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0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菜單總表\2026.06\ok\"/>
    </mc:Choice>
  </mc:AlternateContent>
  <xr:revisionPtr revIDLastSave="0" documentId="13_ncr:1_{F5AED593-95FD-4F4F-BE31-2CB483B687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月菜單" sheetId="1" r:id="rId1"/>
    <sheet name="第一週明細" sheetId="3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definedNames>
    <definedName name="_xlnm.Print_Area" localSheetId="0">'6月菜單'!$A$1:$T$54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4" l="1"/>
  <c r="P22" i="4"/>
  <c r="Y40" i="12" l="1"/>
  <c r="Y39" i="12"/>
  <c r="Y38" i="12"/>
  <c r="Y37" i="12"/>
  <c r="Y32" i="12"/>
  <c r="Y31" i="12"/>
  <c r="Y30" i="12"/>
  <c r="Y29" i="12"/>
  <c r="Y24" i="12"/>
  <c r="Y23" i="12"/>
  <c r="Y22" i="12"/>
  <c r="Y21" i="12"/>
  <c r="Y16" i="12"/>
  <c r="Y15" i="12"/>
  <c r="Y14" i="12"/>
  <c r="Y13" i="12"/>
  <c r="Y8" i="12"/>
  <c r="Y7" i="12"/>
  <c r="Y6" i="12"/>
  <c r="Y5" i="12"/>
  <c r="Y41" i="6"/>
  <c r="Y40" i="6"/>
  <c r="Y39" i="6"/>
  <c r="Y38" i="6"/>
  <c r="Y37" i="6"/>
  <c r="Y32" i="6"/>
  <c r="Y31" i="6"/>
  <c r="Y30" i="6"/>
  <c r="Y29" i="6"/>
  <c r="Y24" i="6"/>
  <c r="Y23" i="6"/>
  <c r="Y22" i="6"/>
  <c r="Y21" i="6"/>
  <c r="Y16" i="6"/>
  <c r="Y15" i="6"/>
  <c r="Y14" i="6"/>
  <c r="Y13" i="6"/>
  <c r="Y8" i="6"/>
  <c r="Y7" i="6"/>
  <c r="Y6" i="6"/>
  <c r="Y5" i="6"/>
  <c r="Y40" i="5"/>
  <c r="Y39" i="5"/>
  <c r="Y38" i="5"/>
  <c r="Y37" i="5"/>
  <c r="Y32" i="5"/>
  <c r="Y31" i="5"/>
  <c r="Y30" i="5"/>
  <c r="Y29" i="5"/>
  <c r="Y24" i="5"/>
  <c r="Y23" i="5"/>
  <c r="Y22" i="5"/>
  <c r="Y21" i="5"/>
  <c r="Y16" i="5"/>
  <c r="Y15" i="5"/>
  <c r="Y14" i="5"/>
  <c r="Y13" i="5"/>
  <c r="Y8" i="5"/>
  <c r="Y7" i="5"/>
  <c r="Y6" i="5"/>
  <c r="Y5" i="5"/>
  <c r="Y37" i="4"/>
  <c r="Y40" i="4"/>
  <c r="Y39" i="4"/>
  <c r="Y38" i="4"/>
  <c r="Y32" i="4"/>
  <c r="Y31" i="4"/>
  <c r="Y30" i="4"/>
  <c r="Y29" i="4"/>
  <c r="Y23" i="4"/>
  <c r="Y24" i="4"/>
  <c r="Y22" i="4"/>
  <c r="Y21" i="4"/>
  <c r="Y15" i="4"/>
  <c r="Y16" i="4"/>
  <c r="Y14" i="4"/>
  <c r="Y8" i="4"/>
  <c r="Y7" i="4"/>
  <c r="Y6" i="4"/>
  <c r="Y5" i="4"/>
  <c r="Y40" i="3" l="1"/>
  <c r="Y39" i="3"/>
  <c r="Y38" i="3"/>
  <c r="Y37" i="3"/>
  <c r="Y32" i="3"/>
  <c r="Y31" i="3"/>
  <c r="Y30" i="3"/>
  <c r="Y29" i="3"/>
  <c r="Y22" i="3"/>
  <c r="Y23" i="3"/>
  <c r="Y24" i="3"/>
  <c r="Y21" i="3"/>
  <c r="Y16" i="3"/>
  <c r="Y15" i="3"/>
  <c r="Y14" i="3"/>
  <c r="P5" i="3"/>
  <c r="P6" i="3" s="1"/>
  <c r="P13" i="3"/>
  <c r="P14" i="3" s="1"/>
  <c r="P21" i="3"/>
  <c r="P22" i="3" s="1"/>
  <c r="P29" i="3"/>
  <c r="P30" i="3" s="1"/>
  <c r="P37" i="3"/>
  <c r="P38" i="3" s="1"/>
  <c r="S29" i="12" l="1"/>
  <c r="P29" i="12"/>
  <c r="M29" i="12"/>
  <c r="J29" i="12"/>
  <c r="G29" i="12"/>
  <c r="D29" i="12"/>
  <c r="D21" i="12"/>
  <c r="S21" i="12" l="1"/>
  <c r="P21" i="12"/>
  <c r="M21" i="12"/>
  <c r="J21" i="12"/>
  <c r="G21" i="12"/>
  <c r="D13" i="12"/>
  <c r="Y13" i="3" l="1"/>
  <c r="S13" i="12" l="1"/>
  <c r="P13" i="12"/>
  <c r="P14" i="12" s="1"/>
  <c r="M13" i="12"/>
  <c r="J13" i="12"/>
  <c r="G13" i="12"/>
  <c r="S5" i="12"/>
  <c r="P5" i="12"/>
  <c r="M5" i="12"/>
  <c r="J5" i="12"/>
  <c r="G5" i="12"/>
  <c r="D5" i="12"/>
  <c r="AE42" i="12" l="1"/>
  <c r="AD41" i="12"/>
  <c r="AF41" i="12" s="1"/>
  <c r="AE40" i="12"/>
  <c r="AC40" i="12"/>
  <c r="AD39" i="12"/>
  <c r="AC39" i="12"/>
  <c r="W38" i="12"/>
  <c r="AE38" i="12"/>
  <c r="AC38" i="12"/>
  <c r="W40" i="12"/>
  <c r="AE34" i="12"/>
  <c r="AD33" i="12"/>
  <c r="AF33" i="12" s="1"/>
  <c r="Y33" i="12"/>
  <c r="AE32" i="12"/>
  <c r="AC32" i="12"/>
  <c r="AD31" i="12"/>
  <c r="AC31" i="12"/>
  <c r="AE30" i="12"/>
  <c r="AC30" i="12"/>
  <c r="AE26" i="12"/>
  <c r="AD25" i="12"/>
  <c r="AF25" i="12" s="1"/>
  <c r="Y25" i="12"/>
  <c r="W22" i="12" s="1"/>
  <c r="AE24" i="12"/>
  <c r="AC24" i="12"/>
  <c r="AD23" i="12"/>
  <c r="AC23" i="12"/>
  <c r="AE22" i="12"/>
  <c r="AC22" i="12"/>
  <c r="W26" i="12"/>
  <c r="AE18" i="12"/>
  <c r="AD17" i="12"/>
  <c r="AF17" i="12" s="1"/>
  <c r="Y17" i="12"/>
  <c r="AE16" i="12"/>
  <c r="AC16" i="12"/>
  <c r="AD15" i="12"/>
  <c r="AC15" i="12"/>
  <c r="AE14" i="12"/>
  <c r="AC14" i="12"/>
  <c r="W18" i="12"/>
  <c r="AE10" i="12"/>
  <c r="W10" i="12"/>
  <c r="AD9" i="12"/>
  <c r="AF9" i="12" s="1"/>
  <c r="Y9" i="12"/>
  <c r="W6" i="12" s="1"/>
  <c r="AE8" i="12"/>
  <c r="AC8" i="12"/>
  <c r="W8" i="12"/>
  <c r="AD7" i="12"/>
  <c r="AC7" i="12"/>
  <c r="AE6" i="12"/>
  <c r="AC6" i="12"/>
  <c r="P6" i="12"/>
  <c r="AF8" i="12" l="1"/>
  <c r="AF40" i="12"/>
  <c r="AF32" i="12"/>
  <c r="AF14" i="12"/>
  <c r="AD19" i="12"/>
  <c r="AF30" i="12"/>
  <c r="AF23" i="12"/>
  <c r="AF6" i="12"/>
  <c r="W30" i="12"/>
  <c r="AF39" i="12"/>
  <c r="W24" i="12"/>
  <c r="W28" i="12" s="1"/>
  <c r="AF31" i="12"/>
  <c r="AC43" i="12"/>
  <c r="AE35" i="12"/>
  <c r="W14" i="12"/>
  <c r="AF16" i="12"/>
  <c r="AD27" i="12"/>
  <c r="AE43" i="12"/>
  <c r="AE19" i="12"/>
  <c r="AC27" i="12"/>
  <c r="AD35" i="12"/>
  <c r="W12" i="12"/>
  <c r="AE27" i="12"/>
  <c r="AE11" i="12"/>
  <c r="AF15" i="12"/>
  <c r="AD11" i="12"/>
  <c r="AF24" i="12"/>
  <c r="W42" i="12"/>
  <c r="W44" i="12" s="1"/>
  <c r="W34" i="12"/>
  <c r="AC11" i="12"/>
  <c r="W16" i="12"/>
  <c r="W32" i="12"/>
  <c r="AD43" i="12"/>
  <c r="AF7" i="12"/>
  <c r="AF22" i="12"/>
  <c r="AF38" i="12"/>
  <c r="AC19" i="12"/>
  <c r="AC35" i="12"/>
  <c r="W20" i="12" l="1"/>
  <c r="AF27" i="12"/>
  <c r="AE28" i="12" s="1"/>
  <c r="W36" i="12"/>
  <c r="AF19" i="12"/>
  <c r="AF43" i="12"/>
  <c r="AD44" i="12" s="1"/>
  <c r="AF35" i="12"/>
  <c r="AF11" i="12"/>
  <c r="AC28" i="12" l="1"/>
  <c r="AD28" i="12"/>
  <c r="AD12" i="12"/>
  <c r="AE12" i="12"/>
  <c r="AD36" i="12"/>
  <c r="AE36" i="12"/>
  <c r="AE20" i="12"/>
  <c r="AD20" i="12"/>
  <c r="AC36" i="12"/>
  <c r="AC20" i="12"/>
  <c r="AC12" i="12"/>
  <c r="AE44" i="12"/>
  <c r="AC44" i="12"/>
  <c r="T54" i="1" l="1"/>
  <c r="R54" i="1"/>
  <c r="T53" i="1"/>
  <c r="R53" i="1"/>
  <c r="W26" i="4" l="1"/>
  <c r="W10" i="6" l="1"/>
  <c r="W34" i="5"/>
  <c r="W42" i="4"/>
  <c r="W34" i="4"/>
  <c r="W10" i="4"/>
  <c r="W8" i="4"/>
  <c r="W24" i="4"/>
  <c r="W40" i="4"/>
  <c r="W26" i="3"/>
  <c r="W22" i="3"/>
  <c r="W24" i="3"/>
  <c r="D37" i="4" l="1"/>
  <c r="J37" i="4"/>
  <c r="M37" i="4"/>
  <c r="P37" i="4"/>
  <c r="P38" i="4" s="1"/>
  <c r="S37" i="4"/>
  <c r="Y41" i="4"/>
  <c r="W38" i="4" s="1"/>
  <c r="W44" i="4" s="1"/>
  <c r="N6" i="11" l="1"/>
  <c r="L6" i="11"/>
  <c r="Y13" i="4"/>
  <c r="Y7" i="3"/>
  <c r="N9" i="11" s="1"/>
  <c r="M28" i="11"/>
  <c r="H28" i="11"/>
  <c r="G28" i="11"/>
  <c r="F28" i="11"/>
  <c r="E28" i="11"/>
  <c r="D28" i="11"/>
  <c r="C28" i="11"/>
  <c r="A28" i="11"/>
  <c r="M27" i="11"/>
  <c r="H27" i="11"/>
  <c r="G27" i="11"/>
  <c r="F27" i="11"/>
  <c r="E27" i="11"/>
  <c r="D27" i="11"/>
  <c r="C27" i="11"/>
  <c r="A27" i="11"/>
  <c r="M26" i="11"/>
  <c r="H26" i="11"/>
  <c r="G26" i="11"/>
  <c r="F26" i="11"/>
  <c r="E26" i="11"/>
  <c r="D26" i="11"/>
  <c r="C26" i="11"/>
  <c r="A26" i="11"/>
  <c r="M25" i="11"/>
  <c r="H25" i="11"/>
  <c r="G25" i="11"/>
  <c r="F25" i="11"/>
  <c r="E25" i="11"/>
  <c r="D25" i="11"/>
  <c r="C25" i="11"/>
  <c r="A25" i="11"/>
  <c r="M24" i="11"/>
  <c r="H24" i="11"/>
  <c r="G24" i="11"/>
  <c r="F24" i="11"/>
  <c r="E24" i="11"/>
  <c r="D24" i="11"/>
  <c r="C24" i="11"/>
  <c r="A24" i="11"/>
  <c r="M23" i="11"/>
  <c r="H23" i="11"/>
  <c r="G23" i="11"/>
  <c r="F23" i="11"/>
  <c r="E23" i="11"/>
  <c r="D23" i="11"/>
  <c r="C23" i="11"/>
  <c r="A23" i="11"/>
  <c r="M22" i="11"/>
  <c r="H22" i="11"/>
  <c r="G22" i="11"/>
  <c r="F22" i="11"/>
  <c r="E22" i="11"/>
  <c r="D22" i="11"/>
  <c r="C22" i="11"/>
  <c r="A22" i="11"/>
  <c r="M21" i="11"/>
  <c r="H21" i="11"/>
  <c r="G21" i="11"/>
  <c r="F21" i="11"/>
  <c r="E21" i="11"/>
  <c r="D21" i="11"/>
  <c r="C21" i="11"/>
  <c r="A21" i="11"/>
  <c r="M20" i="11"/>
  <c r="H20" i="11"/>
  <c r="G20" i="11"/>
  <c r="F20" i="11"/>
  <c r="E20" i="11"/>
  <c r="D20" i="11"/>
  <c r="C20" i="11"/>
  <c r="A20" i="11"/>
  <c r="M19" i="11"/>
  <c r="H19" i="11"/>
  <c r="G19" i="11"/>
  <c r="F19" i="11"/>
  <c r="E19" i="11"/>
  <c r="D19" i="11"/>
  <c r="C19" i="11"/>
  <c r="A19" i="11"/>
  <c r="M18" i="11"/>
  <c r="H18" i="11"/>
  <c r="G18" i="11"/>
  <c r="F18" i="11"/>
  <c r="E18" i="11"/>
  <c r="D18" i="11"/>
  <c r="C18" i="11"/>
  <c r="A18" i="11"/>
  <c r="M17" i="11"/>
  <c r="H17" i="11"/>
  <c r="G17" i="11"/>
  <c r="F17" i="11"/>
  <c r="E17" i="11"/>
  <c r="D17" i="11"/>
  <c r="C17" i="11"/>
  <c r="A17" i="11"/>
  <c r="M16" i="11"/>
  <c r="H16" i="11"/>
  <c r="G16" i="11"/>
  <c r="F16" i="11"/>
  <c r="E16" i="11"/>
  <c r="D16" i="11"/>
  <c r="C16" i="11"/>
  <c r="A16" i="11"/>
  <c r="M15" i="11"/>
  <c r="H15" i="11"/>
  <c r="G15" i="11"/>
  <c r="F15" i="11"/>
  <c r="E15" i="11"/>
  <c r="D15" i="11"/>
  <c r="C15" i="11"/>
  <c r="A15" i="11"/>
  <c r="M14" i="11"/>
  <c r="H14" i="11"/>
  <c r="G14" i="11"/>
  <c r="F14" i="11"/>
  <c r="E14" i="11"/>
  <c r="D14" i="11"/>
  <c r="C14" i="11"/>
  <c r="A14" i="11"/>
  <c r="M13" i="11"/>
  <c r="H13" i="11"/>
  <c r="G13" i="11"/>
  <c r="F13" i="11"/>
  <c r="E13" i="11"/>
  <c r="D13" i="11"/>
  <c r="C13" i="11"/>
  <c r="A13" i="11"/>
  <c r="M12" i="11"/>
  <c r="H12" i="11"/>
  <c r="G12" i="11"/>
  <c r="F12" i="11"/>
  <c r="E12" i="11"/>
  <c r="D12" i="11"/>
  <c r="C12" i="11"/>
  <c r="A12" i="11"/>
  <c r="M11" i="11"/>
  <c r="H11" i="11"/>
  <c r="G11" i="11"/>
  <c r="F11" i="11"/>
  <c r="E11" i="11"/>
  <c r="D11" i="11"/>
  <c r="C11" i="11"/>
  <c r="A11" i="11"/>
  <c r="M10" i="11"/>
  <c r="H10" i="11"/>
  <c r="G10" i="11"/>
  <c r="F10" i="11"/>
  <c r="E10" i="11"/>
  <c r="D10" i="11"/>
  <c r="C10" i="11"/>
  <c r="A10" i="11"/>
  <c r="M9" i="11"/>
  <c r="H9" i="11"/>
  <c r="G9" i="11"/>
  <c r="F9" i="11"/>
  <c r="E9" i="11"/>
  <c r="D9" i="11"/>
  <c r="C9" i="11"/>
  <c r="A9" i="11"/>
  <c r="M8" i="11"/>
  <c r="H8" i="11"/>
  <c r="G8" i="11"/>
  <c r="F8" i="11"/>
  <c r="E8" i="11"/>
  <c r="D8" i="11"/>
  <c r="C8" i="11"/>
  <c r="A8" i="11"/>
  <c r="M7" i="11"/>
  <c r="H7" i="11"/>
  <c r="G7" i="11"/>
  <c r="F7" i="11"/>
  <c r="E7" i="11"/>
  <c r="D7" i="11"/>
  <c r="C7" i="11"/>
  <c r="A7" i="11"/>
  <c r="M6" i="11"/>
  <c r="H6" i="11"/>
  <c r="G6" i="11"/>
  <c r="F6" i="11"/>
  <c r="E6" i="11"/>
  <c r="D6" i="11"/>
  <c r="C6" i="11"/>
  <c r="A6" i="11"/>
  <c r="M5" i="11"/>
  <c r="H5" i="11"/>
  <c r="G5" i="11"/>
  <c r="F5" i="11"/>
  <c r="E5" i="11"/>
  <c r="D5" i="11"/>
  <c r="C5" i="11"/>
  <c r="A5" i="11"/>
  <c r="M4" i="11"/>
  <c r="H4" i="11"/>
  <c r="G4" i="11"/>
  <c r="F4" i="11"/>
  <c r="E4" i="11"/>
  <c r="D4" i="11"/>
  <c r="C4" i="11"/>
  <c r="A4" i="11"/>
  <c r="A1" i="11"/>
  <c r="Q50" i="10"/>
  <c r="M50" i="10"/>
  <c r="I50" i="10"/>
  <c r="E50" i="10"/>
  <c r="A50" i="10"/>
  <c r="Q49" i="10"/>
  <c r="M49" i="10"/>
  <c r="I49" i="10"/>
  <c r="E49" i="10"/>
  <c r="A49" i="10"/>
  <c r="Q48" i="10"/>
  <c r="M48" i="10"/>
  <c r="I48" i="10"/>
  <c r="E48" i="10"/>
  <c r="A48" i="10"/>
  <c r="Q47" i="10"/>
  <c r="M47" i="10"/>
  <c r="I47" i="10"/>
  <c r="E47" i="10"/>
  <c r="A47" i="10"/>
  <c r="Q46" i="10"/>
  <c r="M46" i="10"/>
  <c r="I46" i="10"/>
  <c r="E46" i="10"/>
  <c r="A46" i="10"/>
  <c r="Q45" i="10"/>
  <c r="M45" i="10"/>
  <c r="I45" i="10"/>
  <c r="E45" i="10"/>
  <c r="A45" i="10"/>
  <c r="Q40" i="10"/>
  <c r="M40" i="10"/>
  <c r="I40" i="10"/>
  <c r="E40" i="10"/>
  <c r="A40" i="10"/>
  <c r="Q39" i="10"/>
  <c r="M39" i="10"/>
  <c r="I39" i="10"/>
  <c r="E39" i="10"/>
  <c r="A39" i="10"/>
  <c r="Q38" i="10"/>
  <c r="M38" i="10"/>
  <c r="I38" i="10"/>
  <c r="E38" i="10"/>
  <c r="A38" i="10"/>
  <c r="Q37" i="10"/>
  <c r="M37" i="10"/>
  <c r="I37" i="10"/>
  <c r="E37" i="10"/>
  <c r="A37" i="10"/>
  <c r="Q36" i="10"/>
  <c r="M36" i="10"/>
  <c r="I36" i="10"/>
  <c r="E36" i="10"/>
  <c r="A36" i="10"/>
  <c r="Q35" i="10"/>
  <c r="M35" i="10"/>
  <c r="I35" i="10"/>
  <c r="E35" i="10"/>
  <c r="A35" i="10"/>
  <c r="T33" i="10"/>
  <c r="Q30" i="10"/>
  <c r="M30" i="10"/>
  <c r="I30" i="10"/>
  <c r="E30" i="10"/>
  <c r="A30" i="10"/>
  <c r="Q29" i="10"/>
  <c r="M29" i="10"/>
  <c r="I29" i="10"/>
  <c r="E29" i="10"/>
  <c r="A29" i="10"/>
  <c r="Q28" i="10"/>
  <c r="M28" i="10"/>
  <c r="I28" i="10"/>
  <c r="E28" i="10"/>
  <c r="A28" i="10"/>
  <c r="Q27" i="10"/>
  <c r="M27" i="10"/>
  <c r="I27" i="10"/>
  <c r="E27" i="10"/>
  <c r="A27" i="10"/>
  <c r="Q26" i="10"/>
  <c r="M26" i="10"/>
  <c r="I26" i="10"/>
  <c r="E26" i="10"/>
  <c r="A26" i="10"/>
  <c r="Q25" i="10"/>
  <c r="M25" i="10"/>
  <c r="I25" i="10"/>
  <c r="E25" i="10"/>
  <c r="A25" i="10"/>
  <c r="D21" i="10"/>
  <c r="Q20" i="10"/>
  <c r="M20" i="10"/>
  <c r="I20" i="10"/>
  <c r="E20" i="10"/>
  <c r="A20" i="10"/>
  <c r="Q19" i="10"/>
  <c r="M19" i="10"/>
  <c r="I19" i="10"/>
  <c r="E19" i="10"/>
  <c r="A19" i="10"/>
  <c r="Q18" i="10"/>
  <c r="M18" i="10"/>
  <c r="I18" i="10"/>
  <c r="E18" i="10"/>
  <c r="A18" i="10"/>
  <c r="Q17" i="10"/>
  <c r="M17" i="10"/>
  <c r="I17" i="10"/>
  <c r="E17" i="10"/>
  <c r="A17" i="10"/>
  <c r="Q16" i="10"/>
  <c r="M16" i="10"/>
  <c r="I16" i="10"/>
  <c r="E16" i="10"/>
  <c r="A16" i="10"/>
  <c r="Q15" i="10"/>
  <c r="M15" i="10"/>
  <c r="I15" i="10"/>
  <c r="E15" i="10"/>
  <c r="A15" i="10"/>
  <c r="Q10" i="10"/>
  <c r="M10" i="10"/>
  <c r="I10" i="10"/>
  <c r="E10" i="10"/>
  <c r="A10" i="10"/>
  <c r="Q9" i="10"/>
  <c r="M9" i="10"/>
  <c r="I9" i="10"/>
  <c r="E9" i="10"/>
  <c r="A9" i="10"/>
  <c r="Q8" i="10"/>
  <c r="M8" i="10"/>
  <c r="I8" i="10"/>
  <c r="E8" i="10"/>
  <c r="A8" i="10"/>
  <c r="Q7" i="10"/>
  <c r="M7" i="10"/>
  <c r="I7" i="10"/>
  <c r="E7" i="10"/>
  <c r="A7" i="10"/>
  <c r="Q6" i="10"/>
  <c r="M6" i="10"/>
  <c r="I6" i="10"/>
  <c r="E6" i="10"/>
  <c r="A6" i="10"/>
  <c r="Q5" i="10"/>
  <c r="M5" i="10"/>
  <c r="I5" i="10"/>
  <c r="E5" i="10"/>
  <c r="A5" i="10"/>
  <c r="A1" i="10"/>
  <c r="Q50" i="9"/>
  <c r="M50" i="9"/>
  <c r="I50" i="9"/>
  <c r="E50" i="9"/>
  <c r="A50" i="9"/>
  <c r="Q49" i="9"/>
  <c r="M49" i="9"/>
  <c r="I49" i="9"/>
  <c r="E49" i="9"/>
  <c r="A49" i="9"/>
  <c r="Q48" i="9"/>
  <c r="M48" i="9"/>
  <c r="I48" i="9"/>
  <c r="E48" i="9"/>
  <c r="A48" i="9"/>
  <c r="Q47" i="9"/>
  <c r="M47" i="9"/>
  <c r="I47" i="9"/>
  <c r="E47" i="9"/>
  <c r="A47" i="9"/>
  <c r="Q46" i="9"/>
  <c r="M46" i="9"/>
  <c r="I46" i="9"/>
  <c r="E46" i="9"/>
  <c r="A46" i="9"/>
  <c r="Q45" i="9"/>
  <c r="M45" i="9"/>
  <c r="I45" i="9"/>
  <c r="E45" i="9"/>
  <c r="A45" i="9"/>
  <c r="Q40" i="9"/>
  <c r="M40" i="9"/>
  <c r="I40" i="9"/>
  <c r="E40" i="9"/>
  <c r="A40" i="9"/>
  <c r="Q39" i="9"/>
  <c r="M39" i="9"/>
  <c r="I39" i="9"/>
  <c r="E39" i="9"/>
  <c r="A39" i="9"/>
  <c r="Q38" i="9"/>
  <c r="M38" i="9"/>
  <c r="I38" i="9"/>
  <c r="E38" i="9"/>
  <c r="A38" i="9"/>
  <c r="Q37" i="9"/>
  <c r="M37" i="9"/>
  <c r="I37" i="9"/>
  <c r="E37" i="9"/>
  <c r="A37" i="9"/>
  <c r="Q36" i="9"/>
  <c r="M36" i="9"/>
  <c r="I36" i="9"/>
  <c r="E36" i="9"/>
  <c r="A36" i="9"/>
  <c r="Q35" i="9"/>
  <c r="M35" i="9"/>
  <c r="I35" i="9"/>
  <c r="E35" i="9"/>
  <c r="A35" i="9"/>
  <c r="T33" i="9"/>
  <c r="Q30" i="9"/>
  <c r="M30" i="9"/>
  <c r="I30" i="9"/>
  <c r="E30" i="9"/>
  <c r="A30" i="9"/>
  <c r="Q29" i="9"/>
  <c r="M29" i="9"/>
  <c r="I29" i="9"/>
  <c r="E29" i="9"/>
  <c r="A29" i="9"/>
  <c r="Q28" i="9"/>
  <c r="M28" i="9"/>
  <c r="I28" i="9"/>
  <c r="E28" i="9"/>
  <c r="A28" i="9"/>
  <c r="Q27" i="9"/>
  <c r="M27" i="9"/>
  <c r="I27" i="9"/>
  <c r="E27" i="9"/>
  <c r="A27" i="9"/>
  <c r="Q26" i="9"/>
  <c r="M26" i="9"/>
  <c r="I26" i="9"/>
  <c r="E26" i="9"/>
  <c r="A26" i="9"/>
  <c r="Q25" i="9"/>
  <c r="M25" i="9"/>
  <c r="I25" i="9"/>
  <c r="E25" i="9"/>
  <c r="A25" i="9"/>
  <c r="D21" i="9"/>
  <c r="Q20" i="9"/>
  <c r="M20" i="9"/>
  <c r="I20" i="9"/>
  <c r="E20" i="9"/>
  <c r="A20" i="9"/>
  <c r="Q19" i="9"/>
  <c r="M19" i="9"/>
  <c r="I19" i="9"/>
  <c r="E19" i="9"/>
  <c r="A19" i="9"/>
  <c r="Q18" i="9"/>
  <c r="M18" i="9"/>
  <c r="I18" i="9"/>
  <c r="E18" i="9"/>
  <c r="A18" i="9"/>
  <c r="Q17" i="9"/>
  <c r="M17" i="9"/>
  <c r="I17" i="9"/>
  <c r="E17" i="9"/>
  <c r="A17" i="9"/>
  <c r="Q16" i="9"/>
  <c r="M16" i="9"/>
  <c r="I16" i="9"/>
  <c r="E16" i="9"/>
  <c r="A16" i="9"/>
  <c r="Q15" i="9"/>
  <c r="M15" i="9"/>
  <c r="I15" i="9"/>
  <c r="E15" i="9"/>
  <c r="A15" i="9"/>
  <c r="Q10" i="9"/>
  <c r="M10" i="9"/>
  <c r="I10" i="9"/>
  <c r="E10" i="9"/>
  <c r="A10" i="9"/>
  <c r="Q9" i="9"/>
  <c r="M9" i="9"/>
  <c r="I9" i="9"/>
  <c r="E9" i="9"/>
  <c r="A9" i="9"/>
  <c r="Q8" i="9"/>
  <c r="M8" i="9"/>
  <c r="I8" i="9"/>
  <c r="E8" i="9"/>
  <c r="A8" i="9"/>
  <c r="Q7" i="9"/>
  <c r="M7" i="9"/>
  <c r="I7" i="9"/>
  <c r="E7" i="9"/>
  <c r="A7" i="9"/>
  <c r="Q6" i="9"/>
  <c r="M6" i="9"/>
  <c r="I6" i="9"/>
  <c r="E6" i="9"/>
  <c r="A6" i="9"/>
  <c r="Q5" i="9"/>
  <c r="M5" i="9"/>
  <c r="I5" i="9"/>
  <c r="E5" i="9"/>
  <c r="A5" i="9"/>
  <c r="T50" i="8"/>
  <c r="Q50" i="8"/>
  <c r="P50" i="8"/>
  <c r="M50" i="8"/>
  <c r="L50" i="8"/>
  <c r="I50" i="8"/>
  <c r="H50" i="8"/>
  <c r="E50" i="8"/>
  <c r="D50" i="8"/>
  <c r="A50" i="8"/>
  <c r="Q49" i="8"/>
  <c r="M49" i="8"/>
  <c r="I49" i="8"/>
  <c r="E49" i="8"/>
  <c r="A49" i="8"/>
  <c r="T48" i="8"/>
  <c r="Q48" i="8"/>
  <c r="P48" i="8"/>
  <c r="M48" i="8"/>
  <c r="L48" i="8"/>
  <c r="I48" i="8"/>
  <c r="H48" i="8"/>
  <c r="E48" i="8"/>
  <c r="D48" i="8"/>
  <c r="A48" i="8"/>
  <c r="T47" i="8"/>
  <c r="Q47" i="8"/>
  <c r="P47" i="8"/>
  <c r="M47" i="8"/>
  <c r="L47" i="8"/>
  <c r="I47" i="8"/>
  <c r="H47" i="8"/>
  <c r="E47" i="8"/>
  <c r="D47" i="8"/>
  <c r="A47" i="8"/>
  <c r="T46" i="8"/>
  <c r="Q46" i="8"/>
  <c r="P46" i="8"/>
  <c r="M46" i="8"/>
  <c r="L46" i="8"/>
  <c r="I46" i="8"/>
  <c r="H46" i="8"/>
  <c r="E46" i="8"/>
  <c r="D46" i="8"/>
  <c r="A46" i="8"/>
  <c r="T45" i="8"/>
  <c r="Q45" i="8"/>
  <c r="P45" i="8"/>
  <c r="M45" i="8"/>
  <c r="L45" i="8"/>
  <c r="I45" i="8"/>
  <c r="H45" i="8"/>
  <c r="E45" i="8"/>
  <c r="D45" i="8"/>
  <c r="A45" i="8"/>
  <c r="T40" i="8"/>
  <c r="Q40" i="8"/>
  <c r="P40" i="8"/>
  <c r="M40" i="8"/>
  <c r="L40" i="8"/>
  <c r="I40" i="8"/>
  <c r="H40" i="8"/>
  <c r="E40" i="8"/>
  <c r="D40" i="8"/>
  <c r="A40" i="8"/>
  <c r="Q39" i="8"/>
  <c r="M39" i="8"/>
  <c r="I39" i="8"/>
  <c r="E39" i="8"/>
  <c r="A39" i="8"/>
  <c r="T38" i="8"/>
  <c r="Q38" i="8"/>
  <c r="P38" i="8"/>
  <c r="M38" i="8"/>
  <c r="L38" i="8"/>
  <c r="I38" i="8"/>
  <c r="H38" i="8"/>
  <c r="E38" i="8"/>
  <c r="D38" i="8"/>
  <c r="A38" i="8"/>
  <c r="T37" i="8"/>
  <c r="Q37" i="8"/>
  <c r="P37" i="8"/>
  <c r="M37" i="8"/>
  <c r="L37" i="8"/>
  <c r="I37" i="8"/>
  <c r="H37" i="8"/>
  <c r="E37" i="8"/>
  <c r="D37" i="8"/>
  <c r="A37" i="8"/>
  <c r="T36" i="8"/>
  <c r="Q36" i="8"/>
  <c r="P36" i="8"/>
  <c r="M36" i="8"/>
  <c r="L36" i="8"/>
  <c r="I36" i="8"/>
  <c r="H36" i="8"/>
  <c r="E36" i="8"/>
  <c r="D36" i="8"/>
  <c r="A36" i="8"/>
  <c r="T35" i="8"/>
  <c r="Q35" i="8"/>
  <c r="P35" i="8"/>
  <c r="M35" i="8"/>
  <c r="L35" i="8"/>
  <c r="I35" i="8"/>
  <c r="H35" i="8"/>
  <c r="E35" i="8"/>
  <c r="D35" i="8"/>
  <c r="A35" i="8"/>
  <c r="T33" i="8"/>
  <c r="T30" i="8"/>
  <c r="Q30" i="8"/>
  <c r="P30" i="8"/>
  <c r="M30" i="8"/>
  <c r="L30" i="8"/>
  <c r="I30" i="8"/>
  <c r="H30" i="8"/>
  <c r="E30" i="8"/>
  <c r="D30" i="8"/>
  <c r="A30" i="8"/>
  <c r="Q29" i="8"/>
  <c r="M29" i="8"/>
  <c r="I29" i="8"/>
  <c r="E29" i="8"/>
  <c r="A29" i="8"/>
  <c r="T28" i="8"/>
  <c r="Q28" i="8"/>
  <c r="P28" i="8"/>
  <c r="M28" i="8"/>
  <c r="L28" i="8"/>
  <c r="I28" i="8"/>
  <c r="H28" i="8"/>
  <c r="E28" i="8"/>
  <c r="D28" i="8"/>
  <c r="A28" i="8"/>
  <c r="T27" i="8"/>
  <c r="Q27" i="8"/>
  <c r="P27" i="8"/>
  <c r="M27" i="8"/>
  <c r="L27" i="8"/>
  <c r="I27" i="8"/>
  <c r="H27" i="8"/>
  <c r="E27" i="8"/>
  <c r="D27" i="8"/>
  <c r="A27" i="8"/>
  <c r="T26" i="8"/>
  <c r="Q26" i="8"/>
  <c r="P26" i="8"/>
  <c r="M26" i="8"/>
  <c r="L26" i="8"/>
  <c r="I26" i="8"/>
  <c r="H26" i="8"/>
  <c r="E26" i="8"/>
  <c r="D26" i="8"/>
  <c r="A26" i="8"/>
  <c r="T25" i="8"/>
  <c r="Q25" i="8"/>
  <c r="P25" i="8"/>
  <c r="M25" i="8"/>
  <c r="L25" i="8"/>
  <c r="I25" i="8"/>
  <c r="H25" i="8"/>
  <c r="E25" i="8"/>
  <c r="D25" i="8"/>
  <c r="A25" i="8"/>
  <c r="D21" i="8"/>
  <c r="T20" i="8"/>
  <c r="Q20" i="8"/>
  <c r="P20" i="8"/>
  <c r="M20" i="8"/>
  <c r="L20" i="8"/>
  <c r="I20" i="8"/>
  <c r="H20" i="8"/>
  <c r="E20" i="8"/>
  <c r="D20" i="8"/>
  <c r="A20" i="8"/>
  <c r="Q19" i="8"/>
  <c r="M19" i="8"/>
  <c r="I19" i="8"/>
  <c r="E19" i="8"/>
  <c r="A19" i="8"/>
  <c r="T18" i="8"/>
  <c r="Q18" i="8"/>
  <c r="P18" i="8"/>
  <c r="M18" i="8"/>
  <c r="L18" i="8"/>
  <c r="I18" i="8"/>
  <c r="H18" i="8"/>
  <c r="E18" i="8"/>
  <c r="D18" i="8"/>
  <c r="A18" i="8"/>
  <c r="T17" i="8"/>
  <c r="Q17" i="8"/>
  <c r="P17" i="8"/>
  <c r="M17" i="8"/>
  <c r="L17" i="8"/>
  <c r="I17" i="8"/>
  <c r="H17" i="8"/>
  <c r="E17" i="8"/>
  <c r="D17" i="8"/>
  <c r="A17" i="8"/>
  <c r="T16" i="8"/>
  <c r="Q16" i="8"/>
  <c r="P16" i="8"/>
  <c r="M16" i="8"/>
  <c r="L16" i="8"/>
  <c r="I16" i="8"/>
  <c r="H16" i="8"/>
  <c r="E16" i="8"/>
  <c r="D16" i="8"/>
  <c r="A16" i="8"/>
  <c r="T15" i="8"/>
  <c r="Q15" i="8"/>
  <c r="P15" i="8"/>
  <c r="M15" i="8"/>
  <c r="L15" i="8"/>
  <c r="I15" i="8"/>
  <c r="H15" i="8"/>
  <c r="E15" i="8"/>
  <c r="D15" i="8"/>
  <c r="A15" i="8"/>
  <c r="T10" i="8"/>
  <c r="Q10" i="8"/>
  <c r="P10" i="8"/>
  <c r="M10" i="8"/>
  <c r="L10" i="8"/>
  <c r="I10" i="8"/>
  <c r="H10" i="8"/>
  <c r="E10" i="8"/>
  <c r="D10" i="8"/>
  <c r="A10" i="8"/>
  <c r="Q9" i="8"/>
  <c r="M9" i="8"/>
  <c r="I9" i="8"/>
  <c r="E9" i="8"/>
  <c r="A9" i="8"/>
  <c r="T8" i="8"/>
  <c r="Q8" i="8"/>
  <c r="P8" i="8"/>
  <c r="M8" i="8"/>
  <c r="L8" i="8"/>
  <c r="I8" i="8"/>
  <c r="H8" i="8"/>
  <c r="E8" i="8"/>
  <c r="D8" i="8"/>
  <c r="A8" i="8"/>
  <c r="T7" i="8"/>
  <c r="Q7" i="8"/>
  <c r="P7" i="8"/>
  <c r="M7" i="8"/>
  <c r="L7" i="8"/>
  <c r="I7" i="8"/>
  <c r="H7" i="8"/>
  <c r="E7" i="8"/>
  <c r="D7" i="8"/>
  <c r="A7" i="8"/>
  <c r="T6" i="8"/>
  <c r="Q6" i="8"/>
  <c r="P6" i="8"/>
  <c r="M6" i="8"/>
  <c r="L6" i="8"/>
  <c r="I6" i="8"/>
  <c r="H6" i="8"/>
  <c r="E6" i="8"/>
  <c r="D6" i="8"/>
  <c r="A6" i="8"/>
  <c r="T5" i="8"/>
  <c r="Q5" i="8"/>
  <c r="P5" i="8"/>
  <c r="M5" i="8"/>
  <c r="L5" i="8"/>
  <c r="I5" i="8"/>
  <c r="H5" i="8"/>
  <c r="E5" i="8"/>
  <c r="D5" i="8"/>
  <c r="A5" i="8"/>
  <c r="A1" i="8"/>
  <c r="Q50" i="7"/>
  <c r="M50" i="7"/>
  <c r="I50" i="7"/>
  <c r="E50" i="7"/>
  <c r="A50" i="7"/>
  <c r="Q49" i="7"/>
  <c r="M49" i="7"/>
  <c r="I49" i="7"/>
  <c r="E49" i="7"/>
  <c r="A49" i="7"/>
  <c r="Q48" i="7"/>
  <c r="M48" i="7"/>
  <c r="I48" i="7"/>
  <c r="E48" i="7"/>
  <c r="A48" i="7"/>
  <c r="Q47" i="7"/>
  <c r="M47" i="7"/>
  <c r="I47" i="7"/>
  <c r="E47" i="7"/>
  <c r="A47" i="7"/>
  <c r="Q46" i="7"/>
  <c r="M46" i="7"/>
  <c r="I46" i="7"/>
  <c r="E46" i="7"/>
  <c r="A46" i="7"/>
  <c r="Q45" i="7"/>
  <c r="M45" i="7"/>
  <c r="I45" i="7"/>
  <c r="E45" i="7"/>
  <c r="A45" i="7"/>
  <c r="Q40" i="7"/>
  <c r="M40" i="7"/>
  <c r="I40" i="7"/>
  <c r="E40" i="7"/>
  <c r="A40" i="7"/>
  <c r="Q39" i="7"/>
  <c r="M39" i="7"/>
  <c r="I39" i="7"/>
  <c r="E39" i="7"/>
  <c r="A39" i="7"/>
  <c r="Q38" i="7"/>
  <c r="M38" i="7"/>
  <c r="I38" i="7"/>
  <c r="E38" i="7"/>
  <c r="A38" i="7"/>
  <c r="Q37" i="7"/>
  <c r="M37" i="7"/>
  <c r="I37" i="7"/>
  <c r="E37" i="7"/>
  <c r="A37" i="7"/>
  <c r="Q36" i="7"/>
  <c r="M36" i="7"/>
  <c r="I36" i="7"/>
  <c r="E36" i="7"/>
  <c r="A36" i="7"/>
  <c r="Q35" i="7"/>
  <c r="M35" i="7"/>
  <c r="I35" i="7"/>
  <c r="E35" i="7"/>
  <c r="A35" i="7"/>
  <c r="T33" i="7"/>
  <c r="Q30" i="7"/>
  <c r="M30" i="7"/>
  <c r="I30" i="7"/>
  <c r="E30" i="7"/>
  <c r="A30" i="7"/>
  <c r="Q29" i="7"/>
  <c r="M29" i="7"/>
  <c r="I29" i="7"/>
  <c r="E29" i="7"/>
  <c r="A29" i="7"/>
  <c r="Q28" i="7"/>
  <c r="M28" i="7"/>
  <c r="I28" i="7"/>
  <c r="E28" i="7"/>
  <c r="A28" i="7"/>
  <c r="Q27" i="7"/>
  <c r="M27" i="7"/>
  <c r="I27" i="7"/>
  <c r="E27" i="7"/>
  <c r="A27" i="7"/>
  <c r="Q26" i="7"/>
  <c r="M26" i="7"/>
  <c r="I26" i="7"/>
  <c r="E26" i="7"/>
  <c r="A26" i="7"/>
  <c r="Q25" i="7"/>
  <c r="M25" i="7"/>
  <c r="I25" i="7"/>
  <c r="E25" i="7"/>
  <c r="A25" i="7"/>
  <c r="D21" i="7"/>
  <c r="Q20" i="7"/>
  <c r="M20" i="7"/>
  <c r="I20" i="7"/>
  <c r="E20" i="7"/>
  <c r="A20" i="7"/>
  <c r="Q19" i="7"/>
  <c r="M19" i="7"/>
  <c r="I19" i="7"/>
  <c r="E19" i="7"/>
  <c r="A19" i="7"/>
  <c r="Q18" i="7"/>
  <c r="M18" i="7"/>
  <c r="I18" i="7"/>
  <c r="E18" i="7"/>
  <c r="A18" i="7"/>
  <c r="Q17" i="7"/>
  <c r="M17" i="7"/>
  <c r="I17" i="7"/>
  <c r="E17" i="7"/>
  <c r="A17" i="7"/>
  <c r="Q16" i="7"/>
  <c r="M16" i="7"/>
  <c r="I16" i="7"/>
  <c r="E16" i="7"/>
  <c r="A16" i="7"/>
  <c r="Q15" i="7"/>
  <c r="M15" i="7"/>
  <c r="I15" i="7"/>
  <c r="E15" i="7"/>
  <c r="A15" i="7"/>
  <c r="Q10" i="7"/>
  <c r="M10" i="7"/>
  <c r="I10" i="7"/>
  <c r="E10" i="7"/>
  <c r="A10" i="7"/>
  <c r="Q9" i="7"/>
  <c r="M9" i="7"/>
  <c r="I9" i="7"/>
  <c r="E9" i="7"/>
  <c r="A9" i="7"/>
  <c r="Q8" i="7"/>
  <c r="M8" i="7"/>
  <c r="I8" i="7"/>
  <c r="E8" i="7"/>
  <c r="A8" i="7"/>
  <c r="Q7" i="7"/>
  <c r="M7" i="7"/>
  <c r="I7" i="7"/>
  <c r="E7" i="7"/>
  <c r="A7" i="7"/>
  <c r="Q6" i="7"/>
  <c r="M6" i="7"/>
  <c r="I6" i="7"/>
  <c r="E6" i="7"/>
  <c r="A6" i="7"/>
  <c r="Q5" i="7"/>
  <c r="M5" i="7"/>
  <c r="I5" i="7"/>
  <c r="E5" i="7"/>
  <c r="A5" i="7"/>
  <c r="A1" i="7"/>
  <c r="AE42" i="6"/>
  <c r="AD41" i="6"/>
  <c r="AF41" i="6" s="1"/>
  <c r="O28" i="11"/>
  <c r="AE40" i="6"/>
  <c r="AC40" i="6"/>
  <c r="P28" i="11"/>
  <c r="AD39" i="6"/>
  <c r="AC39" i="6"/>
  <c r="AE38" i="6"/>
  <c r="AC38" i="6"/>
  <c r="K28" i="11"/>
  <c r="S37" i="6"/>
  <c r="P37" i="6"/>
  <c r="P38" i="6" s="1"/>
  <c r="M37" i="6"/>
  <c r="J37" i="6"/>
  <c r="G37" i="6"/>
  <c r="D37" i="6"/>
  <c r="AE34" i="6"/>
  <c r="AD33" i="6"/>
  <c r="AF33" i="6" s="1"/>
  <c r="Y33" i="6"/>
  <c r="O27" i="11" s="1"/>
  <c r="AE32" i="6"/>
  <c r="AC32" i="6"/>
  <c r="P27" i="11"/>
  <c r="AD31" i="6"/>
  <c r="AC31" i="6"/>
  <c r="N27" i="11"/>
  <c r="AE30" i="6"/>
  <c r="AC30" i="6"/>
  <c r="S29" i="6"/>
  <c r="P29" i="6"/>
  <c r="M29" i="6"/>
  <c r="J29" i="6"/>
  <c r="G29" i="6"/>
  <c r="D29" i="6"/>
  <c r="AE26" i="6"/>
  <c r="AD25" i="6"/>
  <c r="AF25" i="6" s="1"/>
  <c r="Y25" i="6"/>
  <c r="AE24" i="6"/>
  <c r="AC24" i="6"/>
  <c r="P26" i="11"/>
  <c r="AD23" i="6"/>
  <c r="AC23" i="6"/>
  <c r="N26" i="11"/>
  <c r="AE22" i="6"/>
  <c r="AC22" i="6"/>
  <c r="K26" i="11"/>
  <c r="S21" i="6"/>
  <c r="P21" i="6"/>
  <c r="M21" i="6"/>
  <c r="J21" i="6"/>
  <c r="G21" i="6"/>
  <c r="D21" i="6"/>
  <c r="AE18" i="6"/>
  <c r="AD17" i="6"/>
  <c r="AF17" i="6" s="1"/>
  <c r="Y17" i="6"/>
  <c r="O25" i="11" s="1"/>
  <c r="AE16" i="6"/>
  <c r="AC16" i="6"/>
  <c r="P25" i="11"/>
  <c r="AD15" i="6"/>
  <c r="AC15" i="6"/>
  <c r="AE14" i="6"/>
  <c r="AC14" i="6"/>
  <c r="K25" i="11"/>
  <c r="S13" i="6"/>
  <c r="P13" i="6"/>
  <c r="P14" i="6" s="1"/>
  <c r="M13" i="6"/>
  <c r="J13" i="6"/>
  <c r="G13" i="6"/>
  <c r="D13" i="6"/>
  <c r="AE10" i="6"/>
  <c r="AD9" i="6"/>
  <c r="AF9" i="6" s="1"/>
  <c r="Y9" i="6"/>
  <c r="AE8" i="6"/>
  <c r="AC8" i="6"/>
  <c r="AD7" i="6"/>
  <c r="AC7" i="6"/>
  <c r="N24" i="11"/>
  <c r="AE6" i="6"/>
  <c r="AC6" i="6"/>
  <c r="L24" i="11"/>
  <c r="K24" i="11"/>
  <c r="S5" i="6"/>
  <c r="P5" i="6"/>
  <c r="P6" i="6" s="1"/>
  <c r="M5" i="6"/>
  <c r="J5" i="6"/>
  <c r="G5" i="6"/>
  <c r="D5" i="6"/>
  <c r="AE42" i="5"/>
  <c r="AD41" i="5"/>
  <c r="AF41" i="5" s="1"/>
  <c r="Y41" i="5"/>
  <c r="O23" i="11" s="1"/>
  <c r="AE40" i="5"/>
  <c r="AC40" i="5"/>
  <c r="AD39" i="5"/>
  <c r="AC39" i="5"/>
  <c r="N23" i="11"/>
  <c r="AE38" i="5"/>
  <c r="AC38" i="5"/>
  <c r="L23" i="11"/>
  <c r="S37" i="5"/>
  <c r="P37" i="5"/>
  <c r="M37" i="5"/>
  <c r="J37" i="5"/>
  <c r="G37" i="5"/>
  <c r="D37" i="5"/>
  <c r="AE34" i="5"/>
  <c r="AD33" i="5"/>
  <c r="AF33" i="5" s="1"/>
  <c r="Y33" i="5"/>
  <c r="AE32" i="5"/>
  <c r="AC32" i="5"/>
  <c r="AD31" i="5"/>
  <c r="AC31" i="5"/>
  <c r="N22" i="11"/>
  <c r="AE30" i="5"/>
  <c r="AC30" i="5"/>
  <c r="L22" i="11"/>
  <c r="K22" i="11"/>
  <c r="S29" i="5"/>
  <c r="P29" i="5"/>
  <c r="P30" i="5" s="1"/>
  <c r="M29" i="5"/>
  <c r="J29" i="5"/>
  <c r="G29" i="5"/>
  <c r="D29" i="5"/>
  <c r="AE26" i="5"/>
  <c r="AD25" i="5"/>
  <c r="AF25" i="5" s="1"/>
  <c r="Y25" i="5"/>
  <c r="O21" i="11" s="1"/>
  <c r="AE24" i="5"/>
  <c r="AC24" i="5"/>
  <c r="AD23" i="5"/>
  <c r="AC23" i="5"/>
  <c r="AE22" i="5"/>
  <c r="AC22" i="5"/>
  <c r="L21" i="11"/>
  <c r="K21" i="11"/>
  <c r="S21" i="5"/>
  <c r="P21" i="5"/>
  <c r="P22" i="5" s="1"/>
  <c r="M21" i="5"/>
  <c r="J21" i="5"/>
  <c r="G21" i="5"/>
  <c r="D21" i="5"/>
  <c r="AE18" i="5"/>
  <c r="AD17" i="5"/>
  <c r="AF17" i="5" s="1"/>
  <c r="Y17" i="5"/>
  <c r="AE16" i="5"/>
  <c r="AC16" i="5"/>
  <c r="P20" i="11"/>
  <c r="AD15" i="5"/>
  <c r="AC15" i="5"/>
  <c r="N20" i="11"/>
  <c r="AE14" i="5"/>
  <c r="AC14" i="5"/>
  <c r="K20" i="11"/>
  <c r="S13" i="5"/>
  <c r="P13" i="5"/>
  <c r="M13" i="5"/>
  <c r="J13" i="5"/>
  <c r="G13" i="5"/>
  <c r="D13" i="5"/>
  <c r="AE10" i="5"/>
  <c r="AD9" i="5"/>
  <c r="AF9" i="5" s="1"/>
  <c r="Y9" i="5"/>
  <c r="AE8" i="5"/>
  <c r="AC8" i="5"/>
  <c r="P19" i="11"/>
  <c r="AD7" i="5"/>
  <c r="AC7" i="5"/>
  <c r="N19" i="11"/>
  <c r="AE6" i="5"/>
  <c r="AC6" i="5"/>
  <c r="K19" i="11"/>
  <c r="S5" i="5"/>
  <c r="P5" i="5"/>
  <c r="P6" i="5" s="1"/>
  <c r="M5" i="5"/>
  <c r="J5" i="5"/>
  <c r="G5" i="5"/>
  <c r="D5" i="5"/>
  <c r="AE42" i="4"/>
  <c r="AD41" i="4"/>
  <c r="AF41" i="4" s="1"/>
  <c r="O18" i="11"/>
  <c r="AE40" i="4"/>
  <c r="AC40" i="4"/>
  <c r="P18" i="11"/>
  <c r="AD39" i="4"/>
  <c r="AC39" i="4"/>
  <c r="N18" i="11"/>
  <c r="AE38" i="4"/>
  <c r="AC38" i="4"/>
  <c r="K18" i="11"/>
  <c r="AE34" i="4"/>
  <c r="AD33" i="4"/>
  <c r="AF33" i="4" s="1"/>
  <c r="Y33" i="4"/>
  <c r="AE32" i="4"/>
  <c r="AC32" i="4"/>
  <c r="AD31" i="4"/>
  <c r="AC31" i="4"/>
  <c r="N17" i="11"/>
  <c r="AE30" i="4"/>
  <c r="AC30" i="4"/>
  <c r="L17" i="11"/>
  <c r="K17" i="11"/>
  <c r="S29" i="4"/>
  <c r="P29" i="4"/>
  <c r="P30" i="4" s="1"/>
  <c r="M29" i="4"/>
  <c r="J29" i="4"/>
  <c r="G29" i="4"/>
  <c r="D29" i="4"/>
  <c r="AE26" i="4"/>
  <c r="AD25" i="4"/>
  <c r="AF25" i="4" s="1"/>
  <c r="Y25" i="4"/>
  <c r="AE24" i="4"/>
  <c r="AC24" i="4"/>
  <c r="P16" i="11"/>
  <c r="AD23" i="4"/>
  <c r="AC23" i="4"/>
  <c r="N16" i="11"/>
  <c r="AE22" i="4"/>
  <c r="AC22" i="4"/>
  <c r="L16" i="11"/>
  <c r="K16" i="11"/>
  <c r="S21" i="4"/>
  <c r="P21" i="4"/>
  <c r="M21" i="4"/>
  <c r="J21" i="4"/>
  <c r="G21" i="4"/>
  <c r="D21" i="4"/>
  <c r="AE18" i="4"/>
  <c r="AD17" i="4"/>
  <c r="AF17" i="4" s="1"/>
  <c r="Y17" i="4"/>
  <c r="O15" i="11" s="1"/>
  <c r="AE16" i="4"/>
  <c r="AC16" i="4"/>
  <c r="AD15" i="4"/>
  <c r="AC15" i="4"/>
  <c r="N15" i="11"/>
  <c r="AE14" i="4"/>
  <c r="AC14" i="4"/>
  <c r="L15" i="11"/>
  <c r="K15" i="11"/>
  <c r="S13" i="4"/>
  <c r="P13" i="4"/>
  <c r="P14" i="4" s="1"/>
  <c r="M13" i="4"/>
  <c r="J13" i="4"/>
  <c r="G13" i="4"/>
  <c r="D13" i="4"/>
  <c r="AE10" i="4"/>
  <c r="AD9" i="4"/>
  <c r="AF9" i="4" s="1"/>
  <c r="Y9" i="4"/>
  <c r="AE8" i="4"/>
  <c r="AC8" i="4"/>
  <c r="P14" i="11"/>
  <c r="AD7" i="4"/>
  <c r="AC7" i="4"/>
  <c r="N14" i="11"/>
  <c r="AE6" i="4"/>
  <c r="AC6" i="4"/>
  <c r="L14" i="11"/>
  <c r="K14" i="11"/>
  <c r="S5" i="4"/>
  <c r="P5" i="4"/>
  <c r="M5" i="4"/>
  <c r="J5" i="4"/>
  <c r="G5" i="4"/>
  <c r="D5" i="4"/>
  <c r="AE42" i="3"/>
  <c r="AD41" i="3"/>
  <c r="AF41" i="3" s="1"/>
  <c r="Y41" i="3"/>
  <c r="O13" i="11" s="1"/>
  <c r="AE40" i="3"/>
  <c r="AC40" i="3"/>
  <c r="P13" i="11"/>
  <c r="AD39" i="3"/>
  <c r="AC39" i="3"/>
  <c r="N13" i="11"/>
  <c r="AE38" i="3"/>
  <c r="AC38" i="3"/>
  <c r="S37" i="3"/>
  <c r="M37" i="3"/>
  <c r="J37" i="3"/>
  <c r="G37" i="3"/>
  <c r="D37" i="3"/>
  <c r="AE34" i="3"/>
  <c r="AD33" i="3"/>
  <c r="AF33" i="3" s="1"/>
  <c r="O12" i="11"/>
  <c r="AE32" i="3"/>
  <c r="AC32" i="3"/>
  <c r="P12" i="11"/>
  <c r="AD31" i="3"/>
  <c r="AC31" i="3"/>
  <c r="N12" i="11"/>
  <c r="AE30" i="3"/>
  <c r="AC30" i="3"/>
  <c r="S29" i="3"/>
  <c r="M29" i="3"/>
  <c r="J29" i="3"/>
  <c r="G29" i="3"/>
  <c r="D29" i="3"/>
  <c r="AE26" i="3"/>
  <c r="AD25" i="3"/>
  <c r="AF25" i="3" s="1"/>
  <c r="O11" i="11"/>
  <c r="AE24" i="3"/>
  <c r="AC24" i="3"/>
  <c r="P11" i="11"/>
  <c r="AD23" i="3"/>
  <c r="AC23" i="3"/>
  <c r="N11" i="11"/>
  <c r="AE22" i="3"/>
  <c r="AC22" i="3"/>
  <c r="L11" i="11"/>
  <c r="K11" i="11"/>
  <c r="S21" i="3"/>
  <c r="M21" i="3"/>
  <c r="J21" i="3"/>
  <c r="G21" i="3"/>
  <c r="D21" i="3"/>
  <c r="AE18" i="3"/>
  <c r="AD17" i="3"/>
  <c r="AF17" i="3" s="1"/>
  <c r="O10" i="11"/>
  <c r="AE16" i="3"/>
  <c r="AC16" i="3"/>
  <c r="P10" i="11"/>
  <c r="AD15" i="3"/>
  <c r="AC15" i="3"/>
  <c r="N10" i="11"/>
  <c r="AE14" i="3"/>
  <c r="AC14" i="3"/>
  <c r="L10" i="11"/>
  <c r="K10" i="11"/>
  <c r="S13" i="3"/>
  <c r="H19" i="8"/>
  <c r="M13" i="3"/>
  <c r="J13" i="3"/>
  <c r="G13" i="3"/>
  <c r="D13" i="3"/>
  <c r="AE10" i="3"/>
  <c r="AD9" i="3"/>
  <c r="AF9" i="3" s="1"/>
  <c r="Y9" i="3"/>
  <c r="O9" i="11" s="1"/>
  <c r="AE8" i="3"/>
  <c r="AC8" i="3"/>
  <c r="Y8" i="3"/>
  <c r="P9" i="11" s="1"/>
  <c r="AD7" i="3"/>
  <c r="AC7" i="3"/>
  <c r="AE6" i="3"/>
  <c r="AC6" i="3"/>
  <c r="Y6" i="3"/>
  <c r="L9" i="11" s="1"/>
  <c r="Y5" i="3"/>
  <c r="K9" i="11" s="1"/>
  <c r="S5" i="3"/>
  <c r="D19" i="8"/>
  <c r="M5" i="3"/>
  <c r="J5" i="3"/>
  <c r="G5" i="3"/>
  <c r="D5" i="3"/>
  <c r="O8" i="11"/>
  <c r="P8" i="11"/>
  <c r="N8" i="11"/>
  <c r="L8" i="11"/>
  <c r="K8" i="11"/>
  <c r="T9" i="8"/>
  <c r="O7" i="11"/>
  <c r="P7" i="11"/>
  <c r="N7" i="11"/>
  <c r="L7" i="11"/>
  <c r="K7" i="11"/>
  <c r="O6" i="11"/>
  <c r="P6" i="11"/>
  <c r="K6" i="11"/>
  <c r="L9" i="8"/>
  <c r="O5" i="11"/>
  <c r="P5" i="11"/>
  <c r="N5" i="11"/>
  <c r="L5" i="11"/>
  <c r="K5" i="11"/>
  <c r="H9" i="8"/>
  <c r="O4" i="11"/>
  <c r="P4" i="11"/>
  <c r="N4" i="11"/>
  <c r="L4" i="11"/>
  <c r="K4" i="11"/>
  <c r="D9" i="8"/>
  <c r="T24" i="1"/>
  <c r="D12" i="1"/>
  <c r="L19" i="11" l="1"/>
  <c r="W10" i="5"/>
  <c r="W8" i="5"/>
  <c r="P6" i="4"/>
  <c r="D29" i="8" s="1"/>
  <c r="P24" i="11"/>
  <c r="W8" i="6"/>
  <c r="N25" i="11"/>
  <c r="W14" i="6"/>
  <c r="L26" i="11"/>
  <c r="W24" i="6"/>
  <c r="W26" i="6"/>
  <c r="P30" i="6"/>
  <c r="P49" i="8" s="1"/>
  <c r="O16" i="11"/>
  <c r="J16" i="11" s="1"/>
  <c r="W22" i="4"/>
  <c r="W28" i="4" s="1"/>
  <c r="P17" i="11"/>
  <c r="W32" i="4"/>
  <c r="K27" i="11"/>
  <c r="W34" i="6"/>
  <c r="W30" i="6"/>
  <c r="O19" i="11"/>
  <c r="W6" i="5"/>
  <c r="N21" i="11"/>
  <c r="W22" i="5"/>
  <c r="W26" i="5"/>
  <c r="K23" i="11"/>
  <c r="W38" i="5"/>
  <c r="W42" i="5"/>
  <c r="W42" i="6"/>
  <c r="W40" i="6"/>
  <c r="T49" i="8"/>
  <c r="O20" i="11"/>
  <c r="W14" i="5"/>
  <c r="F43" i="8" s="1"/>
  <c r="P21" i="11"/>
  <c r="W24" i="5"/>
  <c r="O24" i="11"/>
  <c r="W6" i="6"/>
  <c r="L27" i="11"/>
  <c r="W32" i="6"/>
  <c r="O17" i="11"/>
  <c r="W30" i="4"/>
  <c r="O26" i="11"/>
  <c r="W22" i="6"/>
  <c r="N28" i="11"/>
  <c r="W38" i="6"/>
  <c r="P22" i="11"/>
  <c r="W32" i="5"/>
  <c r="P15" i="11"/>
  <c r="J15" i="11" s="1"/>
  <c r="W16" i="4"/>
  <c r="W18" i="4"/>
  <c r="W14" i="4"/>
  <c r="P14" i="5"/>
  <c r="H39" i="8" s="1"/>
  <c r="O22" i="11"/>
  <c r="W30" i="5"/>
  <c r="P23" i="11"/>
  <c r="W40" i="5"/>
  <c r="L25" i="11"/>
  <c r="W18" i="6"/>
  <c r="W16" i="6"/>
  <c r="P22" i="6"/>
  <c r="L49" i="8" s="1"/>
  <c r="O14" i="11"/>
  <c r="J14" i="11" s="1"/>
  <c r="W6" i="4"/>
  <c r="W12" i="4" s="1"/>
  <c r="L20" i="11"/>
  <c r="W16" i="5"/>
  <c r="W18" i="5"/>
  <c r="K13" i="11"/>
  <c r="W38" i="3"/>
  <c r="W42" i="3"/>
  <c r="T14" i="1" s="1"/>
  <c r="K12" i="11"/>
  <c r="W34" i="3"/>
  <c r="W30" i="3"/>
  <c r="L13" i="11"/>
  <c r="W40" i="3"/>
  <c r="T13" i="1" s="1"/>
  <c r="L12" i="11"/>
  <c r="W32" i="3"/>
  <c r="T19" i="8"/>
  <c r="AD11" i="6"/>
  <c r="AD27" i="4"/>
  <c r="L23" i="1" s="1"/>
  <c r="AD43" i="5"/>
  <c r="L19" i="8"/>
  <c r="H29" i="8"/>
  <c r="D49" i="8"/>
  <c r="D39" i="8"/>
  <c r="P29" i="8"/>
  <c r="P39" i="8"/>
  <c r="P9" i="8"/>
  <c r="P19" i="8"/>
  <c r="L29" i="8"/>
  <c r="L39" i="8"/>
  <c r="H49" i="8"/>
  <c r="AE11" i="3"/>
  <c r="W6" i="3" s="1"/>
  <c r="B14" i="1" s="1"/>
  <c r="AF15" i="3"/>
  <c r="AF40" i="3"/>
  <c r="AF16" i="5"/>
  <c r="AF23" i="5"/>
  <c r="AE35" i="3"/>
  <c r="AD35" i="5"/>
  <c r="AC27" i="4"/>
  <c r="L33" i="10" s="1"/>
  <c r="AE27" i="5"/>
  <c r="AD43" i="6"/>
  <c r="AC35" i="4"/>
  <c r="AD11" i="3"/>
  <c r="W8" i="3" s="1"/>
  <c r="AD11" i="4"/>
  <c r="AE19" i="5"/>
  <c r="AF24" i="5"/>
  <c r="AD35" i="6"/>
  <c r="AF38" i="6"/>
  <c r="AC43" i="3"/>
  <c r="AF24" i="4"/>
  <c r="AE43" i="5"/>
  <c r="AF15" i="6"/>
  <c r="AE27" i="3"/>
  <c r="AF32" i="3"/>
  <c r="AF30" i="6"/>
  <c r="AD43" i="3"/>
  <c r="AD27" i="5"/>
  <c r="AF40" i="5"/>
  <c r="AF40" i="6"/>
  <c r="AD19" i="6"/>
  <c r="AE35" i="6"/>
  <c r="AD27" i="6"/>
  <c r="AF23" i="6"/>
  <c r="AF14" i="6"/>
  <c r="AE19" i="6"/>
  <c r="AC43" i="5"/>
  <c r="AE11" i="5"/>
  <c r="AC11" i="5"/>
  <c r="AE43" i="4"/>
  <c r="AE35" i="4"/>
  <c r="AD35" i="4"/>
  <c r="AF31" i="4"/>
  <c r="AD19" i="4"/>
  <c r="AF7" i="4"/>
  <c r="AE11" i="4"/>
  <c r="AC11" i="4"/>
  <c r="D24" i="1" s="1"/>
  <c r="AD35" i="3"/>
  <c r="AF23" i="3"/>
  <c r="AF7" i="3"/>
  <c r="P12" i="9"/>
  <c r="AF6" i="3"/>
  <c r="AF24" i="3"/>
  <c r="AF15" i="4"/>
  <c r="AF23" i="4"/>
  <c r="AF32" i="4"/>
  <c r="AF38" i="4"/>
  <c r="AD43" i="4"/>
  <c r="AC19" i="5"/>
  <c r="AD19" i="5"/>
  <c r="AF22" i="5"/>
  <c r="AF32" i="5"/>
  <c r="AF39" i="5"/>
  <c r="AC11" i="6"/>
  <c r="AF16" i="6"/>
  <c r="AC27" i="6"/>
  <c r="AF31" i="6"/>
  <c r="AC35" i="3"/>
  <c r="AF6" i="4"/>
  <c r="AD11" i="5"/>
  <c r="AF8" i="5"/>
  <c r="AF15" i="5"/>
  <c r="AE35" i="5"/>
  <c r="AF6" i="6"/>
  <c r="AE27" i="6"/>
  <c r="AF32" i="6"/>
  <c r="J6" i="11"/>
  <c r="AF8" i="3"/>
  <c r="AC19" i="3"/>
  <c r="AD19" i="3"/>
  <c r="W16" i="3" s="1"/>
  <c r="AF22" i="3"/>
  <c r="AF31" i="3"/>
  <c r="AE43" i="3"/>
  <c r="AE27" i="4"/>
  <c r="AF30" i="4"/>
  <c r="AF40" i="4"/>
  <c r="AF22" i="6"/>
  <c r="AC43" i="6"/>
  <c r="AC27" i="3"/>
  <c r="L23" i="9" s="1"/>
  <c r="J9" i="11"/>
  <c r="J4" i="11"/>
  <c r="L33" i="8"/>
  <c r="A4" i="9"/>
  <c r="A4" i="10"/>
  <c r="A4" i="7"/>
  <c r="A4" i="8"/>
  <c r="Q4" i="9"/>
  <c r="Q4" i="10"/>
  <c r="Q4" i="7"/>
  <c r="Q4" i="8"/>
  <c r="M14" i="9"/>
  <c r="M14" i="8"/>
  <c r="M14" i="10"/>
  <c r="M14" i="7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 i="8"/>
  <c r="T29" i="8"/>
  <c r="J7" i="11"/>
  <c r="AF16" i="3"/>
  <c r="J11" i="11"/>
  <c r="AF30" i="3"/>
  <c r="AF39" i="3"/>
  <c r="AF8" i="4"/>
  <c r="AE19" i="4"/>
  <c r="AF22" i="4"/>
  <c r="M4" i="10"/>
  <c r="M4" i="7"/>
  <c r="M4" i="8"/>
  <c r="M4" i="9"/>
  <c r="I14" i="9"/>
  <c r="I14" i="8"/>
  <c r="I14" i="10"/>
  <c r="I14" i="7"/>
  <c r="A24" i="10"/>
  <c r="A24" i="7"/>
  <c r="A24" i="8"/>
  <c r="A24" i="9"/>
  <c r="Q24" i="10"/>
  <c r="Q24" i="7"/>
  <c r="Q24" i="8"/>
  <c r="Q24" i="9"/>
  <c r="M34" i="9"/>
  <c r="M34" i="8"/>
  <c r="M34" i="10"/>
  <c r="M34" i="7"/>
  <c r="I44" i="10"/>
  <c r="I44" i="7"/>
  <c r="I44" i="8"/>
  <c r="I44" i="9"/>
  <c r="J5" i="11"/>
  <c r="J8" i="11"/>
  <c r="J10" i="11"/>
  <c r="AE19" i="3"/>
  <c r="W14" i="3" s="1"/>
  <c r="AD27" i="3"/>
  <c r="AF14" i="4"/>
  <c r="I4" i="8"/>
  <c r="I4" i="9"/>
  <c r="I4" i="10"/>
  <c r="I4" i="7"/>
  <c r="E14" i="9"/>
  <c r="E14" i="8"/>
  <c r="E14" i="10"/>
  <c r="E1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A14" i="10"/>
  <c r="A14" i="7"/>
  <c r="A14" i="9"/>
  <c r="A14" i="8"/>
  <c r="Q14" i="10"/>
  <c r="Q14" i="7"/>
  <c r="Q14" i="9"/>
  <c r="Q1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i="11" s="1"/>
  <c r="AF38" i="3"/>
  <c r="AF16" i="4"/>
  <c r="AF39" i="4"/>
  <c r="AC11" i="3"/>
  <c r="AF14" i="3"/>
  <c r="AC19" i="4"/>
  <c r="AC43" i="4"/>
  <c r="AF6" i="5"/>
  <c r="AF7" i="5"/>
  <c r="AC27" i="5"/>
  <c r="AF30" i="5"/>
  <c r="AF31" i="5"/>
  <c r="L28" i="11"/>
  <c r="AF14" i="5"/>
  <c r="AC35" i="5"/>
  <c r="AF38" i="5"/>
  <c r="AF8" i="6"/>
  <c r="AE11" i="6"/>
  <c r="AC19" i="6"/>
  <c r="AF24" i="6"/>
  <c r="AC35" i="6"/>
  <c r="AE43" i="6"/>
  <c r="AF7" i="6"/>
  <c r="AF39" i="6"/>
  <c r="J17" i="11" l="1"/>
  <c r="J24" i="11"/>
  <c r="J21" i="11"/>
  <c r="J26" i="11"/>
  <c r="J19" i="11"/>
  <c r="J25" i="11"/>
  <c r="W12" i="6"/>
  <c r="J22" i="11"/>
  <c r="F43" i="7"/>
  <c r="F43" i="10"/>
  <c r="J20" i="11"/>
  <c r="J27" i="11"/>
  <c r="T44" i="1"/>
  <c r="F43" i="9"/>
  <c r="W44" i="5"/>
  <c r="J23" i="11"/>
  <c r="W44" i="6"/>
  <c r="W36" i="5"/>
  <c r="J28" i="11"/>
  <c r="W28" i="5"/>
  <c r="W12" i="5"/>
  <c r="W36" i="4"/>
  <c r="H22" i="10"/>
  <c r="H22" i="9"/>
  <c r="H22" i="8"/>
  <c r="H22" i="7"/>
  <c r="H13" i="1"/>
  <c r="W18" i="3"/>
  <c r="H23" i="10" s="1"/>
  <c r="J13" i="11"/>
  <c r="W28" i="6"/>
  <c r="B24" i="1"/>
  <c r="W20" i="6"/>
  <c r="W20" i="4"/>
  <c r="W36" i="6"/>
  <c r="B23" i="7"/>
  <c r="H42" i="9"/>
  <c r="H33" i="1"/>
  <c r="H42" i="10"/>
  <c r="H42" i="8"/>
  <c r="H42" i="7"/>
  <c r="H52" i="7"/>
  <c r="H52" i="8"/>
  <c r="H43" i="1"/>
  <c r="H52" i="9"/>
  <c r="H52" i="10"/>
  <c r="H32" i="8"/>
  <c r="H32" i="9"/>
  <c r="H32" i="10"/>
  <c r="H23" i="1"/>
  <c r="H32" i="7"/>
  <c r="W20" i="5"/>
  <c r="F33" i="1" s="1"/>
  <c r="AF43" i="5"/>
  <c r="AC44" i="5" s="1"/>
  <c r="F53" i="9"/>
  <c r="T22" i="9"/>
  <c r="J12" i="11"/>
  <c r="P14" i="1"/>
  <c r="B23" i="10"/>
  <c r="W36" i="3"/>
  <c r="W44" i="3"/>
  <c r="B23" i="8"/>
  <c r="L32" i="9"/>
  <c r="L32" i="8"/>
  <c r="L32" i="10"/>
  <c r="AF27" i="4"/>
  <c r="AD28" i="4" s="1"/>
  <c r="L32" i="7"/>
  <c r="AF11" i="6"/>
  <c r="AE12" i="6" s="1"/>
  <c r="B23" i="9"/>
  <c r="D33" i="7"/>
  <c r="T53" i="8"/>
  <c r="T53" i="9"/>
  <c r="T53" i="7"/>
  <c r="T53" i="10"/>
  <c r="AF43" i="3"/>
  <c r="AE44" i="3" s="1"/>
  <c r="L24" i="1"/>
  <c r="AF19" i="5"/>
  <c r="L33" i="9"/>
  <c r="L33" i="7"/>
  <c r="P23" i="8"/>
  <c r="P23" i="9"/>
  <c r="F53" i="7"/>
  <c r="H12" i="9"/>
  <c r="H12" i="10"/>
  <c r="H12" i="7"/>
  <c r="H12" i="8"/>
  <c r="T22" i="7"/>
  <c r="AF27" i="3"/>
  <c r="AC28" i="3" s="1"/>
  <c r="L23" i="10"/>
  <c r="F34" i="1"/>
  <c r="T22" i="8"/>
  <c r="T22" i="10"/>
  <c r="F44" i="1"/>
  <c r="F53" i="10"/>
  <c r="F53" i="8"/>
  <c r="AF27" i="6"/>
  <c r="AE28" i="6" s="1"/>
  <c r="J53" i="10"/>
  <c r="AF11" i="5"/>
  <c r="AE12" i="5" s="1"/>
  <c r="AF35" i="4"/>
  <c r="AC36" i="4" s="1"/>
  <c r="D33" i="9"/>
  <c r="B33" i="8"/>
  <c r="B32" i="8"/>
  <c r="B33" i="10"/>
  <c r="AF11" i="4"/>
  <c r="AC12" i="4" s="1"/>
  <c r="B33" i="7"/>
  <c r="B33" i="9"/>
  <c r="T23" i="7"/>
  <c r="T23" i="8"/>
  <c r="T23" i="9"/>
  <c r="T23" i="10"/>
  <c r="L23" i="7"/>
  <c r="P12" i="10"/>
  <c r="P12" i="8"/>
  <c r="P12" i="7"/>
  <c r="F13" i="7"/>
  <c r="F13" i="9"/>
  <c r="F13" i="8"/>
  <c r="F12" i="9"/>
  <c r="D42" i="10"/>
  <c r="AF35" i="3"/>
  <c r="AE36" i="3" s="1"/>
  <c r="P23" i="10"/>
  <c r="L14" i="1"/>
  <c r="L23" i="8"/>
  <c r="J33" i="8"/>
  <c r="N13" i="8"/>
  <c r="P23" i="7"/>
  <c r="AF35" i="5"/>
  <c r="AC36" i="5" s="1"/>
  <c r="AF19" i="4"/>
  <c r="AC20" i="4" s="1"/>
  <c r="T13" i="9"/>
  <c r="T13" i="8"/>
  <c r="T13" i="10"/>
  <c r="T13" i="7"/>
  <c r="AF35" i="6"/>
  <c r="W10" i="3"/>
  <c r="AF11" i="3"/>
  <c r="AC12" i="3" s="1"/>
  <c r="P52" i="10"/>
  <c r="P52" i="7"/>
  <c r="P52" i="9"/>
  <c r="P52" i="8"/>
  <c r="P43" i="1"/>
  <c r="P42" i="9"/>
  <c r="P42" i="10"/>
  <c r="P42" i="7"/>
  <c r="P42" i="8"/>
  <c r="P33" i="1"/>
  <c r="D22" i="9"/>
  <c r="D22" i="10"/>
  <c r="D22" i="7"/>
  <c r="D22" i="8"/>
  <c r="D13" i="1"/>
  <c r="R33" i="9"/>
  <c r="R33" i="8"/>
  <c r="R33" i="10"/>
  <c r="R33" i="7"/>
  <c r="R24" i="1"/>
  <c r="J43" i="10"/>
  <c r="J43" i="7"/>
  <c r="J43" i="8"/>
  <c r="J43" i="9"/>
  <c r="J34" i="1"/>
  <c r="P22" i="8"/>
  <c r="P22" i="9"/>
  <c r="P22" i="10"/>
  <c r="P22" i="7"/>
  <c r="P13" i="1"/>
  <c r="R23" i="9"/>
  <c r="R23" i="10"/>
  <c r="R23" i="7"/>
  <c r="R23" i="8"/>
  <c r="R14" i="1"/>
  <c r="T43" i="9"/>
  <c r="T43" i="10"/>
  <c r="T43" i="7"/>
  <c r="T43" i="8"/>
  <c r="AF43" i="4"/>
  <c r="AC44" i="4" s="1"/>
  <c r="L42" i="8"/>
  <c r="L42" i="9"/>
  <c r="L42" i="10"/>
  <c r="L42" i="7"/>
  <c r="L33" i="1"/>
  <c r="T52" i="9"/>
  <c r="T52" i="8"/>
  <c r="T52" i="10"/>
  <c r="T52" i="7"/>
  <c r="T43" i="1"/>
  <c r="T42" i="8"/>
  <c r="T42" i="9"/>
  <c r="T42" i="10"/>
  <c r="T42" i="7"/>
  <c r="T32" i="9"/>
  <c r="T32" i="8"/>
  <c r="T32" i="10"/>
  <c r="T32" i="7"/>
  <c r="T23" i="1"/>
  <c r="L52" i="9"/>
  <c r="L52" i="8"/>
  <c r="L52" i="10"/>
  <c r="L52" i="7"/>
  <c r="L43" i="1"/>
  <c r="N43" i="9"/>
  <c r="N43" i="10"/>
  <c r="N43" i="7"/>
  <c r="N43" i="8"/>
  <c r="N34" i="1"/>
  <c r="H43" i="8"/>
  <c r="H43" i="9"/>
  <c r="H43" i="10"/>
  <c r="H43" i="7"/>
  <c r="H34" i="1"/>
  <c r="N23" i="10"/>
  <c r="N23" i="7"/>
  <c r="N23" i="8"/>
  <c r="N23" i="9"/>
  <c r="N14" i="1"/>
  <c r="D43" i="9"/>
  <c r="D43" i="10"/>
  <c r="D43" i="7"/>
  <c r="D43" i="8"/>
  <c r="D34" i="1"/>
  <c r="L12" i="9"/>
  <c r="L12" i="8"/>
  <c r="L12" i="10"/>
  <c r="L12" i="7"/>
  <c r="D12" i="9"/>
  <c r="J13" i="9"/>
  <c r="J13" i="8"/>
  <c r="J13" i="10"/>
  <c r="J13" i="7"/>
  <c r="P13" i="9"/>
  <c r="P13" i="8"/>
  <c r="P13" i="10"/>
  <c r="P13" i="7"/>
  <c r="D13" i="9"/>
  <c r="AF43" i="6"/>
  <c r="AF19" i="3"/>
  <c r="W20" i="3" s="1"/>
  <c r="AF19" i="6"/>
  <c r="AC20" i="6" s="1"/>
  <c r="AF27" i="5"/>
  <c r="T12" i="9"/>
  <c r="T12" i="8"/>
  <c r="T12" i="10"/>
  <c r="T12" i="7"/>
  <c r="R43" i="10"/>
  <c r="R43" i="7"/>
  <c r="R43" i="8"/>
  <c r="R43" i="9"/>
  <c r="W28" i="3"/>
  <c r="R13" i="9"/>
  <c r="R13" i="8"/>
  <c r="R13" i="10"/>
  <c r="R13" i="7"/>
  <c r="L53" i="10"/>
  <c r="L53" i="7"/>
  <c r="L53" i="9"/>
  <c r="L53" i="8"/>
  <c r="L44" i="1"/>
  <c r="H13" i="9"/>
  <c r="H13" i="8"/>
  <c r="H13" i="10"/>
  <c r="H13" i="7"/>
  <c r="N53" i="9"/>
  <c r="N53" i="8"/>
  <c r="N53" i="10"/>
  <c r="N53" i="7"/>
  <c r="N44" i="1"/>
  <c r="D52" i="9"/>
  <c r="D52" i="8"/>
  <c r="D52" i="10"/>
  <c r="D52" i="7"/>
  <c r="D43" i="1"/>
  <c r="D32" i="10"/>
  <c r="D32" i="7"/>
  <c r="D32" i="9"/>
  <c r="D32" i="8"/>
  <c r="D23" i="1"/>
  <c r="J23" i="9"/>
  <c r="J23" i="10"/>
  <c r="J23" i="7"/>
  <c r="J23" i="8"/>
  <c r="J14" i="1"/>
  <c r="B43" i="10"/>
  <c r="B43" i="7"/>
  <c r="B43" i="8"/>
  <c r="B43" i="9"/>
  <c r="B34" i="1"/>
  <c r="D53" i="10"/>
  <c r="D53" i="7"/>
  <c r="D53" i="9"/>
  <c r="D53" i="8"/>
  <c r="D44" i="1"/>
  <c r="L13" i="9"/>
  <c r="L13" i="8"/>
  <c r="L13" i="10"/>
  <c r="L13" i="7"/>
  <c r="AD12" i="6" l="1"/>
  <c r="AC12" i="6"/>
  <c r="H23" i="8"/>
  <c r="H23" i="7"/>
  <c r="F42" i="8"/>
  <c r="H23" i="9"/>
  <c r="H14" i="1"/>
  <c r="AD44" i="5"/>
  <c r="AC20" i="5"/>
  <c r="AE44" i="5"/>
  <c r="AD20" i="5"/>
  <c r="AC28" i="4"/>
  <c r="AE20" i="5"/>
  <c r="F42" i="7"/>
  <c r="F42" i="10"/>
  <c r="J44" i="1"/>
  <c r="J53" i="8"/>
  <c r="J53" i="9"/>
  <c r="AE28" i="4"/>
  <c r="AC44" i="3"/>
  <c r="AD44" i="3"/>
  <c r="AE28" i="3"/>
  <c r="J32" i="9"/>
  <c r="J53" i="7"/>
  <c r="J52" i="10"/>
  <c r="F42" i="9"/>
  <c r="B32" i="9"/>
  <c r="D33" i="1"/>
  <c r="N13" i="10"/>
  <c r="F12" i="7"/>
  <c r="J33" i="7"/>
  <c r="D42" i="8"/>
  <c r="J33" i="10"/>
  <c r="F12" i="10"/>
  <c r="B42" i="9"/>
  <c r="J33" i="9"/>
  <c r="D42" i="7"/>
  <c r="D42" i="9"/>
  <c r="F12" i="8"/>
  <c r="AC36" i="3"/>
  <c r="AD28" i="3"/>
  <c r="AC28" i="6"/>
  <c r="AD28" i="6"/>
  <c r="AD12" i="5"/>
  <c r="AC12" i="5"/>
  <c r="AE36" i="4"/>
  <c r="AD36" i="4"/>
  <c r="AE20" i="4"/>
  <c r="B32" i="10"/>
  <c r="B32" i="7"/>
  <c r="B23" i="1"/>
  <c r="AE12" i="4"/>
  <c r="AD12" i="4"/>
  <c r="AD36" i="3"/>
  <c r="N12" i="8"/>
  <c r="N13" i="7"/>
  <c r="N13" i="9"/>
  <c r="J24" i="1"/>
  <c r="J22" i="10"/>
  <c r="J22" i="7"/>
  <c r="J22" i="8"/>
  <c r="J22" i="9"/>
  <c r="J13" i="1"/>
  <c r="R12" i="10"/>
  <c r="R12" i="7"/>
  <c r="R12" i="9"/>
  <c r="R12" i="8"/>
  <c r="L43" i="9"/>
  <c r="L43" i="10"/>
  <c r="L43" i="7"/>
  <c r="L43" i="8"/>
  <c r="L34" i="1"/>
  <c r="H53" i="9"/>
  <c r="H53" i="8"/>
  <c r="H53" i="10"/>
  <c r="H53" i="7"/>
  <c r="H44" i="1"/>
  <c r="F23" i="10"/>
  <c r="F23" i="7"/>
  <c r="F23" i="8"/>
  <c r="F23" i="9"/>
  <c r="F14" i="1"/>
  <c r="AE36" i="6"/>
  <c r="AD36" i="6"/>
  <c r="P43" i="8"/>
  <c r="P43" i="9"/>
  <c r="P43" i="10"/>
  <c r="P43" i="7"/>
  <c r="P34" i="1"/>
  <c r="F33" i="9"/>
  <c r="F33" i="8"/>
  <c r="F33" i="10"/>
  <c r="F33" i="7"/>
  <c r="F24" i="1"/>
  <c r="AD28" i="5"/>
  <c r="AE28" i="5"/>
  <c r="AD20" i="6"/>
  <c r="AE20" i="6"/>
  <c r="AC20" i="3"/>
  <c r="AD20" i="3"/>
  <c r="D13" i="8"/>
  <c r="D13" i="10"/>
  <c r="D13" i="7"/>
  <c r="J12" i="10"/>
  <c r="J12" i="7"/>
  <c r="J12" i="9"/>
  <c r="J12" i="8"/>
  <c r="N22" i="9"/>
  <c r="N22" i="10"/>
  <c r="N22" i="7"/>
  <c r="N22" i="8"/>
  <c r="N13" i="1"/>
  <c r="B53" i="9"/>
  <c r="B53" i="8"/>
  <c r="B53" i="10"/>
  <c r="B53" i="7"/>
  <c r="B44" i="1"/>
  <c r="AD20" i="4"/>
  <c r="AD36" i="5"/>
  <c r="AE36" i="5"/>
  <c r="AE20" i="3"/>
  <c r="AC36" i="6"/>
  <c r="B33" i="1"/>
  <c r="N52" i="9"/>
  <c r="N52" i="8"/>
  <c r="N52" i="10"/>
  <c r="N52" i="7"/>
  <c r="N43" i="1"/>
  <c r="L22" i="9"/>
  <c r="L22" i="10"/>
  <c r="L22" i="7"/>
  <c r="L22" i="8"/>
  <c r="L13" i="1"/>
  <c r="R42" i="9"/>
  <c r="R42" i="10"/>
  <c r="R42" i="7"/>
  <c r="R42" i="8"/>
  <c r="AD44" i="6"/>
  <c r="AC44" i="6"/>
  <c r="D12" i="8"/>
  <c r="D12" i="10"/>
  <c r="D12" i="7"/>
  <c r="AD44" i="4"/>
  <c r="AE44" i="4"/>
  <c r="R53" i="9"/>
  <c r="R53" i="8"/>
  <c r="R53" i="10"/>
  <c r="R53" i="7"/>
  <c r="R44" i="1"/>
  <c r="R32" i="9"/>
  <c r="R32" i="8"/>
  <c r="R32" i="10"/>
  <c r="R32" i="7"/>
  <c r="R23" i="1"/>
  <c r="D23" i="8"/>
  <c r="D23" i="9"/>
  <c r="D23" i="10"/>
  <c r="D23" i="7"/>
  <c r="D14" i="1"/>
  <c r="B13" i="9"/>
  <c r="R22" i="10"/>
  <c r="R22" i="7"/>
  <c r="R22" i="8"/>
  <c r="R22" i="9"/>
  <c r="R13" i="1"/>
  <c r="AD12" i="3"/>
  <c r="AE12" i="3"/>
  <c r="P53" i="9"/>
  <c r="P53" i="8"/>
  <c r="P53" i="10"/>
  <c r="P53" i="7"/>
  <c r="P44" i="1"/>
  <c r="H33" i="9"/>
  <c r="H33" i="8"/>
  <c r="H33" i="10"/>
  <c r="H33" i="7"/>
  <c r="H24" i="1"/>
  <c r="W12" i="3"/>
  <c r="AC28" i="5"/>
  <c r="AE44" i="6"/>
  <c r="B42" i="8" l="1"/>
  <c r="J52" i="9"/>
  <c r="B42" i="7"/>
  <c r="B42" i="10"/>
  <c r="J32" i="7"/>
  <c r="J23" i="1"/>
  <c r="J32" i="10"/>
  <c r="J32" i="8"/>
  <c r="J52" i="8"/>
  <c r="J43" i="1"/>
  <c r="J52" i="7"/>
  <c r="N12" i="10"/>
  <c r="N12" i="7"/>
  <c r="N12" i="9"/>
  <c r="J42" i="9"/>
  <c r="J42" i="10"/>
  <c r="J42" i="7"/>
  <c r="J42" i="8"/>
  <c r="J33" i="1"/>
  <c r="F32" i="9"/>
  <c r="F32" i="8"/>
  <c r="F32" i="10"/>
  <c r="F32" i="7"/>
  <c r="F23" i="1"/>
  <c r="B22" i="10"/>
  <c r="B22" i="7"/>
  <c r="B22" i="8"/>
  <c r="B22" i="9"/>
  <c r="B13" i="1"/>
  <c r="B12" i="9"/>
  <c r="N42" i="10"/>
  <c r="N42" i="7"/>
  <c r="N42" i="8"/>
  <c r="N42" i="9"/>
  <c r="N33" i="1"/>
  <c r="B13" i="8"/>
  <c r="B13" i="10"/>
  <c r="B13" i="7"/>
  <c r="B52" i="9"/>
  <c r="B52" i="8"/>
  <c r="B52" i="10"/>
  <c r="B52" i="7"/>
  <c r="B43" i="1"/>
  <c r="F22" i="9"/>
  <c r="F22" i="10"/>
  <c r="F22" i="7"/>
  <c r="F22" i="8"/>
  <c r="F13" i="1"/>
  <c r="R52" i="9"/>
  <c r="R52" i="8"/>
  <c r="R52" i="10"/>
  <c r="R52" i="7"/>
  <c r="R43" i="1"/>
  <c r="F52" i="9"/>
  <c r="F52" i="8"/>
  <c r="F52" i="10"/>
  <c r="F52" i="7"/>
  <c r="F43" i="1"/>
  <c r="B12" i="10" l="1"/>
  <c r="B12" i="7"/>
  <c r="B12" i="8"/>
</calcChain>
</file>

<file path=xl/sharedStrings.xml><?xml version="1.0" encoding="utf-8"?>
<sst xmlns="http://schemas.openxmlformats.org/spreadsheetml/2006/main" count="2046" uniqueCount="506">
  <si>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</si>
  <si>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</si>
  <si>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</si>
  <si>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</si>
  <si>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</si>
  <si>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</si>
  <si>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</si>
  <si>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</si>
  <si>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</si>
  <si>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</si>
  <si>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</si>
  <si>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</si>
  <si>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</si>
  <si>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</si>
  <si>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</si>
  <si>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</si>
  <si>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</si>
  <si>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</si>
  <si>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</si>
  <si>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</si>
  <si>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</si>
  <si>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</si>
  <si>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</si>
  <si>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</si>
  <si>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</si>
  <si>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</si>
  <si>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</si>
  <si>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</si>
  <si>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</si>
  <si>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</si>
  <si>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</si>
  <si>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</si>
  <si>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</si>
  <si>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</si>
  <si>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</si>
  <si>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</si>
  <si>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</si>
  <si>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</si>
  <si>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</si>
  <si>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</si>
  <si>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</si>
  <si>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</si>
  <si>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</si>
  <si>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</si>
  <si>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</si>
  <si>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</si>
  <si>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</si>
  <si>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</si>
  <si>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</si>
  <si>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</si>
  <si>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</si>
  <si>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</si>
  <si>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</si>
  <si>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</si>
  <si>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</si>
  <si>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</si>
  <si>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</si>
  <si>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</si>
  <si>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</si>
  <si>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</si>
  <si>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</si>
  <si>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</si>
  <si>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</si>
  <si>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</si>
  <si>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</si>
  <si>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</si>
  <si>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</si>
  <si>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</si>
  <si>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</si>
  <si>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</si>
  <si>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</si>
  <si>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</si>
  <si>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</si>
  <si>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</si>
  <si>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</si>
  <si>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月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</si>
  <si>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</si>
  <si>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</si>
  <si>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</si>
  <si>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</si>
  <si>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</si>
  <si>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</si>
  <si>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</si>
  <si>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</si>
  <si>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</si>
  <si>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</si>
  <si>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</si>
  <si>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</si>
  <si>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</si>
  <si>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</si>
  <si>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</si>
  <si>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</si>
  <si>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</si>
  <si>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</si>
  <si>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</si>
  <si>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</si>
  <si>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</si>
  <si>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</si>
  <si>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</si>
  <si>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</si>
  <si>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</si>
  <si>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</si>
  <si>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</si>
  <si>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</si>
  <si>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</si>
  <si>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</si>
  <si>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</si>
  <si>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</si>
  <si>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</si>
  <si>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</si>
  <si>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</si>
  <si>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</si>
  <si>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</si>
  <si>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</si>
  <si>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</si>
  <si>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</si>
  <si>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</si>
  <si>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</si>
  <si>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</si>
  <si>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</si>
  <si>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</si>
  <si>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</si>
  <si>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</si>
  <si>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</si>
  <si>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</si>
  <si>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</si>
  <si>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</si>
  <si>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</si>
  <si>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</si>
  <si>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</si>
  <si>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</si>
  <si>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</si>
  <si>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</si>
  <si>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</si>
  <si>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</si>
  <si>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</si>
  <si>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</si>
  <si>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</si>
  <si>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</si>
  <si>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</si>
  <si>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</si>
  <si>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</si>
  <si>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</si>
  <si>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</si>
  <si>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</si>
  <si>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</si>
  <si>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</si>
  <si>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</si>
  <si>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</si>
  <si>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</si>
  <si>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</si>
  <si>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</si>
  <si>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</si>
  <si>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</si>
  <si>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</si>
  <si>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</si>
  <si>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</si>
  <si>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</si>
  <si>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</si>
  <si>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</si>
  <si>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</si>
  <si>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</si>
  <si>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</si>
  <si>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</si>
  <si>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</si>
  <si>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</si>
  <si>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</si>
  <si>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煮</t>
  </si>
  <si>
    <t>煮</t>
    <phoneticPr fontId="3" type="noConversion"/>
  </si>
  <si>
    <t>白米</t>
  </si>
  <si>
    <t>蒸</t>
  </si>
  <si>
    <t>地瓜</t>
  </si>
  <si>
    <t>星期二</t>
    <phoneticPr fontId="3" type="noConversion"/>
  </si>
  <si>
    <t>熱量: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</si>
  <si>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</si>
  <si>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</si>
  <si>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</si>
  <si>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</si>
  <si>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</si>
  <si>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</si>
  <si>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炒</t>
    <phoneticPr fontId="3" type="noConversion"/>
  </si>
  <si>
    <t>醣類：</t>
    <phoneticPr fontId="3" type="noConversion"/>
  </si>
  <si>
    <t>書次</t>
    <phoneticPr fontId="3" type="noConversion"/>
  </si>
  <si>
    <t>熱量:</t>
    <phoneticPr fontId="3" type="noConversion"/>
  </si>
  <si>
    <t>煮</t>
    <phoneticPr fontId="3" type="noConversion"/>
  </si>
  <si>
    <t>川燙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</si>
  <si>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</si>
  <si>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</si>
  <si>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</si>
  <si>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</si>
  <si>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</si>
  <si>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生鮮豬肉</t>
    <phoneticPr fontId="3" type="noConversion"/>
  </si>
  <si>
    <t>煮</t>
    <phoneticPr fontId="3" type="noConversion"/>
  </si>
  <si>
    <t>非基改玉米粒</t>
    <phoneticPr fontId="3" type="noConversion"/>
  </si>
  <si>
    <t>五穀米</t>
    <phoneticPr fontId="3" type="noConversion"/>
  </si>
  <si>
    <t>豬肉來源:臺灣(豬肉及豬可食部位原料之原產地:臺灣)</t>
  </si>
  <si>
    <t>個人量(克)</t>
    <phoneticPr fontId="3" type="noConversion"/>
  </si>
  <si>
    <t>生鮮豬肉</t>
    <phoneticPr fontId="3" type="noConversion"/>
  </si>
  <si>
    <t>炒</t>
    <phoneticPr fontId="3" type="noConversion"/>
  </si>
  <si>
    <t>營養師:蕭涵</t>
    <phoneticPr fontId="3" type="noConversion"/>
  </si>
  <si>
    <t>蒸</t>
    <phoneticPr fontId="3" type="noConversion"/>
  </si>
  <si>
    <t>煮</t>
    <phoneticPr fontId="3" type="noConversion"/>
  </si>
  <si>
    <t>川燙</t>
    <phoneticPr fontId="3" type="noConversion"/>
  </si>
  <si>
    <t>煮</t>
    <phoneticPr fontId="3" type="noConversion"/>
  </si>
  <si>
    <t>非基改豆干</t>
    <phoneticPr fontId="3" type="noConversion"/>
  </si>
  <si>
    <t>生鮮豬絞肉</t>
    <phoneticPr fontId="3" type="noConversion"/>
  </si>
  <si>
    <t>五穀飯</t>
    <phoneticPr fontId="3" type="noConversion"/>
  </si>
  <si>
    <t>高麗菜</t>
    <phoneticPr fontId="3" type="noConversion"/>
  </si>
  <si>
    <t>衛管人員：黃彥誠</t>
    <phoneticPr fontId="3" type="noConversion"/>
  </si>
  <si>
    <t>紅蘿蔔</t>
    <phoneticPr fontId="3" type="noConversion"/>
  </si>
  <si>
    <t>煮</t>
    <phoneticPr fontId="3" type="noConversion"/>
  </si>
  <si>
    <t>白蘿蔔</t>
    <phoneticPr fontId="3" type="noConversion"/>
  </si>
  <si>
    <t>液蛋(加工)</t>
    <phoneticPr fontId="3" type="noConversion"/>
  </si>
  <si>
    <t>非基改玉米粒</t>
    <phoneticPr fontId="3" type="noConversion"/>
  </si>
  <si>
    <t>大白菜</t>
    <phoneticPr fontId="3" type="noConversion"/>
  </si>
  <si>
    <t>非基改豆腐</t>
    <phoneticPr fontId="3" type="noConversion"/>
  </si>
  <si>
    <t>日</t>
    <phoneticPr fontId="3" type="noConversion"/>
  </si>
  <si>
    <t>味噌豆腐湯(豆)</t>
    <phoneticPr fontId="3" type="noConversion"/>
  </si>
  <si>
    <t>糙米飯</t>
    <phoneticPr fontId="3" type="noConversion"/>
  </si>
  <si>
    <t>胚芽飯</t>
    <phoneticPr fontId="3" type="noConversion"/>
  </si>
  <si>
    <t>白米</t>
    <phoneticPr fontId="3" type="noConversion"/>
  </si>
  <si>
    <t>地瓜</t>
    <phoneticPr fontId="3" type="noConversion"/>
  </si>
  <si>
    <t>紅蘿蔔</t>
    <phoneticPr fontId="3" type="noConversion"/>
  </si>
  <si>
    <t>白蘿蔔</t>
    <phoneticPr fontId="3" type="noConversion"/>
  </si>
  <si>
    <t>炸</t>
    <phoneticPr fontId="3" type="noConversion"/>
  </si>
  <si>
    <t>芝麻包</t>
    <phoneticPr fontId="3" type="noConversion"/>
  </si>
  <si>
    <t>煮</t>
    <phoneticPr fontId="3" type="noConversion"/>
  </si>
  <si>
    <t>非基改豆腐</t>
    <phoneticPr fontId="3" type="noConversion"/>
  </si>
  <si>
    <t>豆</t>
    <phoneticPr fontId="3" type="noConversion"/>
  </si>
  <si>
    <t>味噌</t>
    <phoneticPr fontId="3" type="noConversion"/>
  </si>
  <si>
    <t>適量</t>
    <phoneticPr fontId="3" type="noConversion"/>
  </si>
  <si>
    <t>海</t>
    <phoneticPr fontId="3" type="noConversion"/>
  </si>
  <si>
    <t>糙米</t>
    <phoneticPr fontId="3" type="noConversion"/>
  </si>
  <si>
    <t>鮮菇</t>
    <phoneticPr fontId="3" type="noConversion"/>
  </si>
  <si>
    <t>胚芽米</t>
    <phoneticPr fontId="3" type="noConversion"/>
  </si>
  <si>
    <t>生鮮雞翅</t>
    <phoneticPr fontId="3" type="noConversion"/>
  </si>
  <si>
    <t>玉米筍</t>
    <phoneticPr fontId="3" type="noConversion"/>
  </si>
  <si>
    <t>生鮮翅小腿</t>
    <phoneticPr fontId="3" type="noConversion"/>
  </si>
  <si>
    <t>滷</t>
    <phoneticPr fontId="3" type="noConversion"/>
  </si>
  <si>
    <t>生鮮雞翅</t>
    <phoneticPr fontId="3" type="noConversion"/>
  </si>
  <si>
    <t>白煮蛋</t>
    <phoneticPr fontId="3" type="noConversion"/>
  </si>
  <si>
    <t>紅蘿蔔</t>
    <phoneticPr fontId="3" type="noConversion"/>
  </si>
  <si>
    <t>煮</t>
    <phoneticPr fontId="3" type="noConversion"/>
  </si>
  <si>
    <t>蒸</t>
    <phoneticPr fontId="3" type="noConversion"/>
  </si>
  <si>
    <t>香Q滷蛋</t>
    <phoneticPr fontId="3" type="noConversion"/>
  </si>
  <si>
    <t>蘿蔔肉絲湯</t>
    <phoneticPr fontId="3" type="noConversion"/>
  </si>
  <si>
    <t>鮮筍湯</t>
    <phoneticPr fontId="3" type="noConversion"/>
  </si>
  <si>
    <t>照燒烏龍麵</t>
    <phoneticPr fontId="3" type="noConversion"/>
  </si>
  <si>
    <t>鐵路排骨</t>
    <phoneticPr fontId="3" type="noConversion"/>
  </si>
  <si>
    <t>日式蒸蛋</t>
    <phoneticPr fontId="3" type="noConversion"/>
  </si>
  <si>
    <t>紫菜小魚乾湯(海)</t>
    <phoneticPr fontId="3" type="noConversion"/>
  </si>
  <si>
    <t>刺瓜貢丸(加)</t>
    <phoneticPr fontId="3" type="noConversion"/>
  </si>
  <si>
    <t>日</t>
    <phoneticPr fontId="3" type="noConversion"/>
  </si>
  <si>
    <t>生鮮豬肉</t>
    <phoneticPr fontId="3" type="noConversion"/>
  </si>
  <si>
    <t>絲瓜</t>
    <phoneticPr fontId="3" type="noConversion"/>
  </si>
  <si>
    <t>紅蘿蔔</t>
    <phoneticPr fontId="3" type="noConversion"/>
  </si>
  <si>
    <t>豆</t>
    <phoneticPr fontId="3" type="noConversion"/>
  </si>
  <si>
    <t>紫菜</t>
    <phoneticPr fontId="3" type="noConversion"/>
  </si>
  <si>
    <t>白米</t>
    <phoneticPr fontId="3" type="noConversion"/>
  </si>
  <si>
    <t>米血</t>
    <phoneticPr fontId="3" type="noConversion"/>
  </si>
  <si>
    <t>冷</t>
    <phoneticPr fontId="3" type="noConversion"/>
  </si>
  <si>
    <t>洋蔥</t>
    <phoneticPr fontId="3" type="noConversion"/>
  </si>
  <si>
    <t>鮮菇</t>
    <phoneticPr fontId="3" type="noConversion"/>
  </si>
  <si>
    <t>冬瓜</t>
    <phoneticPr fontId="3" type="noConversion"/>
  </si>
  <si>
    <t>薑絲</t>
    <phoneticPr fontId="3" type="noConversion"/>
  </si>
  <si>
    <t>白米</t>
    <phoneticPr fontId="3" type="noConversion"/>
  </si>
  <si>
    <t>生鮮豬肉</t>
    <phoneticPr fontId="3" type="noConversion"/>
  </si>
  <si>
    <t>液蛋(加工)</t>
    <phoneticPr fontId="3" type="noConversion"/>
  </si>
  <si>
    <t>蒸</t>
    <phoneticPr fontId="3" type="noConversion"/>
  </si>
  <si>
    <t>生鮮豬絞肉</t>
    <phoneticPr fontId="3" type="noConversion"/>
  </si>
  <si>
    <t>醬碎瓜</t>
    <phoneticPr fontId="3" type="noConversion"/>
  </si>
  <si>
    <t>醃</t>
    <phoneticPr fontId="3" type="noConversion"/>
  </si>
  <si>
    <t>紫菜</t>
    <phoneticPr fontId="3" type="noConversion"/>
  </si>
  <si>
    <t>小魚乾</t>
    <phoneticPr fontId="3" type="noConversion"/>
  </si>
  <si>
    <t>洋芋</t>
    <phoneticPr fontId="3" type="noConversion"/>
  </si>
  <si>
    <t>紅蘿蔔</t>
    <phoneticPr fontId="3" type="noConversion"/>
  </si>
  <si>
    <t>咖哩粉</t>
    <phoneticPr fontId="3" type="noConversion"/>
  </si>
  <si>
    <t>適量</t>
    <phoneticPr fontId="3" type="noConversion"/>
  </si>
  <si>
    <t>生鮮豬肉</t>
    <phoneticPr fontId="3" type="noConversion"/>
  </si>
  <si>
    <t>烏龍麵</t>
    <phoneticPr fontId="3" type="noConversion"/>
  </si>
  <si>
    <t>高麗菜</t>
    <phoneticPr fontId="3" type="noConversion"/>
  </si>
  <si>
    <t>生鮮鯊魚</t>
    <phoneticPr fontId="3" type="noConversion"/>
  </si>
  <si>
    <t>海</t>
    <phoneticPr fontId="3" type="noConversion"/>
  </si>
  <si>
    <t>蒸</t>
    <phoneticPr fontId="3" type="noConversion"/>
  </si>
  <si>
    <t>滷</t>
    <phoneticPr fontId="3" type="noConversion"/>
  </si>
  <si>
    <t>豆</t>
    <phoneticPr fontId="3" type="noConversion"/>
  </si>
  <si>
    <t>豬血</t>
    <phoneticPr fontId="3" type="noConversion"/>
  </si>
  <si>
    <t>榨菜</t>
    <phoneticPr fontId="3" type="noConversion"/>
  </si>
  <si>
    <t>醃</t>
    <phoneticPr fontId="3" type="noConversion"/>
  </si>
  <si>
    <t>新鮮竹筍</t>
    <phoneticPr fontId="3" type="noConversion"/>
  </si>
  <si>
    <t>煮</t>
    <phoneticPr fontId="3" type="noConversion"/>
  </si>
  <si>
    <t>冷</t>
    <phoneticPr fontId="3" type="noConversion"/>
  </si>
  <si>
    <t>洋蔥</t>
    <phoneticPr fontId="3" type="noConversion"/>
  </si>
  <si>
    <t>生鮮豬肉</t>
    <phoneticPr fontId="3" type="noConversion"/>
  </si>
  <si>
    <t>小黃瓜</t>
    <phoneticPr fontId="3" type="noConversion"/>
  </si>
  <si>
    <t>生鮮蝦仁</t>
    <phoneticPr fontId="3" type="noConversion"/>
  </si>
  <si>
    <t>適量</t>
    <phoneticPr fontId="3" type="noConversion"/>
  </si>
  <si>
    <t>白米</t>
    <phoneticPr fontId="3" type="noConversion"/>
  </si>
  <si>
    <t>紅蘿蔔</t>
    <phoneticPr fontId="3" type="noConversion"/>
  </si>
  <si>
    <t>冷凍青豆仁</t>
    <phoneticPr fontId="3" type="noConversion"/>
  </si>
  <si>
    <t>液蛋(加工)</t>
    <phoneticPr fontId="3" type="noConversion"/>
  </si>
  <si>
    <t>豆</t>
    <phoneticPr fontId="3" type="noConversion"/>
  </si>
  <si>
    <t>蒸</t>
    <phoneticPr fontId="3" type="noConversion"/>
  </si>
  <si>
    <t>冷</t>
    <phoneticPr fontId="3" type="noConversion"/>
  </si>
  <si>
    <t>加</t>
    <phoneticPr fontId="3" type="noConversion"/>
  </si>
  <si>
    <t>番茄</t>
    <phoneticPr fontId="3" type="noConversion"/>
  </si>
  <si>
    <t>大黃瓜</t>
    <phoneticPr fontId="3" type="noConversion"/>
  </si>
  <si>
    <t>貢丸</t>
    <phoneticPr fontId="3" type="noConversion"/>
  </si>
  <si>
    <t>柴魚片</t>
    <phoneticPr fontId="3" type="noConversion"/>
  </si>
  <si>
    <t>味噌</t>
    <phoneticPr fontId="3" type="noConversion"/>
  </si>
  <si>
    <t>新鮮竹筍</t>
    <phoneticPr fontId="3" type="noConversion"/>
  </si>
  <si>
    <t>非基改豆腐</t>
    <phoneticPr fontId="3" type="noConversion"/>
  </si>
  <si>
    <t>港式酸辣湯(豆芡)</t>
    <phoneticPr fontId="3" type="noConversion"/>
  </si>
  <si>
    <t>螞蟻上樹</t>
    <phoneticPr fontId="3" type="noConversion"/>
  </si>
  <si>
    <t>非基改玉米粒</t>
    <phoneticPr fontId="3" type="noConversion"/>
  </si>
  <si>
    <t>冷凍青豆仁</t>
    <phoneticPr fontId="3" type="noConversion"/>
  </si>
  <si>
    <t>彩椒</t>
    <phoneticPr fontId="3" type="noConversion"/>
  </si>
  <si>
    <t>蘿蔔糕</t>
    <phoneticPr fontId="3" type="noConversion"/>
  </si>
  <si>
    <t>紅蘿蔔</t>
    <phoneticPr fontId="3" type="noConversion"/>
  </si>
  <si>
    <t>大白菜</t>
    <phoneticPr fontId="3" type="noConversion"/>
  </si>
  <si>
    <t>新鮮豬血</t>
    <phoneticPr fontId="3" type="noConversion"/>
  </si>
  <si>
    <t>新鮮竹筍</t>
    <phoneticPr fontId="3" type="noConversion"/>
  </si>
  <si>
    <t>端午節放假</t>
    <phoneticPr fontId="3" type="noConversion"/>
  </si>
  <si>
    <t>綠豆地瓜湯</t>
    <phoneticPr fontId="3" type="noConversion"/>
  </si>
  <si>
    <t>味噌豆腐湯(豆)</t>
    <phoneticPr fontId="3" type="noConversion"/>
  </si>
  <si>
    <t>菜頭湯</t>
    <phoneticPr fontId="3" type="noConversion"/>
  </si>
  <si>
    <t>家常滷肉</t>
    <phoneticPr fontId="3" type="noConversion"/>
  </si>
  <si>
    <t>冬瓜湯</t>
    <phoneticPr fontId="3" type="noConversion"/>
  </si>
  <si>
    <t>紫米飯</t>
    <phoneticPr fontId="3" type="noConversion"/>
  </si>
  <si>
    <t>燕麥飯</t>
    <phoneticPr fontId="3" type="noConversion"/>
  </si>
  <si>
    <t>醬燒大排</t>
    <phoneticPr fontId="3" type="noConversion"/>
  </si>
  <si>
    <t>香濃咖哩豬</t>
    <phoneticPr fontId="3" type="noConversion"/>
  </si>
  <si>
    <t>酥炸香雞排(炸)</t>
    <phoneticPr fontId="3" type="noConversion"/>
  </si>
  <si>
    <t>照燒豬里肌</t>
    <phoneticPr fontId="3" type="noConversion"/>
  </si>
  <si>
    <t>日式洋芋燉肉</t>
    <phoneticPr fontId="3" type="noConversion"/>
  </si>
  <si>
    <t>味噌紫菜湯</t>
    <phoneticPr fontId="3" type="noConversion"/>
  </si>
  <si>
    <t>玉米濃湯(芡)</t>
    <phoneticPr fontId="3" type="noConversion"/>
  </si>
  <si>
    <t>黃金炸魚排(海炸)</t>
    <phoneticPr fontId="3" type="noConversion"/>
  </si>
  <si>
    <t>脆皮炸雞翅(炸)</t>
    <phoneticPr fontId="3" type="noConversion"/>
  </si>
  <si>
    <t>梅干扣肉(醃)</t>
    <phoneticPr fontId="3" type="noConversion"/>
  </si>
  <si>
    <t>紅豆紫米湯</t>
    <phoneticPr fontId="3" type="noConversion"/>
  </si>
  <si>
    <t>家鄉菜脯炒蛋(醃)</t>
    <phoneticPr fontId="3" type="noConversion"/>
  </si>
  <si>
    <t>黃金咖哩雞</t>
    <phoneticPr fontId="3" type="noConversion"/>
  </si>
  <si>
    <t>蝦仁蛋炒飯(海)</t>
    <phoneticPr fontId="3" type="noConversion"/>
  </si>
  <si>
    <t>霸氣咖哩炒飯</t>
    <phoneticPr fontId="3" type="noConversion"/>
  </si>
  <si>
    <t>紫菜蛋花湯</t>
    <phoneticPr fontId="3" type="noConversion"/>
  </si>
  <si>
    <t>白菜海茸</t>
    <phoneticPr fontId="3" type="noConversion"/>
  </si>
  <si>
    <t>柴香白菜湯</t>
    <phoneticPr fontId="3" type="noConversion"/>
  </si>
  <si>
    <t>鮮菇蘿蔔湯</t>
    <phoneticPr fontId="3" type="noConversion"/>
  </si>
  <si>
    <t>金針肉絲湯</t>
    <phoneticPr fontId="3" type="noConversion"/>
  </si>
  <si>
    <t>日式豆腐湯(豆)</t>
    <phoneticPr fontId="3" type="noConversion"/>
  </si>
  <si>
    <t>滑嫩蒸蛋</t>
    <phoneticPr fontId="3" type="noConversion"/>
  </si>
  <si>
    <t>黃金酥炸魚排(海炸)-申請</t>
    <phoneticPr fontId="3" type="noConversion"/>
  </si>
  <si>
    <t>芝麻包(冷)</t>
    <phoneticPr fontId="3" type="noConversion"/>
  </si>
  <si>
    <t>蒜香白菜蒸魚(海)-申請</t>
    <phoneticPr fontId="3" type="noConversion"/>
  </si>
  <si>
    <t>柴香高麗菜炒蛋</t>
    <phoneticPr fontId="3" type="noConversion"/>
  </si>
  <si>
    <t>蝦仁炒青花(海)</t>
    <phoneticPr fontId="3" type="noConversion"/>
  </si>
  <si>
    <t>大雞堡肉(炸加)</t>
    <phoneticPr fontId="3" type="noConversion"/>
  </si>
  <si>
    <t>小瓜筍片炒肉</t>
    <phoneticPr fontId="3" type="noConversion"/>
  </si>
  <si>
    <t>嫩豆腐(豆)</t>
    <phoneticPr fontId="3" type="noConversion"/>
  </si>
  <si>
    <t>刺瓜炒肉</t>
    <phoneticPr fontId="3" type="noConversion"/>
  </si>
  <si>
    <t>傳統魷魚羹(海芡)-申請</t>
    <phoneticPr fontId="3" type="noConversion"/>
  </si>
  <si>
    <t>鮮肉包(冷)</t>
    <phoneticPr fontId="3" type="noConversion"/>
  </si>
  <si>
    <t>雙拼炸豆腐蘿蔔糕(炸豆冷)</t>
    <phoneticPr fontId="3" type="noConversion"/>
  </si>
  <si>
    <t>涮涮肉</t>
    <phoneticPr fontId="3" type="noConversion"/>
  </si>
  <si>
    <t>茄汁番茄炒蛋</t>
    <phoneticPr fontId="3" type="noConversion"/>
  </si>
  <si>
    <t>鮮筍肉絲</t>
    <phoneticPr fontId="3" type="noConversion"/>
  </si>
  <si>
    <t>小黃瓜炒黑輪(加)</t>
    <phoneticPr fontId="3" type="noConversion"/>
  </si>
  <si>
    <t>麻婆豆腐(豆)</t>
    <phoneticPr fontId="3" type="noConversion"/>
  </si>
  <si>
    <t>蘑菇肉片</t>
    <phoneticPr fontId="3" type="noConversion"/>
  </si>
  <si>
    <t>芙蓉蒸蛋</t>
    <phoneticPr fontId="3" type="noConversion"/>
  </si>
  <si>
    <t>顧眼紅絲炒蛋</t>
    <phoneticPr fontId="3" type="noConversion"/>
  </si>
  <si>
    <t>肉末炒玉米</t>
    <phoneticPr fontId="3" type="noConversion"/>
  </si>
  <si>
    <t>下飯滷蛋</t>
    <phoneticPr fontId="3" type="noConversion"/>
  </si>
  <si>
    <t>紅豆包(冷)</t>
    <phoneticPr fontId="3" type="noConversion"/>
  </si>
  <si>
    <t>柴香白菜魷魚丸(加海)</t>
    <phoneticPr fontId="3" type="noConversion"/>
  </si>
  <si>
    <t>蜜汁滷味(豆加)</t>
    <phoneticPr fontId="3" type="noConversion"/>
  </si>
  <si>
    <t>海帶滷蛋</t>
    <phoneticPr fontId="3" type="noConversion"/>
  </si>
  <si>
    <t>雙色炒玉米筍</t>
    <phoneticPr fontId="3" type="noConversion"/>
  </si>
  <si>
    <t>彩椒菇菇炒肉</t>
    <phoneticPr fontId="3" type="noConversion"/>
  </si>
  <si>
    <t>生鮮豬肉</t>
    <phoneticPr fontId="3" type="noConversion"/>
  </si>
  <si>
    <t>白蘿蔔</t>
    <phoneticPr fontId="3" type="noConversion"/>
  </si>
  <si>
    <t>紅蘿蔔</t>
    <phoneticPr fontId="3" type="noConversion"/>
  </si>
  <si>
    <t>雞堡</t>
    <phoneticPr fontId="3" type="noConversion"/>
  </si>
  <si>
    <t>加</t>
    <phoneticPr fontId="3" type="noConversion"/>
  </si>
  <si>
    <t>生鮮豬肉</t>
    <phoneticPr fontId="3" type="noConversion"/>
  </si>
  <si>
    <t>黑木耳</t>
    <phoneticPr fontId="3" type="noConversion"/>
  </si>
  <si>
    <t>紫米飯</t>
    <phoneticPr fontId="3" type="noConversion"/>
  </si>
  <si>
    <t>東山滷味(加豆)</t>
    <phoneticPr fontId="3" type="noConversion"/>
  </si>
  <si>
    <t>米血</t>
    <phoneticPr fontId="3" type="noConversion"/>
  </si>
  <si>
    <t>豆</t>
    <phoneticPr fontId="3" type="noConversion"/>
  </si>
  <si>
    <t>加</t>
    <phoneticPr fontId="3" type="noConversion"/>
  </si>
  <si>
    <t>加</t>
    <phoneticPr fontId="3" type="noConversion"/>
  </si>
  <si>
    <t>白蘿蔔</t>
    <phoneticPr fontId="3" type="noConversion"/>
  </si>
  <si>
    <t>柴魚片</t>
    <phoneticPr fontId="3" type="noConversion"/>
  </si>
  <si>
    <t>生鮮雞肉</t>
    <phoneticPr fontId="3" type="noConversion"/>
  </si>
  <si>
    <t>液蛋(加工)</t>
    <phoneticPr fontId="3" type="noConversion"/>
  </si>
  <si>
    <t>洋蔥</t>
    <phoneticPr fontId="3" type="noConversion"/>
  </si>
  <si>
    <t>海</t>
    <phoneticPr fontId="3" type="noConversion"/>
  </si>
  <si>
    <t>青花菜</t>
    <phoneticPr fontId="3" type="noConversion"/>
  </si>
  <si>
    <t>日式照燒醬</t>
    <phoneticPr fontId="3" type="noConversion"/>
  </si>
  <si>
    <t>適量</t>
    <phoneticPr fontId="3" type="noConversion"/>
  </si>
  <si>
    <t>鮮菇</t>
    <phoneticPr fontId="3" type="noConversion"/>
  </si>
  <si>
    <t>煮</t>
    <phoneticPr fontId="3" type="noConversion"/>
  </si>
  <si>
    <t>鮮菇</t>
    <phoneticPr fontId="3" type="noConversion"/>
  </si>
  <si>
    <t>豆漿一瓶</t>
    <phoneticPr fontId="3" type="noConversion"/>
  </si>
  <si>
    <t>黑木耳</t>
    <phoneticPr fontId="3" type="noConversion"/>
  </si>
  <si>
    <t>綠豆</t>
    <phoneticPr fontId="3" type="noConversion"/>
  </si>
  <si>
    <t>地瓜</t>
    <phoneticPr fontId="3" type="noConversion"/>
  </si>
  <si>
    <t>生鮮雞排</t>
    <phoneticPr fontId="3" type="noConversion"/>
  </si>
  <si>
    <t>番茄醬</t>
    <phoneticPr fontId="3" type="noConversion"/>
  </si>
  <si>
    <t>柴魚片</t>
    <phoneticPr fontId="3" type="noConversion"/>
  </si>
  <si>
    <t>生鮮魷魚圈</t>
    <phoneticPr fontId="3" type="noConversion"/>
  </si>
  <si>
    <t>鮮菇</t>
    <phoneticPr fontId="3" type="noConversion"/>
  </si>
  <si>
    <t>冷</t>
    <phoneticPr fontId="3" type="noConversion"/>
  </si>
  <si>
    <t>黑輪</t>
    <phoneticPr fontId="3" type="noConversion"/>
  </si>
  <si>
    <t>肉包</t>
    <phoneticPr fontId="3" type="noConversion"/>
  </si>
  <si>
    <t>新鮮竹筍</t>
    <phoneticPr fontId="3" type="noConversion"/>
  </si>
  <si>
    <t>玉米濃湯粉</t>
    <phoneticPr fontId="3" type="noConversion"/>
  </si>
  <si>
    <t>非基改玉米</t>
    <phoneticPr fontId="3" type="noConversion"/>
  </si>
  <si>
    <t>洋蔥</t>
    <phoneticPr fontId="3" type="noConversion"/>
  </si>
  <si>
    <t>小黃瓜</t>
    <phoneticPr fontId="3" type="noConversion"/>
  </si>
  <si>
    <t>生鮮甘仔魚</t>
    <phoneticPr fontId="3" type="noConversion"/>
  </si>
  <si>
    <t>海</t>
    <phoneticPr fontId="3" type="noConversion"/>
  </si>
  <si>
    <t xml:space="preserve"> 生鮮豬肉</t>
    <phoneticPr fontId="3" type="noConversion"/>
  </si>
  <si>
    <t>洋芋</t>
    <phoneticPr fontId="3" type="noConversion"/>
  </si>
  <si>
    <t>蝦捲</t>
    <phoneticPr fontId="3" type="noConversion"/>
  </si>
  <si>
    <t>海鮮蝦卷(炸加)</t>
    <phoneticPr fontId="3" type="noConversion"/>
  </si>
  <si>
    <t>海帶茸</t>
    <phoneticPr fontId="3" type="noConversion"/>
  </si>
  <si>
    <t>紅蘿蔔</t>
    <phoneticPr fontId="3" type="noConversion"/>
  </si>
  <si>
    <t>海鮮魷魚豆腐鍋(海豆)</t>
    <phoneticPr fontId="3" type="noConversion"/>
  </si>
  <si>
    <t>非基改豆腐</t>
    <phoneticPr fontId="3" type="noConversion"/>
  </si>
  <si>
    <t>新鮮竹筍</t>
    <phoneticPr fontId="3" type="noConversion"/>
  </si>
  <si>
    <t>豆</t>
    <phoneticPr fontId="3" type="noConversion"/>
  </si>
  <si>
    <t>蒸</t>
    <phoneticPr fontId="3" type="noConversion"/>
  </si>
  <si>
    <t>日式照燒醬</t>
    <phoneticPr fontId="3" type="noConversion"/>
  </si>
  <si>
    <t>大白菜</t>
    <phoneticPr fontId="3" type="noConversion"/>
  </si>
  <si>
    <t>生鮮豬絞肉</t>
    <phoneticPr fontId="3" type="noConversion"/>
  </si>
  <si>
    <t>冬粉</t>
    <phoneticPr fontId="3" type="noConversion"/>
  </si>
  <si>
    <t>紅豆</t>
    <phoneticPr fontId="3" type="noConversion"/>
  </si>
  <si>
    <t>紫米</t>
    <phoneticPr fontId="3" type="noConversion"/>
  </si>
  <si>
    <t>蘑菇醬</t>
    <phoneticPr fontId="3" type="noConversion"/>
  </si>
  <si>
    <t>海帶</t>
    <phoneticPr fontId="3" type="noConversion"/>
  </si>
  <si>
    <t>金針菇</t>
    <phoneticPr fontId="3" type="noConversion"/>
  </si>
  <si>
    <t>梅乾菜</t>
    <phoneticPr fontId="3" type="noConversion"/>
  </si>
  <si>
    <t>筍乾</t>
    <phoneticPr fontId="3" type="noConversion"/>
  </si>
  <si>
    <t>醃</t>
    <phoneticPr fontId="3" type="noConversion"/>
  </si>
  <si>
    <t>照燒翅小腿</t>
    <phoneticPr fontId="3" type="noConversion"/>
  </si>
  <si>
    <t>白芝麻</t>
    <phoneticPr fontId="3" type="noConversion"/>
  </si>
  <si>
    <t>非基改玉米粒</t>
    <phoneticPr fontId="3" type="noConversion"/>
  </si>
  <si>
    <t>咖哩粉</t>
    <phoneticPr fontId="3" type="noConversion"/>
  </si>
  <si>
    <t>紅豆包子</t>
    <phoneticPr fontId="3" type="noConversion"/>
  </si>
  <si>
    <t>海</t>
    <phoneticPr fontId="3" type="noConversion"/>
  </si>
  <si>
    <t>菜脯</t>
    <phoneticPr fontId="3" type="noConversion"/>
  </si>
  <si>
    <t>白米</t>
    <phoneticPr fontId="3" type="noConversion"/>
  </si>
  <si>
    <t>燕麥</t>
    <phoneticPr fontId="3" type="noConversion"/>
  </si>
  <si>
    <t>生鮮雞肉</t>
    <phoneticPr fontId="3" type="noConversion"/>
  </si>
  <si>
    <t>洋芋</t>
    <phoneticPr fontId="3" type="noConversion"/>
  </si>
  <si>
    <t>白煮蛋</t>
    <phoneticPr fontId="3" type="noConversion"/>
  </si>
  <si>
    <t>魷魚丸</t>
    <phoneticPr fontId="3" type="noConversion"/>
  </si>
  <si>
    <t>大白菜</t>
    <phoneticPr fontId="3" type="noConversion"/>
  </si>
  <si>
    <t>味噌</t>
    <phoneticPr fontId="3" type="noConversion"/>
  </si>
  <si>
    <t>非基改豆腐</t>
    <phoneticPr fontId="3" type="noConversion"/>
  </si>
  <si>
    <t>加工品1</t>
    <phoneticPr fontId="3" type="noConversion"/>
  </si>
  <si>
    <t>加工品2</t>
    <phoneticPr fontId="3" type="noConversion"/>
  </si>
  <si>
    <t>加工品3</t>
    <phoneticPr fontId="3" type="noConversion"/>
  </si>
  <si>
    <t>加工品4</t>
    <phoneticPr fontId="3" type="noConversion"/>
  </si>
  <si>
    <t>加工品6</t>
    <phoneticPr fontId="3" type="noConversion"/>
  </si>
  <si>
    <t>加工品7</t>
    <phoneticPr fontId="3" type="noConversion"/>
  </si>
  <si>
    <t>菇菇高麗菜湯</t>
    <phoneticPr fontId="3" type="noConversion"/>
  </si>
  <si>
    <t>絞肉豆干(醃豆)</t>
    <phoneticPr fontId="3" type="noConversion"/>
  </si>
  <si>
    <t>檸檬翅小腿</t>
    <phoneticPr fontId="3" type="noConversion"/>
  </si>
  <si>
    <t>醬汁豆腐(豆)</t>
    <phoneticPr fontId="3" type="noConversion"/>
  </si>
  <si>
    <t>蒲瓜炒肉</t>
    <phoneticPr fontId="3" type="noConversion"/>
  </si>
  <si>
    <t>非基改豆干</t>
    <phoneticPr fontId="3" type="noConversion"/>
  </si>
  <si>
    <t>豆</t>
    <phoneticPr fontId="3" type="noConversion"/>
  </si>
  <si>
    <t>海帶</t>
    <phoneticPr fontId="3" type="noConversion"/>
  </si>
  <si>
    <t>新鮮竹筍</t>
    <phoneticPr fontId="3" type="noConversion"/>
  </si>
  <si>
    <t>紅蘿蔔</t>
    <phoneticPr fontId="3" type="noConversion"/>
  </si>
  <si>
    <t>蒲瓜</t>
    <phoneticPr fontId="3" type="noConversion"/>
  </si>
  <si>
    <t>非基改豆腐</t>
    <phoneticPr fontId="3" type="noConversion"/>
  </si>
  <si>
    <t>豆</t>
    <phoneticPr fontId="3" type="noConversion"/>
  </si>
  <si>
    <t>白蘿蔔</t>
    <phoneticPr fontId="3" type="noConversion"/>
  </si>
  <si>
    <t>碳香豬排</t>
    <phoneticPr fontId="3" type="noConversion"/>
  </si>
  <si>
    <t>鮮魚絲瓜豆腐燴菇(海豆)</t>
    <phoneticPr fontId="3" type="noConversion"/>
  </si>
  <si>
    <t>生鮮豬肉</t>
    <phoneticPr fontId="3" type="noConversion"/>
  </si>
  <si>
    <t>加工品5</t>
    <phoneticPr fontId="3" type="noConversion"/>
  </si>
  <si>
    <t>夜市鹽酥雞(炸)</t>
    <phoneticPr fontId="3" type="noConversion"/>
  </si>
  <si>
    <t>黃金玉米炒蛋</t>
    <phoneticPr fontId="3" type="noConversion"/>
  </si>
  <si>
    <t>員林國小-冠成115年6月菜單</t>
    <phoneticPr fontId="3" type="noConversion"/>
  </si>
  <si>
    <t>115年6月第一週菜單明細(員林國小-冠成廠商)</t>
    <phoneticPr fontId="3" type="noConversion"/>
  </si>
  <si>
    <t>115年6月第二週菜單明細(員林國小-冠成廠商)</t>
    <phoneticPr fontId="3" type="noConversion"/>
  </si>
  <si>
    <t>115年6月第三週菜單明細(員林國小-冠成廠商)</t>
    <phoneticPr fontId="3" type="noConversion"/>
  </si>
  <si>
    <t>115年6月第四週菜單明細(員林國小-冠成廠商)</t>
    <phoneticPr fontId="3" type="noConversion"/>
  </si>
  <si>
    <t>115年6月第五週菜單明細(員林國小-冠成廠商)</t>
    <phoneticPr fontId="3" type="noConversion"/>
  </si>
  <si>
    <t>豬血湯(醃)</t>
    <phoneticPr fontId="3" type="noConversion"/>
  </si>
  <si>
    <t>生鮮雞腿</t>
    <phoneticPr fontId="3" type="noConversion"/>
  </si>
  <si>
    <t>柴香蘿蔔湯</t>
    <phoneticPr fontId="3" type="noConversion"/>
  </si>
  <si>
    <t>深色蔬菜</t>
    <phoneticPr fontId="3" type="noConversion"/>
  </si>
  <si>
    <t>淺色蔬菜</t>
    <phoneticPr fontId="3" type="noConversion"/>
  </si>
  <si>
    <t>白米飯</t>
    <phoneticPr fontId="3" type="noConversion"/>
  </si>
  <si>
    <t>筍菇湯</t>
    <phoneticPr fontId="3" type="noConversion"/>
  </si>
  <si>
    <t>碳燒雞腿</t>
    <phoneticPr fontId="3" type="noConversion"/>
  </si>
  <si>
    <t>醬汁雞排</t>
    <phoneticPr fontId="3" type="noConversion"/>
  </si>
  <si>
    <t>醬燒雞翅</t>
    <phoneticPr fontId="3" type="noConversion"/>
  </si>
  <si>
    <t>醬燒雞腿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</si>
</sst>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102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26"/>
      <color rgb="FFFF0000"/>
      <name val="新細明體"/>
      <family val="1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sz val="11"/>
      <color indexed="8"/>
      <name val="Calibri"/>
      <family val="2"/>
    </font>
    <font>
      <sz val="18"/>
      <name val="標楷體"/>
      <family val="4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40"/>
      <name val="微軟正黑體"/>
      <family val="2"/>
      <charset val="136"/>
    </font>
    <font>
      <b/>
      <sz val="48"/>
      <color theme="1"/>
      <name val="標楷體"/>
      <family val="4"/>
      <charset val="136"/>
    </font>
    <font>
      <sz val="48"/>
      <color theme="1"/>
      <name val="新細明體"/>
      <family val="1"/>
      <charset val="136"/>
    </font>
    <font>
      <b/>
      <sz val="22"/>
      <color rgb="FFFF0000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6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27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8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7" borderId="66" applyNumberFormat="0" applyAlignment="0" applyProtection="0">
      <alignment vertical="center"/>
    </xf>
    <xf numFmtId="0" fontId="75" fillId="27" borderId="72" applyNumberFormat="0" applyAlignment="0" applyProtection="0">
      <alignment vertical="center"/>
    </xf>
    <xf numFmtId="0" fontId="76" fillId="33" borderId="73" applyNumberFormat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3" fillId="0" borderId="0" applyFill="0" applyProtection="0"/>
    <xf numFmtId="0" fontId="1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3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56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1" applyFont="1" applyFill="1"/>
    <xf numFmtId="0" fontId="5" fillId="2" borderId="0" xfId="0" applyFont="1" applyFill="1" applyAlignment="1">
      <alignment shrinkToFit="1"/>
    </xf>
    <xf numFmtId="0" fontId="6" fillId="2" borderId="0" xfId="0" applyFont="1" applyFill="1" applyAlignment="1">
      <alignment shrinkToFit="1"/>
    </xf>
    <xf numFmtId="0" fontId="1" fillId="2" borderId="0" xfId="1" applyFill="1"/>
    <xf numFmtId="0" fontId="7" fillId="2" borderId="0" xfId="0" applyFont="1" applyFill="1" applyAlignment="1">
      <alignment shrinkToFit="1"/>
    </xf>
    <xf numFmtId="0" fontId="6" fillId="2" borderId="0" xfId="0" applyFont="1" applyFill="1" applyAlignment="1">
      <alignment horizontal="left" shrinkToFit="1"/>
    </xf>
    <xf numFmtId="0" fontId="2" fillId="2" borderId="1" xfId="0" applyFont="1" applyFill="1" applyBorder="1">
      <alignment vertical="center"/>
    </xf>
    <xf numFmtId="0" fontId="5" fillId="2" borderId="1" xfId="0" applyFont="1" applyFill="1" applyBorder="1" applyAlignment="1">
      <alignment shrinkToFit="1"/>
    </xf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>
      <alignment vertical="center"/>
    </xf>
    <xf numFmtId="0" fontId="18" fillId="2" borderId="0" xfId="0" applyFont="1" applyFill="1">
      <alignment vertical="center"/>
    </xf>
    <xf numFmtId="0" fontId="18" fillId="2" borderId="9" xfId="0" applyFont="1" applyFill="1" applyBorder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ill="1">
      <alignment vertical="center"/>
    </xf>
    <xf numFmtId="0" fontId="21" fillId="2" borderId="0" xfId="1" applyFont="1" applyFill="1"/>
    <xf numFmtId="0" fontId="23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left" shrinkToFi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 shrinkToFit="1"/>
    </xf>
    <xf numFmtId="0" fontId="27" fillId="0" borderId="34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Border="1">
      <alignment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6" fillId="0" borderId="45" xfId="0" applyFont="1" applyBorder="1">
      <alignment vertical="center"/>
    </xf>
    <xf numFmtId="0" fontId="26" fillId="0" borderId="4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30" fillId="0" borderId="44" xfId="0" applyFont="1" applyBorder="1" applyAlignment="1">
      <alignment vertical="center" textRotation="180" shrinkToFit="1"/>
    </xf>
    <xf numFmtId="0" fontId="25" fillId="0" borderId="44" xfId="0" applyFont="1" applyBorder="1" applyAlignment="1">
      <alignment vertical="center" textRotation="180" shrinkToFit="1"/>
    </xf>
    <xf numFmtId="0" fontId="26" fillId="0" borderId="44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26" fillId="0" borderId="44" xfId="0" applyFont="1" applyBorder="1" applyAlignment="1">
      <alignment horizontal="left"/>
    </xf>
    <xf numFmtId="9" fontId="1" fillId="0" borderId="0" xfId="0" applyNumberFormat="1" applyFont="1">
      <alignment vertical="center"/>
    </xf>
    <xf numFmtId="0" fontId="33" fillId="0" borderId="44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Border="1" applyAlignment="1">
      <alignment horizontal="left" vertical="center"/>
    </xf>
    <xf numFmtId="0" fontId="25" fillId="0" borderId="0" xfId="0" applyFont="1" applyAlignment="1">
      <alignment horizontal="right"/>
    </xf>
    <xf numFmtId="0" fontId="25" fillId="0" borderId="0" xfId="0" applyFont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4" borderId="45" xfId="0" applyFont="1" applyFill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1" fillId="0" borderId="55" xfId="0" applyFont="1" applyBorder="1" applyAlignment="1">
      <alignment horizontal="right"/>
    </xf>
    <xf numFmtId="0" fontId="25" fillId="0" borderId="57" xfId="0" applyFont="1" applyBorder="1" applyAlignment="1">
      <alignment vertical="center" textRotation="180" shrinkToFit="1"/>
    </xf>
    <xf numFmtId="0" fontId="25" fillId="0" borderId="51" xfId="0" applyFont="1" applyBorder="1" applyAlignment="1">
      <alignment vertical="center" textRotation="180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6" fillId="0" borderId="48" xfId="0" applyFont="1" applyBorder="1" applyAlignment="1">
      <alignment horizontal="left"/>
    </xf>
    <xf numFmtId="0" fontId="25" fillId="5" borderId="54" xfId="0" applyFont="1" applyFill="1" applyBorder="1" applyAlignment="1">
      <alignment horizontal="center" vertical="center" shrinkToFit="1"/>
    </xf>
    <xf numFmtId="0" fontId="25" fillId="0" borderId="54" xfId="0" applyFont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Border="1" applyAlignment="1">
      <alignment horizontal="center" vertical="center" shrinkToFit="1"/>
    </xf>
    <xf numFmtId="0" fontId="35" fillId="0" borderId="59" xfId="0" applyFont="1" applyBorder="1">
      <alignment vertical="center"/>
    </xf>
    <xf numFmtId="0" fontId="37" fillId="0" borderId="0" xfId="0" applyFont="1" applyAlignment="1">
      <alignment horizontal="center" shrinkToFi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0" fillId="0" borderId="0" xfId="0" applyFont="1" applyAlignment="1">
      <alignment horizontal="left" shrinkToFit="1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 shrinkToFit="1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 applyAlignment="1">
      <alignment horizontal="left" vertical="center" wrapText="1"/>
    </xf>
    <xf numFmtId="177" fontId="38" fillId="0" borderId="0" xfId="0" applyNumberFormat="1" applyFont="1" applyAlignment="1">
      <alignment horizontal="center" vertical="center"/>
    </xf>
    <xf numFmtId="178" fontId="38" fillId="0" borderId="0" xfId="0" applyNumberFormat="1" applyFont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>
      <alignment vertical="center"/>
    </xf>
    <xf numFmtId="0" fontId="30" fillId="6" borderId="39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right"/>
    </xf>
    <xf numFmtId="0" fontId="30" fillId="0" borderId="0" xfId="0" applyFont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Border="1" applyAlignment="1">
      <alignment horizontal="center" vertical="center" shrinkToFit="1"/>
    </xf>
    <xf numFmtId="0" fontId="30" fillId="0" borderId="51" xfId="0" applyFont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vertical="center" shrinkToFit="1"/>
    </xf>
    <xf numFmtId="0" fontId="38" fillId="0" borderId="0" xfId="0" applyFont="1" applyAlignment="1">
      <alignment horizontal="right" vertical="top"/>
    </xf>
    <xf numFmtId="0" fontId="38" fillId="0" borderId="0" xfId="0" applyFont="1" applyAlignment="1">
      <alignment horizontal="left" vertical="center" shrinkToFit="1"/>
    </xf>
    <xf numFmtId="0" fontId="40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8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9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Alignment="1">
      <alignment shrinkToFit="1"/>
    </xf>
    <xf numFmtId="0" fontId="15" fillId="0" borderId="0" xfId="2" applyFont="1" applyAlignment="1">
      <alignment horizontal="left" vertical="center"/>
    </xf>
    <xf numFmtId="0" fontId="51" fillId="2" borderId="0" xfId="2" applyFont="1" applyFill="1" applyAlignment="1">
      <alignment horizontal="center" vertical="center"/>
    </xf>
    <xf numFmtId="0" fontId="51" fillId="2" borderId="0" xfId="2" applyFont="1" applyFill="1" applyAlignment="1">
      <alignment horizontal="center" vertical="center" shrinkToFit="1"/>
    </xf>
    <xf numFmtId="0" fontId="51" fillId="2" borderId="0" xfId="2" applyFont="1" applyFill="1" applyAlignment="1">
      <alignment horizontal="left" vertical="center"/>
    </xf>
    <xf numFmtId="0" fontId="15" fillId="0" borderId="0" xfId="2" applyFont="1" applyAlignment="1">
      <alignment horizontal="center" vertical="center" shrinkToFit="1"/>
    </xf>
    <xf numFmtId="0" fontId="52" fillId="10" borderId="0" xfId="2" applyFont="1" applyFill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Alignment="1">
      <alignment vertical="center" shrinkToFit="1"/>
    </xf>
    <xf numFmtId="0" fontId="15" fillId="0" borderId="0" xfId="2" applyFont="1">
      <alignment vertical="center"/>
    </xf>
    <xf numFmtId="0" fontId="55" fillId="0" borderId="0" xfId="2" applyFont="1" applyAlignment="1">
      <alignment vertical="center" shrinkToFit="1"/>
    </xf>
    <xf numFmtId="0" fontId="56" fillId="0" borderId="0" xfId="2" applyFont="1" applyAlignment="1">
      <alignment horizontal="center" vertical="center" shrinkToFit="1"/>
    </xf>
    <xf numFmtId="0" fontId="51" fillId="10" borderId="0" xfId="2" applyFont="1" applyFill="1" applyAlignment="1">
      <alignment horizontal="center" vertical="center" shrinkToFit="1"/>
    </xf>
    <xf numFmtId="0" fontId="54" fillId="0" borderId="0" xfId="2" applyFont="1">
      <alignment vertical="center"/>
    </xf>
    <xf numFmtId="0" fontId="57" fillId="0" borderId="0" xfId="2" applyFont="1" applyAlignment="1">
      <alignment vertical="center" shrinkToFit="1"/>
    </xf>
    <xf numFmtId="0" fontId="58" fillId="11" borderId="18" xfId="2" applyFont="1" applyFill="1" applyBorder="1" applyAlignment="1">
      <alignment horizontal="center" vertical="center" shrinkToFit="1"/>
    </xf>
    <xf numFmtId="0" fontId="58" fillId="11" borderId="19" xfId="2" applyFont="1" applyFill="1" applyBorder="1" applyAlignment="1">
      <alignment horizontal="center" vertical="center" shrinkToFit="1"/>
    </xf>
    <xf numFmtId="0" fontId="59" fillId="11" borderId="19" xfId="2" applyFont="1" applyFill="1" applyBorder="1" applyAlignment="1">
      <alignment horizontal="center" vertical="center" shrinkToFit="1"/>
    </xf>
    <xf numFmtId="0" fontId="59" fillId="11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Border="1" applyAlignment="1">
      <alignment horizontal="center" vertical="center" shrinkToFit="1"/>
    </xf>
    <xf numFmtId="0" fontId="17" fillId="0" borderId="21" xfId="2" applyFont="1" applyBorder="1" applyAlignment="1">
      <alignment horizontal="center" vertical="center" shrinkToFit="1"/>
    </xf>
    <xf numFmtId="0" fontId="60" fillId="0" borderId="21" xfId="0" applyFont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Border="1" applyAlignment="1">
      <alignment horizontal="center" vertical="center" shrinkToFit="1"/>
    </xf>
    <xf numFmtId="0" fontId="55" fillId="0" borderId="22" xfId="2" applyFont="1" applyBorder="1" applyAlignment="1">
      <alignment horizontal="center" vertical="center" shrinkToFit="1"/>
    </xf>
    <xf numFmtId="0" fontId="52" fillId="0" borderId="21" xfId="0" applyFont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>
      <alignment vertical="center"/>
    </xf>
    <xf numFmtId="0" fontId="61" fillId="0" borderId="0" xfId="2" applyFont="1">
      <alignment vertical="center"/>
    </xf>
    <xf numFmtId="0" fontId="52" fillId="8" borderId="21" xfId="2" applyFont="1" applyFill="1" applyBorder="1" applyAlignment="1">
      <alignment horizontal="center" vertical="center" shrinkToFit="1"/>
    </xf>
    <xf numFmtId="0" fontId="52" fillId="8" borderId="21" xfId="0" applyFont="1" applyFill="1" applyBorder="1" applyAlignment="1">
      <alignment horizontal="center" vertical="center"/>
    </xf>
    <xf numFmtId="0" fontId="52" fillId="0" borderId="21" xfId="2" applyFont="1" applyBorder="1" applyAlignment="1">
      <alignment horizontal="center" vertical="center" shrinkToFit="1"/>
    </xf>
    <xf numFmtId="0" fontId="62" fillId="0" borderId="21" xfId="2" applyFont="1" applyBorder="1" applyAlignment="1">
      <alignment horizontal="center" vertical="center" shrinkToFit="1"/>
    </xf>
    <xf numFmtId="0" fontId="17" fillId="0" borderId="21" xfId="2" applyFont="1" applyBorder="1" applyAlignment="1">
      <alignment horizontal="center" vertical="center"/>
    </xf>
    <xf numFmtId="0" fontId="17" fillId="0" borderId="24" xfId="2" applyFont="1" applyBorder="1" applyAlignment="1">
      <alignment horizontal="center" vertical="center" shrinkToFit="1"/>
    </xf>
    <xf numFmtId="0" fontId="52" fillId="0" borderId="24" xfId="0" applyFont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5" fillId="0" borderId="75" xfId="0" applyFont="1" applyBorder="1" applyAlignment="1">
      <alignment horizontal="left" vertical="center" shrinkToFit="1"/>
    </xf>
    <xf numFmtId="0" fontId="26" fillId="0" borderId="45" xfId="0" applyFont="1" applyBorder="1" applyAlignment="1">
      <alignment horizontal="right"/>
    </xf>
    <xf numFmtId="0" fontId="30" fillId="0" borderId="44" xfId="0" applyFont="1" applyBorder="1" applyAlignment="1">
      <alignment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25" fillId="0" borderId="48" xfId="0" applyFont="1" applyBorder="1" applyAlignment="1">
      <alignment vertical="center" textRotation="180" shrinkToFit="1"/>
    </xf>
    <xf numFmtId="0" fontId="1" fillId="0" borderId="44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50" xfId="0" applyFont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Border="1" applyAlignment="1">
      <alignment vertical="center" textRotation="180" shrinkToFit="1"/>
    </xf>
    <xf numFmtId="0" fontId="25" fillId="0" borderId="44" xfId="0" applyFont="1" applyBorder="1" applyAlignment="1">
      <alignment vertical="center" shrinkToFit="1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Border="1" applyAlignment="1">
      <alignment horizontal="left" vertical="center" shrinkToFit="1"/>
    </xf>
    <xf numFmtId="0" fontId="34" fillId="0" borderId="57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54" xfId="0" applyFont="1" applyBorder="1">
      <alignment vertical="center"/>
    </xf>
    <xf numFmtId="0" fontId="25" fillId="0" borderId="45" xfId="0" applyFont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2" fillId="0" borderId="44" xfId="0" applyFont="1" applyBorder="1" applyAlignment="1">
      <alignment horizontal="left" vertical="center" shrinkToFit="1"/>
    </xf>
    <xf numFmtId="0" fontId="79" fillId="0" borderId="44" xfId="0" applyFont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1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Border="1" applyAlignment="1">
      <alignment vertical="center" textRotation="180" shrinkToFit="1"/>
    </xf>
    <xf numFmtId="0" fontId="13" fillId="0" borderId="18" xfId="1" applyFont="1" applyBorder="1"/>
    <xf numFmtId="0" fontId="13" fillId="0" borderId="19" xfId="1" applyFont="1" applyBorder="1"/>
    <xf numFmtId="0" fontId="13" fillId="0" borderId="21" xfId="1" applyFont="1" applyBorder="1"/>
    <xf numFmtId="0" fontId="13" fillId="0" borderId="22" xfId="1" applyFont="1" applyBorder="1"/>
    <xf numFmtId="0" fontId="13" fillId="0" borderId="23" xfId="1" applyFont="1" applyBorder="1"/>
    <xf numFmtId="0" fontId="13" fillId="0" borderId="24" xfId="1" applyFont="1" applyBorder="1"/>
    <xf numFmtId="0" fontId="13" fillId="0" borderId="25" xfId="1" applyFont="1" applyBorder="1"/>
    <xf numFmtId="0" fontId="14" fillId="0" borderId="5" xfId="0" applyFont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0" fontId="14" fillId="0" borderId="14" xfId="0" applyFont="1" applyBorder="1" applyAlignment="1">
      <alignment vertical="center" shrinkToFit="1"/>
    </xf>
    <xf numFmtId="0" fontId="16" fillId="0" borderId="21" xfId="1" applyFont="1" applyBorder="1"/>
    <xf numFmtId="0" fontId="16" fillId="0" borderId="22" xfId="1" applyFont="1" applyBorder="1"/>
    <xf numFmtId="0" fontId="16" fillId="0" borderId="26" xfId="1" applyFont="1" applyBorder="1"/>
    <xf numFmtId="0" fontId="16" fillId="0" borderId="23" xfId="1" applyFont="1" applyBorder="1"/>
    <xf numFmtId="0" fontId="16" fillId="0" borderId="24" xfId="1" applyFont="1" applyBorder="1"/>
    <xf numFmtId="0" fontId="16" fillId="0" borderId="25" xfId="1" applyFont="1" applyBorder="1"/>
    <xf numFmtId="0" fontId="17" fillId="0" borderId="21" xfId="1" applyFont="1" applyBorder="1"/>
    <xf numFmtId="0" fontId="17" fillId="0" borderId="22" xfId="1" applyFont="1" applyBorder="1"/>
    <xf numFmtId="0" fontId="17" fillId="0" borderId="25" xfId="1" applyFont="1" applyBorder="1"/>
    <xf numFmtId="0" fontId="17" fillId="0" borderId="24" xfId="1" applyFont="1" applyBorder="1"/>
    <xf numFmtId="0" fontId="80" fillId="0" borderId="44" xfId="0" applyFont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6" fillId="0" borderId="40" xfId="0" applyFont="1" applyBorder="1">
      <alignment vertical="center"/>
    </xf>
    <xf numFmtId="0" fontId="26" fillId="0" borderId="44" xfId="0" applyFont="1" applyBorder="1" applyAlignment="1">
      <alignment horizontal="right"/>
    </xf>
    <xf numFmtId="0" fontId="26" fillId="0" borderId="44" xfId="0" applyFont="1" applyBorder="1">
      <alignment vertical="center"/>
    </xf>
    <xf numFmtId="0" fontId="34" fillId="0" borderId="57" xfId="0" applyFont="1" applyBorder="1" applyAlignment="1">
      <alignment vertical="center" textRotation="180" shrinkToFit="1"/>
    </xf>
    <xf numFmtId="0" fontId="4" fillId="0" borderId="0" xfId="1" applyFont="1"/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0" fontId="5" fillId="0" borderId="1" xfId="0" applyFont="1" applyBorder="1" applyAlignment="1">
      <alignment shrinkToFit="1"/>
    </xf>
    <xf numFmtId="0" fontId="82" fillId="0" borderId="0" xfId="1" applyFont="1"/>
    <xf numFmtId="0" fontId="83" fillId="0" borderId="0" xfId="1" applyFont="1"/>
    <xf numFmtId="0" fontId="30" fillId="34" borderId="39" xfId="0" applyFont="1" applyFill="1" applyBorder="1" applyAlignment="1">
      <alignment horizontal="center" vertical="center" shrinkToFit="1"/>
    </xf>
    <xf numFmtId="0" fontId="79" fillId="0" borderId="57" xfId="0" applyFont="1" applyBorder="1" applyAlignment="1">
      <alignment horizontal="left" vertical="center" shrinkToFit="1"/>
    </xf>
    <xf numFmtId="0" fontId="86" fillId="0" borderId="8" xfId="0" applyFont="1" applyBorder="1">
      <alignment vertical="center"/>
    </xf>
    <xf numFmtId="0" fontId="86" fillId="0" borderId="0" xfId="0" applyFont="1">
      <alignment vertical="center"/>
    </xf>
    <xf numFmtId="0" fontId="86" fillId="0" borderId="9" xfId="0" applyFont="1" applyBorder="1">
      <alignment vertical="center"/>
    </xf>
    <xf numFmtId="0" fontId="86" fillId="0" borderId="8" xfId="0" applyFont="1" applyBorder="1" applyAlignment="1">
      <alignment vertical="center" shrinkToFit="1"/>
    </xf>
    <xf numFmtId="0" fontId="86" fillId="0" borderId="0" xfId="0" applyFont="1" applyAlignment="1">
      <alignment vertical="center" shrinkToFit="1"/>
    </xf>
    <xf numFmtId="0" fontId="86" fillId="0" borderId="9" xfId="0" applyFont="1" applyBorder="1" applyAlignment="1">
      <alignment vertical="center" shrinkToFit="1"/>
    </xf>
    <xf numFmtId="0" fontId="86" fillId="0" borderId="10" xfId="0" applyFont="1" applyBorder="1" applyAlignment="1">
      <alignment vertical="center" shrinkToFit="1"/>
    </xf>
    <xf numFmtId="0" fontId="86" fillId="0" borderId="1" xfId="0" applyFont="1" applyBorder="1" applyAlignment="1">
      <alignment vertical="center" shrinkToFit="1"/>
    </xf>
    <xf numFmtId="0" fontId="86" fillId="0" borderId="11" xfId="0" applyFont="1" applyBorder="1" applyAlignment="1">
      <alignment vertical="center" shrinkToFit="1"/>
    </xf>
    <xf numFmtId="0" fontId="87" fillId="0" borderId="26" xfId="1" applyFont="1" applyBorder="1"/>
    <xf numFmtId="0" fontId="88" fillId="0" borderId="21" xfId="1" applyFont="1" applyBorder="1"/>
    <xf numFmtId="0" fontId="87" fillId="0" borderId="21" xfId="1" applyFont="1" applyBorder="1"/>
    <xf numFmtId="0" fontId="88" fillId="0" borderId="22" xfId="1" applyFont="1" applyBorder="1"/>
    <xf numFmtId="0" fontId="87" fillId="0" borderId="23" xfId="1" applyFont="1" applyBorder="1"/>
    <xf numFmtId="0" fontId="88" fillId="0" borderId="24" xfId="1" applyFont="1" applyBorder="1"/>
    <xf numFmtId="0" fontId="87" fillId="0" borderId="24" xfId="1" applyFont="1" applyBorder="1"/>
    <xf numFmtId="0" fontId="88" fillId="0" borderId="25" xfId="1" applyFont="1" applyBorder="1"/>
    <xf numFmtId="0" fontId="89" fillId="0" borderId="0" xfId="1" applyFont="1"/>
    <xf numFmtId="0" fontId="26" fillId="0" borderId="80" xfId="0" applyFont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Border="1" applyAlignment="1">
      <alignment horizontal="left" vertical="center"/>
    </xf>
    <xf numFmtId="0" fontId="40" fillId="0" borderId="84" xfId="0" applyFont="1" applyBorder="1" applyAlignment="1">
      <alignment horizontal="center" vertical="center" textRotation="255"/>
    </xf>
    <xf numFmtId="0" fontId="41" fillId="0" borderId="85" xfId="0" applyFont="1" applyBorder="1" applyAlignment="1">
      <alignment vertical="center" textRotation="255"/>
    </xf>
    <xf numFmtId="0" fontId="41" fillId="0" borderId="86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 shrinkToFit="1"/>
    </xf>
    <xf numFmtId="0" fontId="41" fillId="0" borderId="86" xfId="0" applyFont="1" applyBorder="1" applyAlignment="1">
      <alignment horizontal="center" vertical="center" wrapText="1"/>
    </xf>
    <xf numFmtId="0" fontId="41" fillId="0" borderId="85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 vertical="center" textRotation="255"/>
    </xf>
    <xf numFmtId="0" fontId="40" fillId="0" borderId="87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/>
    </xf>
    <xf numFmtId="0" fontId="26" fillId="0" borderId="90" xfId="0" applyFont="1" applyBorder="1" applyAlignment="1">
      <alignment horizontal="center" vertical="center"/>
    </xf>
    <xf numFmtId="0" fontId="40" fillId="0" borderId="91" xfId="0" applyFont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 shrinkToFit="1"/>
    </xf>
    <xf numFmtId="0" fontId="38" fillId="0" borderId="91" xfId="0" applyFont="1" applyBorder="1" applyAlignment="1">
      <alignment horizontal="center" vertical="center" shrinkToFit="1"/>
    </xf>
    <xf numFmtId="0" fontId="26" fillId="0" borderId="92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38" fillId="0" borderId="95" xfId="0" applyFont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 textRotation="255"/>
    </xf>
    <xf numFmtId="0" fontId="27" fillId="0" borderId="85" xfId="0" applyFont="1" applyBorder="1" applyAlignment="1">
      <alignment vertical="center" textRotation="255"/>
    </xf>
    <xf numFmtId="0" fontId="27" fillId="0" borderId="86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/>
    </xf>
    <xf numFmtId="0" fontId="1" fillId="0" borderId="9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 shrinkToFit="1"/>
    </xf>
    <xf numFmtId="0" fontId="26" fillId="0" borderId="57" xfId="0" applyFont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30" fillId="0" borderId="50" xfId="0" applyFont="1" applyBorder="1" applyAlignment="1">
      <alignment horizontal="left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54" xfId="0" applyFont="1" applyBorder="1" applyAlignment="1">
      <alignment vertical="center" textRotation="180" shrinkToFit="1"/>
    </xf>
    <xf numFmtId="0" fontId="30" fillId="0" borderId="16" xfId="0" applyFont="1" applyBorder="1" applyAlignment="1">
      <alignment vertical="center" textRotation="180" shrinkToFit="1"/>
    </xf>
    <xf numFmtId="0" fontId="79" fillId="0" borderId="45" xfId="0" applyFont="1" applyBorder="1" applyAlignment="1">
      <alignment horizontal="left" vertical="center" shrinkToFit="1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2" fillId="0" borderId="44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27" fillId="3" borderId="107" xfId="0" applyFont="1" applyFill="1" applyBorder="1" applyAlignment="1">
      <alignment horizontal="center" vertical="center" wrapText="1" shrinkToFit="1"/>
    </xf>
    <xf numFmtId="0" fontId="25" fillId="3" borderId="106" xfId="0" applyFont="1" applyFill="1" applyBorder="1" applyAlignment="1">
      <alignment horizontal="center" vertical="center" shrinkToFit="1"/>
    </xf>
    <xf numFmtId="0" fontId="25" fillId="3" borderId="105" xfId="0" applyFont="1" applyFill="1" applyBorder="1" applyAlignment="1">
      <alignment horizontal="center" vertical="center" shrinkToFit="1"/>
    </xf>
    <xf numFmtId="0" fontId="27" fillId="0" borderId="99" xfId="0" applyFont="1" applyBorder="1" applyAlignment="1">
      <alignment horizontal="center" vertical="center" wrapText="1"/>
    </xf>
    <xf numFmtId="0" fontId="27" fillId="0" borderId="99" xfId="0" applyFont="1" applyBorder="1" applyAlignment="1">
      <alignment horizontal="center" vertical="center"/>
    </xf>
    <xf numFmtId="0" fontId="25" fillId="3" borderId="98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4" xfId="0" applyFont="1" applyBorder="1" applyAlignment="1">
      <alignment horizontal="left" vertical="center" shrinkToFit="1"/>
    </xf>
    <xf numFmtId="0" fontId="25" fillId="0" borderId="45" xfId="0" applyFont="1" applyBorder="1" applyAlignment="1">
      <alignment vertical="center" textRotation="180" shrinkToFit="1"/>
    </xf>
    <xf numFmtId="0" fontId="36" fillId="0" borderId="103" xfId="0" applyFont="1" applyBorder="1" applyAlignment="1">
      <alignment horizontal="left" vertical="center" shrinkToFit="1"/>
    </xf>
    <xf numFmtId="0" fontId="79" fillId="0" borderId="50" xfId="0" applyFont="1" applyBorder="1" applyAlignment="1">
      <alignment horizontal="left" vertical="center" shrinkToFit="1"/>
    </xf>
    <xf numFmtId="0" fontId="33" fillId="0" borderId="97" xfId="0" applyFont="1" applyBorder="1" applyAlignment="1">
      <alignment horizontal="left" vertical="center" shrinkToFit="1"/>
    </xf>
    <xf numFmtId="0" fontId="26" fillId="0" borderId="82" xfId="0" applyFont="1" applyBorder="1">
      <alignment vertical="center"/>
    </xf>
    <xf numFmtId="0" fontId="26" fillId="0" borderId="81" xfId="0" applyFont="1" applyBorder="1">
      <alignment vertical="center"/>
    </xf>
    <xf numFmtId="0" fontId="25" fillId="0" borderId="102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82" xfId="0" applyFont="1" applyBorder="1" applyAlignment="1">
      <alignment horizontal="left" vertical="center" shrinkToFit="1"/>
    </xf>
    <xf numFmtId="0" fontId="25" fillId="0" borderId="100" xfId="0" applyFont="1" applyBorder="1" applyAlignment="1">
      <alignment horizontal="left" vertical="center" shrinkToFit="1"/>
    </xf>
    <xf numFmtId="0" fontId="25" fillId="0" borderId="80" xfId="0" applyFont="1" applyBorder="1" applyAlignment="1">
      <alignment horizontal="left" vertical="center" shrinkToFit="1"/>
    </xf>
    <xf numFmtId="0" fontId="25" fillId="0" borderId="81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Border="1" applyAlignment="1">
      <alignment horizontal="left" vertical="center" shrinkToFit="1"/>
    </xf>
    <xf numFmtId="0" fontId="26" fillId="0" borderId="80" xfId="0" applyFont="1" applyBorder="1">
      <alignment vertical="center"/>
    </xf>
    <xf numFmtId="0" fontId="26" fillId="4" borderId="57" xfId="0" applyFont="1" applyFill="1" applyBorder="1" applyAlignment="1">
      <alignment horizontal="right"/>
    </xf>
    <xf numFmtId="0" fontId="25" fillId="3" borderId="48" xfId="0" applyFont="1" applyFill="1" applyBorder="1" applyAlignment="1">
      <alignment horizontal="center" vertical="center" shrinkToFit="1"/>
    </xf>
    <xf numFmtId="0" fontId="25" fillId="0" borderId="74" xfId="0" applyFont="1" applyBorder="1" applyAlignment="1">
      <alignment horizontal="left" vertical="center" shrinkToFit="1"/>
    </xf>
    <xf numFmtId="0" fontId="27" fillId="0" borderId="99" xfId="0" applyFont="1" applyBorder="1" applyAlignment="1">
      <alignment horizontal="center" vertical="center" shrinkToFit="1"/>
    </xf>
    <xf numFmtId="0" fontId="25" fillId="0" borderId="75" xfId="0" applyFont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80" fillId="0" borderId="44" xfId="0" applyFont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8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/>
    </xf>
    <xf numFmtId="0" fontId="26" fillId="0" borderId="110" xfId="0" applyFont="1" applyBorder="1" applyAlignment="1">
      <alignment horizontal="center" vertical="center"/>
    </xf>
    <xf numFmtId="0" fontId="26" fillId="0" borderId="111" xfId="0" applyFont="1" applyBorder="1" applyAlignment="1">
      <alignment horizontal="center" vertical="center"/>
    </xf>
    <xf numFmtId="0" fontId="26" fillId="0" borderId="112" xfId="0" applyFont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4" xfId="0" applyFont="1" applyBorder="1" applyAlignment="1">
      <alignment horizontal="left" vertical="center" wrapText="1" shrinkToFit="1"/>
    </xf>
    <xf numFmtId="0" fontId="80" fillId="0" borderId="44" xfId="0" applyFont="1" applyBorder="1" applyAlignment="1">
      <alignment vertical="center" textRotation="180" shrinkToFit="1"/>
    </xf>
    <xf numFmtId="0" fontId="95" fillId="0" borderId="77" xfId="1" applyFont="1" applyBorder="1"/>
    <xf numFmtId="0" fontId="95" fillId="0" borderId="54" xfId="1" applyFont="1" applyBorder="1"/>
    <xf numFmtId="0" fontId="95" fillId="0" borderId="78" xfId="1" applyFont="1" applyBorder="1"/>
    <xf numFmtId="0" fontId="96" fillId="0" borderId="5" xfId="0" applyFont="1" applyBorder="1" applyAlignment="1">
      <alignment vertical="center" shrinkToFit="1"/>
    </xf>
    <xf numFmtId="0" fontId="96" fillId="0" borderId="6" xfId="0" applyFont="1" applyBorder="1" applyAlignment="1">
      <alignment vertical="center" shrinkToFit="1"/>
    </xf>
    <xf numFmtId="0" fontId="96" fillId="0" borderId="7" xfId="0" applyFont="1" applyBorder="1" applyAlignment="1">
      <alignment vertical="center" shrinkToFit="1"/>
    </xf>
    <xf numFmtId="0" fontId="51" fillId="0" borderId="5" xfId="0" applyFont="1" applyBorder="1" applyAlignment="1">
      <alignment vertical="center" shrinkToFit="1"/>
    </xf>
    <xf numFmtId="0" fontId="51" fillId="0" borderId="6" xfId="0" applyFont="1" applyBorder="1" applyAlignment="1">
      <alignment vertical="center" shrinkToFit="1"/>
    </xf>
    <xf numFmtId="0" fontId="51" fillId="0" borderId="7" xfId="0" applyFont="1" applyBorder="1" applyAlignment="1">
      <alignment vertical="center" shrinkToFit="1"/>
    </xf>
    <xf numFmtId="0" fontId="95" fillId="0" borderId="18" xfId="1" applyFont="1" applyBorder="1"/>
    <xf numFmtId="0" fontId="95" fillId="0" borderId="19" xfId="1" applyFont="1" applyBorder="1"/>
    <xf numFmtId="0" fontId="95" fillId="0" borderId="20" xfId="1" applyFont="1" applyBorder="1"/>
    <xf numFmtId="0" fontId="97" fillId="0" borderId="18" xfId="1" applyFont="1" applyBorder="1"/>
    <xf numFmtId="0" fontId="97" fillId="0" borderId="19" xfId="1" applyFont="1" applyBorder="1"/>
    <xf numFmtId="0" fontId="97" fillId="0" borderId="20" xfId="1" applyFont="1" applyBorder="1"/>
    <xf numFmtId="0" fontId="95" fillId="0" borderId="79" xfId="1" applyFont="1" applyBorder="1"/>
    <xf numFmtId="0" fontId="95" fillId="0" borderId="25" xfId="1" applyFont="1" applyBorder="1"/>
    <xf numFmtId="0" fontId="95" fillId="0" borderId="24" xfId="1" applyFont="1" applyBorder="1"/>
    <xf numFmtId="0" fontId="97" fillId="0" borderId="23" xfId="1" applyFont="1" applyBorder="1"/>
    <xf numFmtId="0" fontId="97" fillId="0" borderId="24" xfId="1" applyFont="1" applyBorder="1"/>
    <xf numFmtId="0" fontId="97" fillId="0" borderId="25" xfId="1" applyFont="1" applyBorder="1"/>
    <xf numFmtId="0" fontId="97" fillId="0" borderId="79" xfId="1" applyFont="1" applyBorder="1"/>
    <xf numFmtId="0" fontId="96" fillId="0" borderId="12" xfId="0" applyFont="1" applyBorder="1" applyAlignment="1">
      <alignment vertical="center" shrinkToFit="1"/>
    </xf>
    <xf numFmtId="0" fontId="96" fillId="0" borderId="13" xfId="0" applyFont="1" applyBorder="1" applyAlignment="1">
      <alignment vertical="center" shrinkToFit="1"/>
    </xf>
    <xf numFmtId="0" fontId="96" fillId="0" borderId="14" xfId="0" applyFont="1" applyBorder="1" applyAlignment="1">
      <alignment vertical="center" shrinkToFit="1"/>
    </xf>
    <xf numFmtId="0" fontId="97" fillId="0" borderId="26" xfId="1" applyFont="1" applyBorder="1"/>
    <xf numFmtId="0" fontId="97" fillId="0" borderId="21" xfId="1" applyFont="1" applyBorder="1"/>
    <xf numFmtId="0" fontId="97" fillId="0" borderId="22" xfId="1" applyFont="1" applyBorder="1"/>
    <xf numFmtId="0" fontId="97" fillId="0" borderId="27" xfId="1" applyFont="1" applyBorder="1"/>
    <xf numFmtId="0" fontId="97" fillId="0" borderId="28" xfId="1" applyFont="1" applyBorder="1"/>
    <xf numFmtId="0" fontId="97" fillId="0" borderId="29" xfId="1" applyFont="1" applyBorder="1"/>
    <xf numFmtId="0" fontId="97" fillId="0" borderId="30" xfId="1" applyFont="1" applyBorder="1"/>
    <xf numFmtId="0" fontId="97" fillId="0" borderId="31" xfId="1" applyFont="1" applyBorder="1"/>
    <xf numFmtId="0" fontId="97" fillId="0" borderId="32" xfId="1" applyFont="1" applyBorder="1"/>
    <xf numFmtId="0" fontId="52" fillId="0" borderId="21" xfId="1" applyFont="1" applyBorder="1"/>
    <xf numFmtId="0" fontId="52" fillId="0" borderId="22" xfId="1" applyFont="1" applyBorder="1"/>
    <xf numFmtId="0" fontId="95" fillId="0" borderId="21" xfId="1" applyFont="1" applyBorder="1"/>
    <xf numFmtId="0" fontId="95" fillId="0" borderId="22" xfId="1" applyFont="1" applyBorder="1"/>
    <xf numFmtId="0" fontId="52" fillId="0" borderId="25" xfId="1" applyFont="1" applyBorder="1"/>
    <xf numFmtId="0" fontId="52" fillId="0" borderId="24" xfId="1" applyFont="1" applyBorder="1"/>
    <xf numFmtId="0" fontId="95" fillId="0" borderId="23" xfId="1" applyFont="1" applyBorder="1"/>
    <xf numFmtId="0" fontId="100" fillId="0" borderId="0" xfId="1" applyFont="1"/>
    <xf numFmtId="0" fontId="101" fillId="0" borderId="44" xfId="0" applyFont="1" applyBorder="1" applyAlignment="1">
      <alignment horizontal="left" vertical="center" shrinkToFit="1"/>
    </xf>
    <xf numFmtId="0" fontId="79" fillId="0" borderId="51" xfId="0" applyFont="1" applyBorder="1" applyAlignment="1">
      <alignment horizontal="left" vertical="center" shrinkToFit="1"/>
    </xf>
    <xf numFmtId="0" fontId="25" fillId="0" borderId="40" xfId="0" applyFont="1" applyBorder="1" applyAlignment="1">
      <alignment horizontal="left" vertical="center" shrinkToFit="1"/>
    </xf>
    <xf numFmtId="0" fontId="10" fillId="0" borderId="11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90" fillId="0" borderId="8" xfId="0" applyFont="1" applyBorder="1" applyAlignment="1">
      <alignment horizontal="center" vertical="center" shrinkToFit="1"/>
    </xf>
    <xf numFmtId="0" fontId="90" fillId="0" borderId="0" xfId="0" applyFont="1" applyAlignment="1">
      <alignment horizontal="center" vertical="center" shrinkToFit="1"/>
    </xf>
    <xf numFmtId="0" fontId="90" fillId="0" borderId="9" xfId="0" applyFont="1" applyBorder="1" applyAlignment="1">
      <alignment horizontal="center" vertical="center" shrinkToFit="1"/>
    </xf>
    <xf numFmtId="0" fontId="90" fillId="0" borderId="5" xfId="0" applyFont="1" applyBorder="1" applyAlignment="1">
      <alignment horizontal="center" vertical="center" shrinkToFit="1"/>
    </xf>
    <xf numFmtId="0" fontId="90" fillId="0" borderId="6" xfId="0" applyFont="1" applyBorder="1" applyAlignment="1">
      <alignment horizontal="center" vertical="center" shrinkToFit="1"/>
    </xf>
    <xf numFmtId="0" fontId="90" fillId="0" borderId="7" xfId="0" applyFont="1" applyBorder="1" applyAlignment="1">
      <alignment horizontal="center" vertical="center" shrinkToFit="1"/>
    </xf>
    <xf numFmtId="0" fontId="90" fillId="0" borderId="10" xfId="0" applyFont="1" applyBorder="1" applyAlignment="1">
      <alignment horizontal="center" vertical="center" shrinkToFit="1"/>
    </xf>
    <xf numFmtId="0" fontId="90" fillId="0" borderId="1" xfId="0" applyFont="1" applyBorder="1" applyAlignment="1">
      <alignment horizontal="center" vertical="center" shrinkToFit="1"/>
    </xf>
    <xf numFmtId="0" fontId="90" fillId="0" borderId="11" xfId="0" applyFont="1" applyBorder="1" applyAlignment="1">
      <alignment horizontal="center" vertical="center" shrinkToFit="1"/>
    </xf>
    <xf numFmtId="0" fontId="99" fillId="0" borderId="2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180" fontId="98" fillId="0" borderId="2" xfId="0" applyNumberFormat="1" applyFont="1" applyBorder="1" applyAlignment="1">
      <alignment horizontal="center" vertical="center" wrapText="1"/>
    </xf>
    <xf numFmtId="180" fontId="98" fillId="0" borderId="3" xfId="0" applyNumberFormat="1" applyFont="1" applyBorder="1" applyAlignment="1">
      <alignment horizontal="center" vertical="center" wrapText="1"/>
    </xf>
    <xf numFmtId="180" fontId="98" fillId="0" borderId="4" xfId="0" applyNumberFormat="1" applyFont="1" applyBorder="1" applyAlignment="1">
      <alignment horizontal="center" vertical="center" wrapText="1"/>
    </xf>
    <xf numFmtId="180" fontId="8" fillId="0" borderId="2" xfId="0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180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4" fillId="0" borderId="0" xfId="0" applyFont="1" applyAlignment="1">
      <alignment horizontal="left" shrinkToFit="1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1" xfId="0" applyFont="1" applyBorder="1" applyAlignment="1">
      <alignment horizontal="center" vertical="center" wrapText="1" shrinkToFit="1"/>
    </xf>
    <xf numFmtId="0" fontId="25" fillId="0" borderId="45" xfId="0" applyFont="1" applyBorder="1" applyAlignment="1">
      <alignment horizontal="center" vertical="center" wrapText="1" shrinkToFit="1"/>
    </xf>
    <xf numFmtId="0" fontId="25" fillId="0" borderId="56" xfId="0" applyFont="1" applyBorder="1" applyAlignment="1">
      <alignment horizontal="center" vertical="center" wrapText="1" shrinkToFit="1"/>
    </xf>
    <xf numFmtId="0" fontId="26" fillId="0" borderId="91" xfId="0" applyFont="1" applyBorder="1" applyAlignment="1">
      <alignment horizontal="center" vertical="center" textRotation="255" shrinkToFit="1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25" fillId="0" borderId="40" xfId="0" applyFont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center" vertical="center" wrapText="1" shrinkToFit="1"/>
    </xf>
    <xf numFmtId="0" fontId="25" fillId="0" borderId="48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shrinkToFit="1"/>
    </xf>
    <xf numFmtId="0" fontId="24" fillId="0" borderId="0" xfId="0" applyFont="1" applyAlignment="1">
      <alignment horizontal="left" shrinkToFit="1"/>
    </xf>
    <xf numFmtId="0" fontId="94" fillId="0" borderId="0" xfId="0" applyFont="1" applyAlignment="1">
      <alignment horizontal="center" vertical="center"/>
    </xf>
    <xf numFmtId="0" fontId="27" fillId="0" borderId="76" xfId="0" applyFont="1" applyBorder="1" applyAlignment="1">
      <alignment horizontal="center" vertical="center" textRotation="180" shrinkToFit="1"/>
    </xf>
    <xf numFmtId="0" fontId="26" fillId="0" borderId="43" xfId="0" applyFont="1" applyBorder="1" applyAlignment="1">
      <alignment horizontal="center" vertical="center" textRotation="255" shrinkToFit="1"/>
    </xf>
    <xf numFmtId="0" fontId="8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5" fillId="0" borderId="0" xfId="0" applyFont="1" applyAlignment="1">
      <alignment horizontal="left" shrinkToFit="1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81" xfId="0" applyFont="1" applyBorder="1" applyAlignment="1">
      <alignment horizontal="center" vertical="center" wrapText="1" shrinkToFit="1"/>
    </xf>
    <xf numFmtId="0" fontId="30" fillId="0" borderId="82" xfId="0" applyFont="1" applyBorder="1" applyAlignment="1">
      <alignment horizontal="center" vertical="center" wrapText="1" shrinkToFit="1"/>
    </xf>
    <xf numFmtId="0" fontId="30" fillId="0" borderId="83" xfId="0" applyFont="1" applyBorder="1" applyAlignment="1">
      <alignment horizontal="center" vertical="center" wrapText="1" shrinkToFit="1"/>
    </xf>
    <xf numFmtId="0" fontId="40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40" fillId="0" borderId="91" xfId="0" applyFont="1" applyBorder="1" applyAlignment="1">
      <alignment horizontal="center" vertical="center" textRotation="255" shrinkToFit="1"/>
    </xf>
    <xf numFmtId="0" fontId="30" fillId="0" borderId="40" xfId="0" applyFont="1" applyBorder="1" applyAlignment="1">
      <alignment horizontal="center" vertical="center" wrapText="1" shrinkToFit="1"/>
    </xf>
    <xf numFmtId="0" fontId="30" fillId="0" borderId="44" xfId="0" applyFont="1" applyBorder="1" applyAlignment="1">
      <alignment horizontal="center" vertical="center" wrapText="1" shrinkToFit="1"/>
    </xf>
    <xf numFmtId="0" fontId="30" fillId="0" borderId="48" xfId="0" applyFont="1" applyBorder="1" applyAlignment="1">
      <alignment horizontal="center" vertical="center" wrapText="1" shrinkToFit="1"/>
    </xf>
    <xf numFmtId="0" fontId="39" fillId="0" borderId="0" xfId="0" applyFont="1" applyAlignment="1">
      <alignment horizontal="left" shrinkToFit="1"/>
    </xf>
    <xf numFmtId="0" fontId="30" fillId="0" borderId="0" xfId="0" applyFont="1" applyAlignment="1">
      <alignment horizontal="left" shrinkToFit="1"/>
    </xf>
    <xf numFmtId="0" fontId="40" fillId="0" borderId="43" xfId="0" applyFont="1" applyBorder="1" applyAlignment="1">
      <alignment horizontal="center" vertical="center" textRotation="255" shrinkToFit="1"/>
    </xf>
    <xf numFmtId="0" fontId="81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46" fillId="9" borderId="8" xfId="0" applyFont="1" applyFill="1" applyBorder="1" applyAlignment="1">
      <alignment horizontal="center" vertical="center"/>
    </xf>
    <xf numFmtId="0" fontId="46" fillId="9" borderId="0" xfId="0" applyFont="1" applyFill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 shrinkToFit="1"/>
    </xf>
    <xf numFmtId="0" fontId="45" fillId="8" borderId="0" xfId="0" applyFont="1" applyFill="1" applyAlignment="1">
      <alignment horizontal="center" vertical="center" shrinkToFit="1"/>
    </xf>
    <xf numFmtId="14" fontId="43" fillId="7" borderId="2" xfId="0" applyNumberFormat="1" applyFont="1" applyFill="1" applyBorder="1" applyAlignment="1">
      <alignment horizontal="center" vertical="center"/>
    </xf>
    <xf numFmtId="14" fontId="43" fillId="7" borderId="3" xfId="0" applyNumberFormat="1" applyFont="1" applyFill="1" applyBorder="1" applyAlignment="1">
      <alignment horizontal="center" vertical="center"/>
    </xf>
    <xf numFmtId="14" fontId="43" fillId="7" borderId="4" xfId="0" applyNumberFormat="1" applyFont="1" applyFill="1" applyBorder="1" applyAlignment="1">
      <alignment horizontal="center" vertical="center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8" borderId="9" xfId="0" applyFont="1" applyFill="1" applyBorder="1" applyAlignment="1">
      <alignment horizontal="center" vertical="center" shrinkToFit="1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53" fillId="0" borderId="0" xfId="2" applyFont="1" applyAlignment="1">
      <alignment horizontal="center" vertical="center" wrapText="1" shrinkToFit="1"/>
    </xf>
    <xf numFmtId="0" fontId="53" fillId="0" borderId="0" xfId="2" applyFont="1" applyAlignment="1">
      <alignment horizontal="center" vertical="center" shrinkToFit="1"/>
    </xf>
    <xf numFmtId="0" fontId="51" fillId="2" borderId="0" xfId="2" applyFont="1" applyFill="1" applyAlignment="1">
      <alignment horizontal="left" vertical="center"/>
    </xf>
    <xf numFmtId="0" fontId="62" fillId="0" borderId="0" xfId="2" applyFont="1" applyAlignment="1">
      <alignment horizontal="center" vertical="center" shrinkToFit="1"/>
    </xf>
  </cellXfs>
  <cellStyles count="590">
    <cellStyle name="20% - 輔色1 2" xfId="3" xr:uid="{00000000-0005-0000-0000-000000000000}"/>
    <cellStyle name="20% - 輔色1 3" xfId="70" xr:uid="{00000000-0005-0000-0000-000001000000}"/>
    <cellStyle name="20% - 輔色2 2" xfId="4" xr:uid="{00000000-0005-0000-0000-000002000000}"/>
    <cellStyle name="20% - 輔色2 3" xfId="589" xr:uid="{00000000-0005-0000-0000-000003000000}"/>
    <cellStyle name="20% - 輔色3 2" xfId="5" xr:uid="{00000000-0005-0000-0000-000004000000}"/>
    <cellStyle name="20% - 輔色3 3" xfId="69" xr:uid="{00000000-0005-0000-0000-000005000000}"/>
    <cellStyle name="20% - 輔色4 2" xfId="6" xr:uid="{00000000-0005-0000-0000-000006000000}"/>
    <cellStyle name="20% - 輔色4 3" xfId="68" xr:uid="{00000000-0005-0000-0000-000007000000}"/>
    <cellStyle name="20% - 輔色5 2" xfId="7" xr:uid="{00000000-0005-0000-0000-000008000000}"/>
    <cellStyle name="20% - 輔色5 3" xfId="588" xr:uid="{00000000-0005-0000-0000-000009000000}"/>
    <cellStyle name="20% - 輔色6 2" xfId="8" xr:uid="{00000000-0005-0000-0000-00000A000000}"/>
    <cellStyle name="20% - 輔色6 3" xfId="67" xr:uid="{00000000-0005-0000-0000-00000B000000}"/>
    <cellStyle name="40% - 輔色1 2" xfId="9" xr:uid="{00000000-0005-0000-0000-00000C000000}"/>
    <cellStyle name="40% - 輔色1 3" xfId="66" xr:uid="{00000000-0005-0000-0000-00000D000000}"/>
    <cellStyle name="40% - 輔色2 2" xfId="10" xr:uid="{00000000-0005-0000-0000-00000E000000}"/>
    <cellStyle name="40% - 輔色2 3" xfId="587" xr:uid="{00000000-0005-0000-0000-00000F000000}"/>
    <cellStyle name="40% - 輔色3 2" xfId="11" xr:uid="{00000000-0005-0000-0000-000010000000}"/>
    <cellStyle name="40% - 輔色3 3" xfId="65" xr:uid="{00000000-0005-0000-0000-000011000000}"/>
    <cellStyle name="40% - 輔色4 2" xfId="12" xr:uid="{00000000-0005-0000-0000-000012000000}"/>
    <cellStyle name="40% - 輔色4 3" xfId="586" xr:uid="{00000000-0005-0000-0000-000013000000}"/>
    <cellStyle name="40% - 輔色5 2" xfId="13" xr:uid="{00000000-0005-0000-0000-000014000000}"/>
    <cellStyle name="40% - 輔色5 3" xfId="64" xr:uid="{00000000-0005-0000-0000-000015000000}"/>
    <cellStyle name="40% - 輔色6 2" xfId="14" xr:uid="{00000000-0005-0000-0000-000016000000}"/>
    <cellStyle name="40% - 輔色6 3" xfId="585" xr:uid="{00000000-0005-0000-0000-000017000000}"/>
    <cellStyle name="60% - 輔色1 2" xfId="15" xr:uid="{00000000-0005-0000-0000-000018000000}"/>
    <cellStyle name="60% - 輔色2 2" xfId="16" xr:uid="{00000000-0005-0000-0000-000019000000}"/>
    <cellStyle name="60% - 輔色3 2" xfId="17" xr:uid="{00000000-0005-0000-0000-00001A000000}"/>
    <cellStyle name="60% - 輔色4 2" xfId="18" xr:uid="{00000000-0005-0000-0000-00001B000000}"/>
    <cellStyle name="60% - 輔色5 2" xfId="19" xr:uid="{00000000-0005-0000-0000-00001C000000}"/>
    <cellStyle name="60% - 輔色6 2" xfId="20" xr:uid="{00000000-0005-0000-0000-00001D000000}"/>
    <cellStyle name="一般" xfId="0" builtinId="0"/>
    <cellStyle name="一般 2" xfId="2" xr:uid="{00000000-0005-0000-0000-00001F000000}"/>
    <cellStyle name="一般 2 2" xfId="50" xr:uid="{00000000-0005-0000-0000-000020000000}"/>
    <cellStyle name="一般 2 2 2" xfId="21" xr:uid="{00000000-0005-0000-0000-000021000000}"/>
    <cellStyle name="一般 2 2 3" xfId="22" xr:uid="{00000000-0005-0000-0000-000022000000}"/>
    <cellStyle name="一般 2 2 3 4 2" xfId="61" xr:uid="{00000000-0005-0000-0000-000023000000}"/>
    <cellStyle name="一般 2 2 4" xfId="72" xr:uid="{00000000-0005-0000-0000-000024000000}"/>
    <cellStyle name="一般 3" xfId="23" xr:uid="{00000000-0005-0000-0000-000025000000}"/>
    <cellStyle name="一般 3 2" xfId="24" xr:uid="{00000000-0005-0000-0000-000026000000}"/>
    <cellStyle name="一般 3 2 2" xfId="63" xr:uid="{00000000-0005-0000-0000-000027000000}"/>
    <cellStyle name="一般 3 2 2 2" xfId="74" xr:uid="{00000000-0005-0000-0000-000028000000}"/>
    <cellStyle name="一般 3 3" xfId="25" xr:uid="{00000000-0005-0000-0000-000029000000}"/>
    <cellStyle name="一般 3 4" xfId="51" xr:uid="{00000000-0005-0000-0000-00002A000000}"/>
    <cellStyle name="一般 3 5" xfId="62" xr:uid="{00000000-0005-0000-0000-00002B000000}"/>
    <cellStyle name="一般 3 5 2" xfId="75" xr:uid="{00000000-0005-0000-0000-00002C000000}"/>
    <cellStyle name="一般 3 6" xfId="73" xr:uid="{00000000-0005-0000-0000-00002D000000}"/>
    <cellStyle name="一般 4" xfId="71" xr:uid="{00000000-0005-0000-0000-00002E000000}"/>
    <cellStyle name="一般 5" xfId="26" xr:uid="{00000000-0005-0000-0000-00002F000000}"/>
    <cellStyle name="一般 5 2" xfId="52" xr:uid="{00000000-0005-0000-0000-000030000000}"/>
    <cellStyle name="一般_新增Microsoft Excel 工作表" xfId="1" xr:uid="{00000000-0005-0000-0000-000031000000}"/>
    <cellStyle name="千分位 2" xfId="76" xr:uid="{00000000-0005-0000-0000-000032000000}"/>
    <cellStyle name="千分位 2 2" xfId="77" xr:uid="{00000000-0005-0000-0000-000033000000}"/>
    <cellStyle name="千分位 2 3" xfId="78" xr:uid="{00000000-0005-0000-0000-000034000000}"/>
    <cellStyle name="千分位 3" xfId="79" xr:uid="{00000000-0005-0000-0000-000035000000}"/>
    <cellStyle name="千分位 3 2" xfId="80" xr:uid="{00000000-0005-0000-0000-000036000000}"/>
    <cellStyle name="千分位 4" xfId="81" xr:uid="{00000000-0005-0000-0000-000037000000}"/>
    <cellStyle name="千分位 5" xfId="82" xr:uid="{00000000-0005-0000-0000-000038000000}"/>
    <cellStyle name="千分位 6" xfId="83" xr:uid="{00000000-0005-0000-0000-000039000000}"/>
    <cellStyle name="中等 2" xfId="27" xr:uid="{00000000-0005-0000-0000-00003A000000}"/>
    <cellStyle name="合計 2" xfId="28" xr:uid="{00000000-0005-0000-0000-00003B000000}"/>
    <cellStyle name="好 2" xfId="29" xr:uid="{00000000-0005-0000-0000-00003C000000}"/>
    <cellStyle name="計算方式 2" xfId="30" xr:uid="{00000000-0005-0000-0000-00003D000000}"/>
    <cellStyle name="貨幣 2" xfId="53" xr:uid="{00000000-0005-0000-0000-00003E000000}"/>
    <cellStyle name="貨幣 2 10" xfId="84" xr:uid="{00000000-0005-0000-0000-00003F000000}"/>
    <cellStyle name="貨幣 2 10 2" xfId="85" xr:uid="{00000000-0005-0000-0000-000040000000}"/>
    <cellStyle name="貨幣 2 10 2 2" xfId="86" xr:uid="{00000000-0005-0000-0000-000041000000}"/>
    <cellStyle name="貨幣 2 10 3" xfId="87" xr:uid="{00000000-0005-0000-0000-000042000000}"/>
    <cellStyle name="貨幣 2 10 4" xfId="88" xr:uid="{00000000-0005-0000-0000-000043000000}"/>
    <cellStyle name="貨幣 2 11" xfId="89" xr:uid="{00000000-0005-0000-0000-000044000000}"/>
    <cellStyle name="貨幣 2 11 2" xfId="90" xr:uid="{00000000-0005-0000-0000-000045000000}"/>
    <cellStyle name="貨幣 2 11 2 2" xfId="91" xr:uid="{00000000-0005-0000-0000-000046000000}"/>
    <cellStyle name="貨幣 2 11 3" xfId="92" xr:uid="{00000000-0005-0000-0000-000047000000}"/>
    <cellStyle name="貨幣 2 11 4" xfId="93" xr:uid="{00000000-0005-0000-0000-000048000000}"/>
    <cellStyle name="貨幣 2 12" xfId="94" xr:uid="{00000000-0005-0000-0000-000049000000}"/>
    <cellStyle name="貨幣 2 12 2" xfId="95" xr:uid="{00000000-0005-0000-0000-00004A000000}"/>
    <cellStyle name="貨幣 2 12 2 2" xfId="96" xr:uid="{00000000-0005-0000-0000-00004B000000}"/>
    <cellStyle name="貨幣 2 12 3" xfId="97" xr:uid="{00000000-0005-0000-0000-00004C000000}"/>
    <cellStyle name="貨幣 2 12 4" xfId="98" xr:uid="{00000000-0005-0000-0000-00004D000000}"/>
    <cellStyle name="貨幣 2 13" xfId="99" xr:uid="{00000000-0005-0000-0000-00004E000000}"/>
    <cellStyle name="貨幣 2 13 2" xfId="100" xr:uid="{00000000-0005-0000-0000-00004F000000}"/>
    <cellStyle name="貨幣 2 13 2 2" xfId="101" xr:uid="{00000000-0005-0000-0000-000050000000}"/>
    <cellStyle name="貨幣 2 13 3" xfId="102" xr:uid="{00000000-0005-0000-0000-000051000000}"/>
    <cellStyle name="貨幣 2 13 4" xfId="103" xr:uid="{00000000-0005-0000-0000-000052000000}"/>
    <cellStyle name="貨幣 2 14" xfId="104" xr:uid="{00000000-0005-0000-0000-000053000000}"/>
    <cellStyle name="貨幣 2 14 2" xfId="105" xr:uid="{00000000-0005-0000-0000-000054000000}"/>
    <cellStyle name="貨幣 2 14 3" xfId="106" xr:uid="{00000000-0005-0000-0000-000055000000}"/>
    <cellStyle name="貨幣 2 15" xfId="107" xr:uid="{00000000-0005-0000-0000-000056000000}"/>
    <cellStyle name="貨幣 2 15 2" xfId="108" xr:uid="{00000000-0005-0000-0000-000057000000}"/>
    <cellStyle name="貨幣 2 16" xfId="109" xr:uid="{00000000-0005-0000-0000-000058000000}"/>
    <cellStyle name="貨幣 2 17" xfId="110" xr:uid="{00000000-0005-0000-0000-000059000000}"/>
    <cellStyle name="貨幣 2 18" xfId="111" xr:uid="{00000000-0005-0000-0000-00005A000000}"/>
    <cellStyle name="貨幣 2 2" xfId="56" xr:uid="{00000000-0005-0000-0000-00005B000000}"/>
    <cellStyle name="貨幣 2 2 10" xfId="112" xr:uid="{00000000-0005-0000-0000-00005C000000}"/>
    <cellStyle name="貨幣 2 2 11" xfId="113" xr:uid="{00000000-0005-0000-0000-00005D000000}"/>
    <cellStyle name="貨幣 2 2 2" xfId="60" xr:uid="{00000000-0005-0000-0000-00005E000000}"/>
    <cellStyle name="貨幣 2 2 2 2" xfId="114" xr:uid="{00000000-0005-0000-0000-00005F000000}"/>
    <cellStyle name="貨幣 2 2 2 2 2" xfId="115" xr:uid="{00000000-0005-0000-0000-000060000000}"/>
    <cellStyle name="貨幣 2 2 2 2 2 2" xfId="116" xr:uid="{00000000-0005-0000-0000-000061000000}"/>
    <cellStyle name="貨幣 2 2 2 2 2 2 2" xfId="117" xr:uid="{00000000-0005-0000-0000-000062000000}"/>
    <cellStyle name="貨幣 2 2 2 2 2 2 2 2" xfId="118" xr:uid="{00000000-0005-0000-0000-000063000000}"/>
    <cellStyle name="貨幣 2 2 2 2 2 2 3" xfId="119" xr:uid="{00000000-0005-0000-0000-000064000000}"/>
    <cellStyle name="貨幣 2 2 2 2 2 2 4" xfId="120" xr:uid="{00000000-0005-0000-0000-000065000000}"/>
    <cellStyle name="貨幣 2 2 2 2 2 3" xfId="121" xr:uid="{00000000-0005-0000-0000-000066000000}"/>
    <cellStyle name="貨幣 2 2 2 2 2 3 2" xfId="122" xr:uid="{00000000-0005-0000-0000-000067000000}"/>
    <cellStyle name="貨幣 2 2 2 2 2 3 2 2" xfId="123" xr:uid="{00000000-0005-0000-0000-000068000000}"/>
    <cellStyle name="貨幣 2 2 2 2 2 3 3" xfId="124" xr:uid="{00000000-0005-0000-0000-000069000000}"/>
    <cellStyle name="貨幣 2 2 2 2 2 3 4" xfId="125" xr:uid="{00000000-0005-0000-0000-00006A000000}"/>
    <cellStyle name="貨幣 2 2 2 2 2 4" xfId="126" xr:uid="{00000000-0005-0000-0000-00006B000000}"/>
    <cellStyle name="貨幣 2 2 2 2 2 4 2" xfId="127" xr:uid="{00000000-0005-0000-0000-00006C000000}"/>
    <cellStyle name="貨幣 2 2 2 2 2 5" xfId="128" xr:uid="{00000000-0005-0000-0000-00006D000000}"/>
    <cellStyle name="貨幣 2 2 2 2 2 6" xfId="129" xr:uid="{00000000-0005-0000-0000-00006E000000}"/>
    <cellStyle name="貨幣 2 2 2 2 3" xfId="130" xr:uid="{00000000-0005-0000-0000-00006F000000}"/>
    <cellStyle name="貨幣 2 2 2 2 3 2" xfId="131" xr:uid="{00000000-0005-0000-0000-000070000000}"/>
    <cellStyle name="貨幣 2 2 2 2 3 2 2" xfId="132" xr:uid="{00000000-0005-0000-0000-000071000000}"/>
    <cellStyle name="貨幣 2 2 2 2 3 2 2 2" xfId="133" xr:uid="{00000000-0005-0000-0000-000072000000}"/>
    <cellStyle name="貨幣 2 2 2 2 3 2 3" xfId="134" xr:uid="{00000000-0005-0000-0000-000073000000}"/>
    <cellStyle name="貨幣 2 2 2 2 3 2 4" xfId="135" xr:uid="{00000000-0005-0000-0000-000074000000}"/>
    <cellStyle name="貨幣 2 2 2 2 3 3" xfId="136" xr:uid="{00000000-0005-0000-0000-000075000000}"/>
    <cellStyle name="貨幣 2 2 2 2 3 3 2" xfId="137" xr:uid="{00000000-0005-0000-0000-000076000000}"/>
    <cellStyle name="貨幣 2 2 2 2 3 3 2 2" xfId="138" xr:uid="{00000000-0005-0000-0000-000077000000}"/>
    <cellStyle name="貨幣 2 2 2 2 3 3 3" xfId="139" xr:uid="{00000000-0005-0000-0000-000078000000}"/>
    <cellStyle name="貨幣 2 2 2 2 3 3 4" xfId="140" xr:uid="{00000000-0005-0000-0000-000079000000}"/>
    <cellStyle name="貨幣 2 2 2 2 3 4" xfId="141" xr:uid="{00000000-0005-0000-0000-00007A000000}"/>
    <cellStyle name="貨幣 2 2 2 2 3 4 2" xfId="142" xr:uid="{00000000-0005-0000-0000-00007B000000}"/>
    <cellStyle name="貨幣 2 2 2 2 3 5" xfId="143" xr:uid="{00000000-0005-0000-0000-00007C000000}"/>
    <cellStyle name="貨幣 2 2 2 2 3 6" xfId="144" xr:uid="{00000000-0005-0000-0000-00007D000000}"/>
    <cellStyle name="貨幣 2 2 2 2 4" xfId="145" xr:uid="{00000000-0005-0000-0000-00007E000000}"/>
    <cellStyle name="貨幣 2 2 2 2 4 2" xfId="146" xr:uid="{00000000-0005-0000-0000-00007F000000}"/>
    <cellStyle name="貨幣 2 2 2 2 4 2 2" xfId="147" xr:uid="{00000000-0005-0000-0000-000080000000}"/>
    <cellStyle name="貨幣 2 2 2 2 4 3" xfId="148" xr:uid="{00000000-0005-0000-0000-000081000000}"/>
    <cellStyle name="貨幣 2 2 2 2 4 4" xfId="149" xr:uid="{00000000-0005-0000-0000-000082000000}"/>
    <cellStyle name="貨幣 2 2 2 2 5" xfId="150" xr:uid="{00000000-0005-0000-0000-000083000000}"/>
    <cellStyle name="貨幣 2 2 2 2 5 2" xfId="151" xr:uid="{00000000-0005-0000-0000-000084000000}"/>
    <cellStyle name="貨幣 2 2 2 2 5 2 2" xfId="152" xr:uid="{00000000-0005-0000-0000-000085000000}"/>
    <cellStyle name="貨幣 2 2 2 2 5 3" xfId="153" xr:uid="{00000000-0005-0000-0000-000086000000}"/>
    <cellStyle name="貨幣 2 2 2 2 5 4" xfId="154" xr:uid="{00000000-0005-0000-0000-000087000000}"/>
    <cellStyle name="貨幣 2 2 2 2 6" xfId="155" xr:uid="{00000000-0005-0000-0000-000088000000}"/>
    <cellStyle name="貨幣 2 2 2 2 6 2" xfId="156" xr:uid="{00000000-0005-0000-0000-000089000000}"/>
    <cellStyle name="貨幣 2 2 2 2 7" xfId="157" xr:uid="{00000000-0005-0000-0000-00008A000000}"/>
    <cellStyle name="貨幣 2 2 2 2 8" xfId="158" xr:uid="{00000000-0005-0000-0000-00008B000000}"/>
    <cellStyle name="貨幣 2 2 2 3" xfId="159" xr:uid="{00000000-0005-0000-0000-00008C000000}"/>
    <cellStyle name="貨幣 2 2 2 3 2" xfId="160" xr:uid="{00000000-0005-0000-0000-00008D000000}"/>
    <cellStyle name="貨幣 2 2 2 3 2 2" xfId="161" xr:uid="{00000000-0005-0000-0000-00008E000000}"/>
    <cellStyle name="貨幣 2 2 2 3 2 2 2" xfId="162" xr:uid="{00000000-0005-0000-0000-00008F000000}"/>
    <cellStyle name="貨幣 2 2 2 3 2 3" xfId="163" xr:uid="{00000000-0005-0000-0000-000090000000}"/>
    <cellStyle name="貨幣 2 2 2 3 2 4" xfId="164" xr:uid="{00000000-0005-0000-0000-000091000000}"/>
    <cellStyle name="貨幣 2 2 2 3 3" xfId="165" xr:uid="{00000000-0005-0000-0000-000092000000}"/>
    <cellStyle name="貨幣 2 2 2 3 3 2" xfId="166" xr:uid="{00000000-0005-0000-0000-000093000000}"/>
    <cellStyle name="貨幣 2 2 2 3 3 2 2" xfId="167" xr:uid="{00000000-0005-0000-0000-000094000000}"/>
    <cellStyle name="貨幣 2 2 2 3 3 3" xfId="168" xr:uid="{00000000-0005-0000-0000-000095000000}"/>
    <cellStyle name="貨幣 2 2 2 3 3 4" xfId="169" xr:uid="{00000000-0005-0000-0000-000096000000}"/>
    <cellStyle name="貨幣 2 2 2 3 4" xfId="170" xr:uid="{00000000-0005-0000-0000-000097000000}"/>
    <cellStyle name="貨幣 2 2 2 3 4 2" xfId="171" xr:uid="{00000000-0005-0000-0000-000098000000}"/>
    <cellStyle name="貨幣 2 2 2 3 5" xfId="172" xr:uid="{00000000-0005-0000-0000-000099000000}"/>
    <cellStyle name="貨幣 2 2 2 3 6" xfId="173" xr:uid="{00000000-0005-0000-0000-00009A000000}"/>
    <cellStyle name="貨幣 2 2 2 4" xfId="174" xr:uid="{00000000-0005-0000-0000-00009B000000}"/>
    <cellStyle name="貨幣 2 2 2 4 2" xfId="175" xr:uid="{00000000-0005-0000-0000-00009C000000}"/>
    <cellStyle name="貨幣 2 2 2 4 2 2" xfId="176" xr:uid="{00000000-0005-0000-0000-00009D000000}"/>
    <cellStyle name="貨幣 2 2 2 4 3" xfId="177" xr:uid="{00000000-0005-0000-0000-00009E000000}"/>
    <cellStyle name="貨幣 2 2 2 4 4" xfId="178" xr:uid="{00000000-0005-0000-0000-00009F000000}"/>
    <cellStyle name="貨幣 2 2 2 5" xfId="179" xr:uid="{00000000-0005-0000-0000-0000A0000000}"/>
    <cellStyle name="貨幣 2 2 2 5 2" xfId="180" xr:uid="{00000000-0005-0000-0000-0000A1000000}"/>
    <cellStyle name="貨幣 2 2 2 5 2 2" xfId="181" xr:uid="{00000000-0005-0000-0000-0000A2000000}"/>
    <cellStyle name="貨幣 2 2 2 5 3" xfId="182" xr:uid="{00000000-0005-0000-0000-0000A3000000}"/>
    <cellStyle name="貨幣 2 2 2 5 4" xfId="183" xr:uid="{00000000-0005-0000-0000-0000A4000000}"/>
    <cellStyle name="貨幣 2 2 2 6" xfId="184" xr:uid="{00000000-0005-0000-0000-0000A5000000}"/>
    <cellStyle name="貨幣 2 2 2 6 2" xfId="185" xr:uid="{00000000-0005-0000-0000-0000A6000000}"/>
    <cellStyle name="貨幣 2 2 2 7" xfId="186" xr:uid="{00000000-0005-0000-0000-0000A7000000}"/>
    <cellStyle name="貨幣 2 2 2 8" xfId="187" xr:uid="{00000000-0005-0000-0000-0000A8000000}"/>
    <cellStyle name="貨幣 2 2 3" xfId="58" xr:uid="{00000000-0005-0000-0000-0000A9000000}"/>
    <cellStyle name="貨幣 2 2 3 2" xfId="188" xr:uid="{00000000-0005-0000-0000-0000AA000000}"/>
    <cellStyle name="貨幣 2 2 3 2 2" xfId="189" xr:uid="{00000000-0005-0000-0000-0000AB000000}"/>
    <cellStyle name="貨幣 2 2 3 2 2 2" xfId="190" xr:uid="{00000000-0005-0000-0000-0000AC000000}"/>
    <cellStyle name="貨幣 2 2 3 2 2 2 2" xfId="191" xr:uid="{00000000-0005-0000-0000-0000AD000000}"/>
    <cellStyle name="貨幣 2 2 3 2 2 3" xfId="192" xr:uid="{00000000-0005-0000-0000-0000AE000000}"/>
    <cellStyle name="貨幣 2 2 3 2 2 4" xfId="193" xr:uid="{00000000-0005-0000-0000-0000AF000000}"/>
    <cellStyle name="貨幣 2 2 3 2 3" xfId="194" xr:uid="{00000000-0005-0000-0000-0000B0000000}"/>
    <cellStyle name="貨幣 2 2 3 2 3 2" xfId="195" xr:uid="{00000000-0005-0000-0000-0000B1000000}"/>
    <cellStyle name="貨幣 2 2 3 2 3 2 2" xfId="196" xr:uid="{00000000-0005-0000-0000-0000B2000000}"/>
    <cellStyle name="貨幣 2 2 3 2 3 3" xfId="197" xr:uid="{00000000-0005-0000-0000-0000B3000000}"/>
    <cellStyle name="貨幣 2 2 3 2 3 4" xfId="198" xr:uid="{00000000-0005-0000-0000-0000B4000000}"/>
    <cellStyle name="貨幣 2 2 3 2 4" xfId="199" xr:uid="{00000000-0005-0000-0000-0000B5000000}"/>
    <cellStyle name="貨幣 2 2 3 2 4 2" xfId="200" xr:uid="{00000000-0005-0000-0000-0000B6000000}"/>
    <cellStyle name="貨幣 2 2 3 2 5" xfId="201" xr:uid="{00000000-0005-0000-0000-0000B7000000}"/>
    <cellStyle name="貨幣 2 2 3 2 6" xfId="202" xr:uid="{00000000-0005-0000-0000-0000B8000000}"/>
    <cellStyle name="貨幣 2 2 3 3" xfId="203" xr:uid="{00000000-0005-0000-0000-0000B9000000}"/>
    <cellStyle name="貨幣 2 2 3 3 2" xfId="204" xr:uid="{00000000-0005-0000-0000-0000BA000000}"/>
    <cellStyle name="貨幣 2 2 3 3 2 2" xfId="205" xr:uid="{00000000-0005-0000-0000-0000BB000000}"/>
    <cellStyle name="貨幣 2 2 3 3 3" xfId="206" xr:uid="{00000000-0005-0000-0000-0000BC000000}"/>
    <cellStyle name="貨幣 2 2 3 3 4" xfId="207" xr:uid="{00000000-0005-0000-0000-0000BD000000}"/>
    <cellStyle name="貨幣 2 2 3 4" xfId="208" xr:uid="{00000000-0005-0000-0000-0000BE000000}"/>
    <cellStyle name="貨幣 2 2 3 4 2" xfId="209" xr:uid="{00000000-0005-0000-0000-0000BF000000}"/>
    <cellStyle name="貨幣 2 2 3 4 2 2" xfId="210" xr:uid="{00000000-0005-0000-0000-0000C0000000}"/>
    <cellStyle name="貨幣 2 2 3 4 3" xfId="211" xr:uid="{00000000-0005-0000-0000-0000C1000000}"/>
    <cellStyle name="貨幣 2 2 3 4 4" xfId="212" xr:uid="{00000000-0005-0000-0000-0000C2000000}"/>
    <cellStyle name="貨幣 2 2 3 5" xfId="213" xr:uid="{00000000-0005-0000-0000-0000C3000000}"/>
    <cellStyle name="貨幣 2 2 3 5 2" xfId="214" xr:uid="{00000000-0005-0000-0000-0000C4000000}"/>
    <cellStyle name="貨幣 2 2 3 6" xfId="215" xr:uid="{00000000-0005-0000-0000-0000C5000000}"/>
    <cellStyle name="貨幣 2 2 3 7" xfId="216" xr:uid="{00000000-0005-0000-0000-0000C6000000}"/>
    <cellStyle name="貨幣 2 2 4" xfId="217" xr:uid="{00000000-0005-0000-0000-0000C7000000}"/>
    <cellStyle name="貨幣 2 2 4 2" xfId="218" xr:uid="{00000000-0005-0000-0000-0000C8000000}"/>
    <cellStyle name="貨幣 2 2 4 2 2" xfId="219" xr:uid="{00000000-0005-0000-0000-0000C9000000}"/>
    <cellStyle name="貨幣 2 2 4 2 2 2" xfId="220" xr:uid="{00000000-0005-0000-0000-0000CA000000}"/>
    <cellStyle name="貨幣 2 2 4 2 2 2 2" xfId="221" xr:uid="{00000000-0005-0000-0000-0000CB000000}"/>
    <cellStyle name="貨幣 2 2 4 2 2 3" xfId="222" xr:uid="{00000000-0005-0000-0000-0000CC000000}"/>
    <cellStyle name="貨幣 2 2 4 2 2 4" xfId="223" xr:uid="{00000000-0005-0000-0000-0000CD000000}"/>
    <cellStyle name="貨幣 2 2 4 2 3" xfId="224" xr:uid="{00000000-0005-0000-0000-0000CE000000}"/>
    <cellStyle name="貨幣 2 2 4 2 3 2" xfId="225" xr:uid="{00000000-0005-0000-0000-0000CF000000}"/>
    <cellStyle name="貨幣 2 2 4 2 3 2 2" xfId="226" xr:uid="{00000000-0005-0000-0000-0000D0000000}"/>
    <cellStyle name="貨幣 2 2 4 2 3 3" xfId="227" xr:uid="{00000000-0005-0000-0000-0000D1000000}"/>
    <cellStyle name="貨幣 2 2 4 2 3 4" xfId="228" xr:uid="{00000000-0005-0000-0000-0000D2000000}"/>
    <cellStyle name="貨幣 2 2 4 2 4" xfId="229" xr:uid="{00000000-0005-0000-0000-0000D3000000}"/>
    <cellStyle name="貨幣 2 2 4 2 4 2" xfId="230" xr:uid="{00000000-0005-0000-0000-0000D4000000}"/>
    <cellStyle name="貨幣 2 2 4 2 5" xfId="231" xr:uid="{00000000-0005-0000-0000-0000D5000000}"/>
    <cellStyle name="貨幣 2 2 4 2 6" xfId="232" xr:uid="{00000000-0005-0000-0000-0000D6000000}"/>
    <cellStyle name="貨幣 2 2 4 3" xfId="233" xr:uid="{00000000-0005-0000-0000-0000D7000000}"/>
    <cellStyle name="貨幣 2 2 4 3 2" xfId="234" xr:uid="{00000000-0005-0000-0000-0000D8000000}"/>
    <cellStyle name="貨幣 2 2 4 3 2 2" xfId="235" xr:uid="{00000000-0005-0000-0000-0000D9000000}"/>
    <cellStyle name="貨幣 2 2 4 3 2 2 2" xfId="236" xr:uid="{00000000-0005-0000-0000-0000DA000000}"/>
    <cellStyle name="貨幣 2 2 4 3 2 3" xfId="237" xr:uid="{00000000-0005-0000-0000-0000DB000000}"/>
    <cellStyle name="貨幣 2 2 4 3 2 4" xfId="238" xr:uid="{00000000-0005-0000-0000-0000DC000000}"/>
    <cellStyle name="貨幣 2 2 4 3 3" xfId="239" xr:uid="{00000000-0005-0000-0000-0000DD000000}"/>
    <cellStyle name="貨幣 2 2 4 3 3 2" xfId="240" xr:uid="{00000000-0005-0000-0000-0000DE000000}"/>
    <cellStyle name="貨幣 2 2 4 3 3 2 2" xfId="241" xr:uid="{00000000-0005-0000-0000-0000DF000000}"/>
    <cellStyle name="貨幣 2 2 4 3 3 3" xfId="242" xr:uid="{00000000-0005-0000-0000-0000E0000000}"/>
    <cellStyle name="貨幣 2 2 4 3 3 4" xfId="243" xr:uid="{00000000-0005-0000-0000-0000E1000000}"/>
    <cellStyle name="貨幣 2 2 4 3 4" xfId="244" xr:uid="{00000000-0005-0000-0000-0000E2000000}"/>
    <cellStyle name="貨幣 2 2 4 3 4 2" xfId="245" xr:uid="{00000000-0005-0000-0000-0000E3000000}"/>
    <cellStyle name="貨幣 2 2 4 3 5" xfId="246" xr:uid="{00000000-0005-0000-0000-0000E4000000}"/>
    <cellStyle name="貨幣 2 2 4 3 6" xfId="247" xr:uid="{00000000-0005-0000-0000-0000E5000000}"/>
    <cellStyle name="貨幣 2 2 4 4" xfId="248" xr:uid="{00000000-0005-0000-0000-0000E6000000}"/>
    <cellStyle name="貨幣 2 2 4 4 2" xfId="249" xr:uid="{00000000-0005-0000-0000-0000E7000000}"/>
    <cellStyle name="貨幣 2 2 4 4 2 2" xfId="250" xr:uid="{00000000-0005-0000-0000-0000E8000000}"/>
    <cellStyle name="貨幣 2 2 4 4 3" xfId="251" xr:uid="{00000000-0005-0000-0000-0000E9000000}"/>
    <cellStyle name="貨幣 2 2 4 4 4" xfId="252" xr:uid="{00000000-0005-0000-0000-0000EA000000}"/>
    <cellStyle name="貨幣 2 2 4 5" xfId="253" xr:uid="{00000000-0005-0000-0000-0000EB000000}"/>
    <cellStyle name="貨幣 2 2 4 5 2" xfId="254" xr:uid="{00000000-0005-0000-0000-0000EC000000}"/>
    <cellStyle name="貨幣 2 2 4 5 2 2" xfId="255" xr:uid="{00000000-0005-0000-0000-0000ED000000}"/>
    <cellStyle name="貨幣 2 2 4 5 3" xfId="256" xr:uid="{00000000-0005-0000-0000-0000EE000000}"/>
    <cellStyle name="貨幣 2 2 4 5 4" xfId="257" xr:uid="{00000000-0005-0000-0000-0000EF000000}"/>
    <cellStyle name="貨幣 2 2 4 6" xfId="258" xr:uid="{00000000-0005-0000-0000-0000F0000000}"/>
    <cellStyle name="貨幣 2 2 4 6 2" xfId="259" xr:uid="{00000000-0005-0000-0000-0000F1000000}"/>
    <cellStyle name="貨幣 2 2 4 7" xfId="260" xr:uid="{00000000-0005-0000-0000-0000F2000000}"/>
    <cellStyle name="貨幣 2 2 4 8" xfId="261" xr:uid="{00000000-0005-0000-0000-0000F3000000}"/>
    <cellStyle name="貨幣 2 2 5" xfId="262" xr:uid="{00000000-0005-0000-0000-0000F4000000}"/>
    <cellStyle name="貨幣 2 2 5 2" xfId="263" xr:uid="{00000000-0005-0000-0000-0000F5000000}"/>
    <cellStyle name="貨幣 2 2 5 2 2" xfId="264" xr:uid="{00000000-0005-0000-0000-0000F6000000}"/>
    <cellStyle name="貨幣 2 2 5 2 2 2" xfId="265" xr:uid="{00000000-0005-0000-0000-0000F7000000}"/>
    <cellStyle name="貨幣 2 2 5 2 3" xfId="266" xr:uid="{00000000-0005-0000-0000-0000F8000000}"/>
    <cellStyle name="貨幣 2 2 5 2 4" xfId="267" xr:uid="{00000000-0005-0000-0000-0000F9000000}"/>
    <cellStyle name="貨幣 2 2 5 3" xfId="268" xr:uid="{00000000-0005-0000-0000-0000FA000000}"/>
    <cellStyle name="貨幣 2 2 5 3 2" xfId="269" xr:uid="{00000000-0005-0000-0000-0000FB000000}"/>
    <cellStyle name="貨幣 2 2 5 3 2 2" xfId="270" xr:uid="{00000000-0005-0000-0000-0000FC000000}"/>
    <cellStyle name="貨幣 2 2 5 3 3" xfId="271" xr:uid="{00000000-0005-0000-0000-0000FD000000}"/>
    <cellStyle name="貨幣 2 2 5 3 4" xfId="272" xr:uid="{00000000-0005-0000-0000-0000FE000000}"/>
    <cellStyle name="貨幣 2 2 5 4" xfId="273" xr:uid="{00000000-0005-0000-0000-0000FF000000}"/>
    <cellStyle name="貨幣 2 2 5 4 2" xfId="274" xr:uid="{00000000-0005-0000-0000-000000010000}"/>
    <cellStyle name="貨幣 2 2 5 5" xfId="275" xr:uid="{00000000-0005-0000-0000-000001010000}"/>
    <cellStyle name="貨幣 2 2 5 6" xfId="276" xr:uid="{00000000-0005-0000-0000-000002010000}"/>
    <cellStyle name="貨幣 2 2 6" xfId="277" xr:uid="{00000000-0005-0000-0000-000003010000}"/>
    <cellStyle name="貨幣 2 2 6 2" xfId="278" xr:uid="{00000000-0005-0000-0000-000004010000}"/>
    <cellStyle name="貨幣 2 2 6 2 2" xfId="279" xr:uid="{00000000-0005-0000-0000-000005010000}"/>
    <cellStyle name="貨幣 2 2 6 2 2 2" xfId="280" xr:uid="{00000000-0005-0000-0000-000006010000}"/>
    <cellStyle name="貨幣 2 2 6 2 3" xfId="281" xr:uid="{00000000-0005-0000-0000-000007010000}"/>
    <cellStyle name="貨幣 2 2 6 2 4" xfId="282" xr:uid="{00000000-0005-0000-0000-000008010000}"/>
    <cellStyle name="貨幣 2 2 6 3" xfId="283" xr:uid="{00000000-0005-0000-0000-000009010000}"/>
    <cellStyle name="貨幣 2 2 6 3 2" xfId="284" xr:uid="{00000000-0005-0000-0000-00000A010000}"/>
    <cellStyle name="貨幣 2 2 6 3 2 2" xfId="285" xr:uid="{00000000-0005-0000-0000-00000B010000}"/>
    <cellStyle name="貨幣 2 2 6 3 3" xfId="286" xr:uid="{00000000-0005-0000-0000-00000C010000}"/>
    <cellStyle name="貨幣 2 2 6 3 4" xfId="287" xr:uid="{00000000-0005-0000-0000-00000D010000}"/>
    <cellStyle name="貨幣 2 2 6 4" xfId="288" xr:uid="{00000000-0005-0000-0000-00000E010000}"/>
    <cellStyle name="貨幣 2 2 6 4 2" xfId="289" xr:uid="{00000000-0005-0000-0000-00000F010000}"/>
    <cellStyle name="貨幣 2 2 6 5" xfId="290" xr:uid="{00000000-0005-0000-0000-000010010000}"/>
    <cellStyle name="貨幣 2 2 6 6" xfId="291" xr:uid="{00000000-0005-0000-0000-000011010000}"/>
    <cellStyle name="貨幣 2 2 7" xfId="292" xr:uid="{00000000-0005-0000-0000-000012010000}"/>
    <cellStyle name="貨幣 2 2 7 2" xfId="293" xr:uid="{00000000-0005-0000-0000-000013010000}"/>
    <cellStyle name="貨幣 2 2 7 2 2" xfId="294" xr:uid="{00000000-0005-0000-0000-000014010000}"/>
    <cellStyle name="貨幣 2 2 7 3" xfId="295" xr:uid="{00000000-0005-0000-0000-000015010000}"/>
    <cellStyle name="貨幣 2 2 7 4" xfId="296" xr:uid="{00000000-0005-0000-0000-000016010000}"/>
    <cellStyle name="貨幣 2 2 8" xfId="297" xr:uid="{00000000-0005-0000-0000-000017010000}"/>
    <cellStyle name="貨幣 2 2 8 2" xfId="298" xr:uid="{00000000-0005-0000-0000-000018010000}"/>
    <cellStyle name="貨幣 2 2 8 2 2" xfId="299" xr:uid="{00000000-0005-0000-0000-000019010000}"/>
    <cellStyle name="貨幣 2 2 8 3" xfId="300" xr:uid="{00000000-0005-0000-0000-00001A010000}"/>
    <cellStyle name="貨幣 2 2 8 4" xfId="301" xr:uid="{00000000-0005-0000-0000-00001B010000}"/>
    <cellStyle name="貨幣 2 2 9" xfId="302" xr:uid="{00000000-0005-0000-0000-00001C010000}"/>
    <cellStyle name="貨幣 2 2 9 2" xfId="303" xr:uid="{00000000-0005-0000-0000-00001D010000}"/>
    <cellStyle name="貨幣 2 3" xfId="59" xr:uid="{00000000-0005-0000-0000-00001E010000}"/>
    <cellStyle name="貨幣 2 3 2" xfId="304" xr:uid="{00000000-0005-0000-0000-00001F010000}"/>
    <cellStyle name="貨幣 2 3 2 2" xfId="305" xr:uid="{00000000-0005-0000-0000-000020010000}"/>
    <cellStyle name="貨幣 2 3 2 2 2" xfId="306" xr:uid="{00000000-0005-0000-0000-000021010000}"/>
    <cellStyle name="貨幣 2 3 2 2 2 2" xfId="307" xr:uid="{00000000-0005-0000-0000-000022010000}"/>
    <cellStyle name="貨幣 2 3 2 2 2 2 2" xfId="308" xr:uid="{00000000-0005-0000-0000-000023010000}"/>
    <cellStyle name="貨幣 2 3 2 2 2 3" xfId="309" xr:uid="{00000000-0005-0000-0000-000024010000}"/>
    <cellStyle name="貨幣 2 3 2 2 2 4" xfId="310" xr:uid="{00000000-0005-0000-0000-000025010000}"/>
    <cellStyle name="貨幣 2 3 2 2 3" xfId="311" xr:uid="{00000000-0005-0000-0000-000026010000}"/>
    <cellStyle name="貨幣 2 3 2 2 3 2" xfId="312" xr:uid="{00000000-0005-0000-0000-000027010000}"/>
    <cellStyle name="貨幣 2 3 2 2 3 2 2" xfId="313" xr:uid="{00000000-0005-0000-0000-000028010000}"/>
    <cellStyle name="貨幣 2 3 2 2 3 3" xfId="314" xr:uid="{00000000-0005-0000-0000-000029010000}"/>
    <cellStyle name="貨幣 2 3 2 2 3 4" xfId="315" xr:uid="{00000000-0005-0000-0000-00002A010000}"/>
    <cellStyle name="貨幣 2 3 2 2 4" xfId="316" xr:uid="{00000000-0005-0000-0000-00002B010000}"/>
    <cellStyle name="貨幣 2 3 2 2 4 2" xfId="317" xr:uid="{00000000-0005-0000-0000-00002C010000}"/>
    <cellStyle name="貨幣 2 3 2 2 5" xfId="318" xr:uid="{00000000-0005-0000-0000-00002D010000}"/>
    <cellStyle name="貨幣 2 3 2 2 6" xfId="319" xr:uid="{00000000-0005-0000-0000-00002E010000}"/>
    <cellStyle name="貨幣 2 3 2 3" xfId="320" xr:uid="{00000000-0005-0000-0000-00002F010000}"/>
    <cellStyle name="貨幣 2 3 2 3 2" xfId="321" xr:uid="{00000000-0005-0000-0000-000030010000}"/>
    <cellStyle name="貨幣 2 3 2 3 2 2" xfId="322" xr:uid="{00000000-0005-0000-0000-000031010000}"/>
    <cellStyle name="貨幣 2 3 2 3 2 2 2" xfId="323" xr:uid="{00000000-0005-0000-0000-000032010000}"/>
    <cellStyle name="貨幣 2 3 2 3 2 3" xfId="324" xr:uid="{00000000-0005-0000-0000-000033010000}"/>
    <cellStyle name="貨幣 2 3 2 3 2 4" xfId="325" xr:uid="{00000000-0005-0000-0000-000034010000}"/>
    <cellStyle name="貨幣 2 3 2 3 3" xfId="326" xr:uid="{00000000-0005-0000-0000-000035010000}"/>
    <cellStyle name="貨幣 2 3 2 3 3 2" xfId="327" xr:uid="{00000000-0005-0000-0000-000036010000}"/>
    <cellStyle name="貨幣 2 3 2 3 3 2 2" xfId="328" xr:uid="{00000000-0005-0000-0000-000037010000}"/>
    <cellStyle name="貨幣 2 3 2 3 3 3" xfId="329" xr:uid="{00000000-0005-0000-0000-000038010000}"/>
    <cellStyle name="貨幣 2 3 2 3 3 4" xfId="330" xr:uid="{00000000-0005-0000-0000-000039010000}"/>
    <cellStyle name="貨幣 2 3 2 3 4" xfId="331" xr:uid="{00000000-0005-0000-0000-00003A010000}"/>
    <cellStyle name="貨幣 2 3 2 3 4 2" xfId="332" xr:uid="{00000000-0005-0000-0000-00003B010000}"/>
    <cellStyle name="貨幣 2 3 2 3 5" xfId="333" xr:uid="{00000000-0005-0000-0000-00003C010000}"/>
    <cellStyle name="貨幣 2 3 2 3 6" xfId="334" xr:uid="{00000000-0005-0000-0000-00003D010000}"/>
    <cellStyle name="貨幣 2 3 2 4" xfId="335" xr:uid="{00000000-0005-0000-0000-00003E010000}"/>
    <cellStyle name="貨幣 2 3 2 4 2" xfId="336" xr:uid="{00000000-0005-0000-0000-00003F010000}"/>
    <cellStyle name="貨幣 2 3 2 4 2 2" xfId="337" xr:uid="{00000000-0005-0000-0000-000040010000}"/>
    <cellStyle name="貨幣 2 3 2 4 3" xfId="338" xr:uid="{00000000-0005-0000-0000-000041010000}"/>
    <cellStyle name="貨幣 2 3 2 4 4" xfId="339" xr:uid="{00000000-0005-0000-0000-000042010000}"/>
    <cellStyle name="貨幣 2 3 2 5" xfId="340" xr:uid="{00000000-0005-0000-0000-000043010000}"/>
    <cellStyle name="貨幣 2 3 2 5 2" xfId="341" xr:uid="{00000000-0005-0000-0000-000044010000}"/>
    <cellStyle name="貨幣 2 3 2 5 2 2" xfId="342" xr:uid="{00000000-0005-0000-0000-000045010000}"/>
    <cellStyle name="貨幣 2 3 2 5 3" xfId="343" xr:uid="{00000000-0005-0000-0000-000046010000}"/>
    <cellStyle name="貨幣 2 3 2 5 4" xfId="344" xr:uid="{00000000-0005-0000-0000-000047010000}"/>
    <cellStyle name="貨幣 2 3 2 6" xfId="345" xr:uid="{00000000-0005-0000-0000-000048010000}"/>
    <cellStyle name="貨幣 2 3 2 6 2" xfId="346" xr:uid="{00000000-0005-0000-0000-000049010000}"/>
    <cellStyle name="貨幣 2 3 2 7" xfId="347" xr:uid="{00000000-0005-0000-0000-00004A010000}"/>
    <cellStyle name="貨幣 2 3 2 8" xfId="348" xr:uid="{00000000-0005-0000-0000-00004B010000}"/>
    <cellStyle name="貨幣 2 3 3" xfId="349" xr:uid="{00000000-0005-0000-0000-00004C010000}"/>
    <cellStyle name="貨幣 2 3 3 2" xfId="350" xr:uid="{00000000-0005-0000-0000-00004D010000}"/>
    <cellStyle name="貨幣 2 3 3 2 2" xfId="351" xr:uid="{00000000-0005-0000-0000-00004E010000}"/>
    <cellStyle name="貨幣 2 3 3 2 2 2" xfId="352" xr:uid="{00000000-0005-0000-0000-00004F010000}"/>
    <cellStyle name="貨幣 2 3 3 2 3" xfId="353" xr:uid="{00000000-0005-0000-0000-000050010000}"/>
    <cellStyle name="貨幣 2 3 3 2 4" xfId="354" xr:uid="{00000000-0005-0000-0000-000051010000}"/>
    <cellStyle name="貨幣 2 3 3 3" xfId="355" xr:uid="{00000000-0005-0000-0000-000052010000}"/>
    <cellStyle name="貨幣 2 3 3 3 2" xfId="356" xr:uid="{00000000-0005-0000-0000-000053010000}"/>
    <cellStyle name="貨幣 2 3 3 3 2 2" xfId="357" xr:uid="{00000000-0005-0000-0000-000054010000}"/>
    <cellStyle name="貨幣 2 3 3 3 3" xfId="358" xr:uid="{00000000-0005-0000-0000-000055010000}"/>
    <cellStyle name="貨幣 2 3 3 3 4" xfId="359" xr:uid="{00000000-0005-0000-0000-000056010000}"/>
    <cellStyle name="貨幣 2 3 3 4" xfId="360" xr:uid="{00000000-0005-0000-0000-000057010000}"/>
    <cellStyle name="貨幣 2 3 3 4 2" xfId="361" xr:uid="{00000000-0005-0000-0000-000058010000}"/>
    <cellStyle name="貨幣 2 3 3 5" xfId="362" xr:uid="{00000000-0005-0000-0000-000059010000}"/>
    <cellStyle name="貨幣 2 3 3 6" xfId="363" xr:uid="{00000000-0005-0000-0000-00005A010000}"/>
    <cellStyle name="貨幣 2 3 4" xfId="364" xr:uid="{00000000-0005-0000-0000-00005B010000}"/>
    <cellStyle name="貨幣 2 3 4 2" xfId="365" xr:uid="{00000000-0005-0000-0000-00005C010000}"/>
    <cellStyle name="貨幣 2 3 4 2 2" xfId="366" xr:uid="{00000000-0005-0000-0000-00005D010000}"/>
    <cellStyle name="貨幣 2 3 4 3" xfId="367" xr:uid="{00000000-0005-0000-0000-00005E010000}"/>
    <cellStyle name="貨幣 2 3 4 4" xfId="368" xr:uid="{00000000-0005-0000-0000-00005F010000}"/>
    <cellStyle name="貨幣 2 3 5" xfId="369" xr:uid="{00000000-0005-0000-0000-000060010000}"/>
    <cellStyle name="貨幣 2 3 5 2" xfId="370" xr:uid="{00000000-0005-0000-0000-000061010000}"/>
    <cellStyle name="貨幣 2 3 5 2 2" xfId="371" xr:uid="{00000000-0005-0000-0000-000062010000}"/>
    <cellStyle name="貨幣 2 3 5 3" xfId="372" xr:uid="{00000000-0005-0000-0000-000063010000}"/>
    <cellStyle name="貨幣 2 3 5 4" xfId="373" xr:uid="{00000000-0005-0000-0000-000064010000}"/>
    <cellStyle name="貨幣 2 3 6" xfId="374" xr:uid="{00000000-0005-0000-0000-000065010000}"/>
    <cellStyle name="貨幣 2 3 6 2" xfId="375" xr:uid="{00000000-0005-0000-0000-000066010000}"/>
    <cellStyle name="貨幣 2 3 7" xfId="376" xr:uid="{00000000-0005-0000-0000-000067010000}"/>
    <cellStyle name="貨幣 2 3 8" xfId="377" xr:uid="{00000000-0005-0000-0000-000068010000}"/>
    <cellStyle name="貨幣 2 4" xfId="57" xr:uid="{00000000-0005-0000-0000-000069010000}"/>
    <cellStyle name="貨幣 2 4 2" xfId="378" xr:uid="{00000000-0005-0000-0000-00006A010000}"/>
    <cellStyle name="貨幣 2 4 2 2" xfId="379" xr:uid="{00000000-0005-0000-0000-00006B010000}"/>
    <cellStyle name="貨幣 2 4 2 2 2" xfId="380" xr:uid="{00000000-0005-0000-0000-00006C010000}"/>
    <cellStyle name="貨幣 2 4 2 2 2 2" xfId="381" xr:uid="{00000000-0005-0000-0000-00006D010000}"/>
    <cellStyle name="貨幣 2 4 2 2 2 2 2" xfId="382" xr:uid="{00000000-0005-0000-0000-00006E010000}"/>
    <cellStyle name="貨幣 2 4 2 2 2 3" xfId="383" xr:uid="{00000000-0005-0000-0000-00006F010000}"/>
    <cellStyle name="貨幣 2 4 2 2 2 4" xfId="384" xr:uid="{00000000-0005-0000-0000-000070010000}"/>
    <cellStyle name="貨幣 2 4 2 2 3" xfId="385" xr:uid="{00000000-0005-0000-0000-000071010000}"/>
    <cellStyle name="貨幣 2 4 2 2 3 2" xfId="386" xr:uid="{00000000-0005-0000-0000-000072010000}"/>
    <cellStyle name="貨幣 2 4 2 2 3 2 2" xfId="387" xr:uid="{00000000-0005-0000-0000-000073010000}"/>
    <cellStyle name="貨幣 2 4 2 2 3 3" xfId="388" xr:uid="{00000000-0005-0000-0000-000074010000}"/>
    <cellStyle name="貨幣 2 4 2 2 3 4" xfId="389" xr:uid="{00000000-0005-0000-0000-000075010000}"/>
    <cellStyle name="貨幣 2 4 2 2 4" xfId="390" xr:uid="{00000000-0005-0000-0000-000076010000}"/>
    <cellStyle name="貨幣 2 4 2 2 4 2" xfId="391" xr:uid="{00000000-0005-0000-0000-000077010000}"/>
    <cellStyle name="貨幣 2 4 2 2 5" xfId="392" xr:uid="{00000000-0005-0000-0000-000078010000}"/>
    <cellStyle name="貨幣 2 4 2 2 6" xfId="393" xr:uid="{00000000-0005-0000-0000-000079010000}"/>
    <cellStyle name="貨幣 2 4 2 3" xfId="394" xr:uid="{00000000-0005-0000-0000-00007A010000}"/>
    <cellStyle name="貨幣 2 4 2 3 2" xfId="395" xr:uid="{00000000-0005-0000-0000-00007B010000}"/>
    <cellStyle name="貨幣 2 4 2 3 2 2" xfId="396" xr:uid="{00000000-0005-0000-0000-00007C010000}"/>
    <cellStyle name="貨幣 2 4 2 3 2 2 2" xfId="397" xr:uid="{00000000-0005-0000-0000-00007D010000}"/>
    <cellStyle name="貨幣 2 4 2 3 2 3" xfId="398" xr:uid="{00000000-0005-0000-0000-00007E010000}"/>
    <cellStyle name="貨幣 2 4 2 3 2 4" xfId="399" xr:uid="{00000000-0005-0000-0000-00007F010000}"/>
    <cellStyle name="貨幣 2 4 2 3 3" xfId="400" xr:uid="{00000000-0005-0000-0000-000080010000}"/>
    <cellStyle name="貨幣 2 4 2 3 3 2" xfId="401" xr:uid="{00000000-0005-0000-0000-000081010000}"/>
    <cellStyle name="貨幣 2 4 2 3 3 2 2" xfId="402" xr:uid="{00000000-0005-0000-0000-000082010000}"/>
    <cellStyle name="貨幣 2 4 2 3 3 3" xfId="403" xr:uid="{00000000-0005-0000-0000-000083010000}"/>
    <cellStyle name="貨幣 2 4 2 3 3 4" xfId="404" xr:uid="{00000000-0005-0000-0000-000084010000}"/>
    <cellStyle name="貨幣 2 4 2 3 4" xfId="405" xr:uid="{00000000-0005-0000-0000-000085010000}"/>
    <cellStyle name="貨幣 2 4 2 3 4 2" xfId="406" xr:uid="{00000000-0005-0000-0000-000086010000}"/>
    <cellStyle name="貨幣 2 4 2 3 5" xfId="407" xr:uid="{00000000-0005-0000-0000-000087010000}"/>
    <cellStyle name="貨幣 2 4 2 3 6" xfId="408" xr:uid="{00000000-0005-0000-0000-000088010000}"/>
    <cellStyle name="貨幣 2 4 2 4" xfId="409" xr:uid="{00000000-0005-0000-0000-000089010000}"/>
    <cellStyle name="貨幣 2 4 2 4 2" xfId="410" xr:uid="{00000000-0005-0000-0000-00008A010000}"/>
    <cellStyle name="貨幣 2 4 2 4 2 2" xfId="411" xr:uid="{00000000-0005-0000-0000-00008B010000}"/>
    <cellStyle name="貨幣 2 4 2 4 3" xfId="412" xr:uid="{00000000-0005-0000-0000-00008C010000}"/>
    <cellStyle name="貨幣 2 4 2 4 4" xfId="413" xr:uid="{00000000-0005-0000-0000-00008D010000}"/>
    <cellStyle name="貨幣 2 4 2 5" xfId="414" xr:uid="{00000000-0005-0000-0000-00008E010000}"/>
    <cellStyle name="貨幣 2 4 2 5 2" xfId="415" xr:uid="{00000000-0005-0000-0000-00008F010000}"/>
    <cellStyle name="貨幣 2 4 2 5 2 2" xfId="416" xr:uid="{00000000-0005-0000-0000-000090010000}"/>
    <cellStyle name="貨幣 2 4 2 5 3" xfId="417" xr:uid="{00000000-0005-0000-0000-000091010000}"/>
    <cellStyle name="貨幣 2 4 2 5 4" xfId="418" xr:uid="{00000000-0005-0000-0000-000092010000}"/>
    <cellStyle name="貨幣 2 4 2 6" xfId="419" xr:uid="{00000000-0005-0000-0000-000093010000}"/>
    <cellStyle name="貨幣 2 4 2 6 2" xfId="420" xr:uid="{00000000-0005-0000-0000-000094010000}"/>
    <cellStyle name="貨幣 2 4 2 7" xfId="421" xr:uid="{00000000-0005-0000-0000-000095010000}"/>
    <cellStyle name="貨幣 2 4 2 8" xfId="422" xr:uid="{00000000-0005-0000-0000-000096010000}"/>
    <cellStyle name="貨幣 2 4 3" xfId="423" xr:uid="{00000000-0005-0000-0000-000097010000}"/>
    <cellStyle name="貨幣 2 4 3 2" xfId="424" xr:uid="{00000000-0005-0000-0000-000098010000}"/>
    <cellStyle name="貨幣 2 4 3 2 2" xfId="425" xr:uid="{00000000-0005-0000-0000-000099010000}"/>
    <cellStyle name="貨幣 2 4 3 2 2 2" xfId="426" xr:uid="{00000000-0005-0000-0000-00009A010000}"/>
    <cellStyle name="貨幣 2 4 3 2 3" xfId="427" xr:uid="{00000000-0005-0000-0000-00009B010000}"/>
    <cellStyle name="貨幣 2 4 3 2 4" xfId="428" xr:uid="{00000000-0005-0000-0000-00009C010000}"/>
    <cellStyle name="貨幣 2 4 3 3" xfId="429" xr:uid="{00000000-0005-0000-0000-00009D010000}"/>
    <cellStyle name="貨幣 2 4 3 3 2" xfId="430" xr:uid="{00000000-0005-0000-0000-00009E010000}"/>
    <cellStyle name="貨幣 2 4 3 3 2 2" xfId="431" xr:uid="{00000000-0005-0000-0000-00009F010000}"/>
    <cellStyle name="貨幣 2 4 3 3 3" xfId="432" xr:uid="{00000000-0005-0000-0000-0000A0010000}"/>
    <cellStyle name="貨幣 2 4 3 3 4" xfId="433" xr:uid="{00000000-0005-0000-0000-0000A1010000}"/>
    <cellStyle name="貨幣 2 4 3 4" xfId="434" xr:uid="{00000000-0005-0000-0000-0000A2010000}"/>
    <cellStyle name="貨幣 2 4 3 4 2" xfId="435" xr:uid="{00000000-0005-0000-0000-0000A3010000}"/>
    <cellStyle name="貨幣 2 4 3 5" xfId="436" xr:uid="{00000000-0005-0000-0000-0000A4010000}"/>
    <cellStyle name="貨幣 2 4 3 6" xfId="437" xr:uid="{00000000-0005-0000-0000-0000A5010000}"/>
    <cellStyle name="貨幣 2 4 4" xfId="438" xr:uid="{00000000-0005-0000-0000-0000A6010000}"/>
    <cellStyle name="貨幣 2 4 4 2" xfId="439" xr:uid="{00000000-0005-0000-0000-0000A7010000}"/>
    <cellStyle name="貨幣 2 4 4 2 2" xfId="440" xr:uid="{00000000-0005-0000-0000-0000A8010000}"/>
    <cellStyle name="貨幣 2 4 4 3" xfId="441" xr:uid="{00000000-0005-0000-0000-0000A9010000}"/>
    <cellStyle name="貨幣 2 4 4 4" xfId="442" xr:uid="{00000000-0005-0000-0000-0000AA010000}"/>
    <cellStyle name="貨幣 2 4 5" xfId="443" xr:uid="{00000000-0005-0000-0000-0000AB010000}"/>
    <cellStyle name="貨幣 2 4 5 2" xfId="444" xr:uid="{00000000-0005-0000-0000-0000AC010000}"/>
    <cellStyle name="貨幣 2 4 5 2 2" xfId="445" xr:uid="{00000000-0005-0000-0000-0000AD010000}"/>
    <cellStyle name="貨幣 2 4 5 3" xfId="446" xr:uid="{00000000-0005-0000-0000-0000AE010000}"/>
    <cellStyle name="貨幣 2 4 5 4" xfId="447" xr:uid="{00000000-0005-0000-0000-0000AF010000}"/>
    <cellStyle name="貨幣 2 4 6" xfId="448" xr:uid="{00000000-0005-0000-0000-0000B0010000}"/>
    <cellStyle name="貨幣 2 4 6 2" xfId="449" xr:uid="{00000000-0005-0000-0000-0000B1010000}"/>
    <cellStyle name="貨幣 2 4 7" xfId="450" xr:uid="{00000000-0005-0000-0000-0000B2010000}"/>
    <cellStyle name="貨幣 2 4 8" xfId="451" xr:uid="{00000000-0005-0000-0000-0000B3010000}"/>
    <cellStyle name="貨幣 2 5" xfId="55" xr:uid="{00000000-0005-0000-0000-0000B4010000}"/>
    <cellStyle name="貨幣 2 5 2" xfId="452" xr:uid="{00000000-0005-0000-0000-0000B5010000}"/>
    <cellStyle name="貨幣 2 5 2 2" xfId="453" xr:uid="{00000000-0005-0000-0000-0000B6010000}"/>
    <cellStyle name="貨幣 2 5 2 2 2" xfId="454" xr:uid="{00000000-0005-0000-0000-0000B7010000}"/>
    <cellStyle name="貨幣 2 5 2 2 2 2" xfId="455" xr:uid="{00000000-0005-0000-0000-0000B8010000}"/>
    <cellStyle name="貨幣 2 5 2 2 3" xfId="456" xr:uid="{00000000-0005-0000-0000-0000B9010000}"/>
    <cellStyle name="貨幣 2 5 2 2 4" xfId="457" xr:uid="{00000000-0005-0000-0000-0000BA010000}"/>
    <cellStyle name="貨幣 2 5 2 3" xfId="458" xr:uid="{00000000-0005-0000-0000-0000BB010000}"/>
    <cellStyle name="貨幣 2 5 2 3 2" xfId="459" xr:uid="{00000000-0005-0000-0000-0000BC010000}"/>
    <cellStyle name="貨幣 2 5 2 3 2 2" xfId="460" xr:uid="{00000000-0005-0000-0000-0000BD010000}"/>
    <cellStyle name="貨幣 2 5 2 3 3" xfId="461" xr:uid="{00000000-0005-0000-0000-0000BE010000}"/>
    <cellStyle name="貨幣 2 5 2 3 4" xfId="462" xr:uid="{00000000-0005-0000-0000-0000BF010000}"/>
    <cellStyle name="貨幣 2 5 2 4" xfId="463" xr:uid="{00000000-0005-0000-0000-0000C0010000}"/>
    <cellStyle name="貨幣 2 5 2 4 2" xfId="464" xr:uid="{00000000-0005-0000-0000-0000C1010000}"/>
    <cellStyle name="貨幣 2 5 2 5" xfId="465" xr:uid="{00000000-0005-0000-0000-0000C2010000}"/>
    <cellStyle name="貨幣 2 5 2 6" xfId="466" xr:uid="{00000000-0005-0000-0000-0000C3010000}"/>
    <cellStyle name="貨幣 2 5 3" xfId="467" xr:uid="{00000000-0005-0000-0000-0000C4010000}"/>
    <cellStyle name="貨幣 2 5 3 2" xfId="468" xr:uid="{00000000-0005-0000-0000-0000C5010000}"/>
    <cellStyle name="貨幣 2 5 3 2 2" xfId="469" xr:uid="{00000000-0005-0000-0000-0000C6010000}"/>
    <cellStyle name="貨幣 2 5 3 2 2 2" xfId="470" xr:uid="{00000000-0005-0000-0000-0000C7010000}"/>
    <cellStyle name="貨幣 2 5 3 2 3" xfId="471" xr:uid="{00000000-0005-0000-0000-0000C8010000}"/>
    <cellStyle name="貨幣 2 5 3 2 4" xfId="472" xr:uid="{00000000-0005-0000-0000-0000C9010000}"/>
    <cellStyle name="貨幣 2 5 3 3" xfId="473" xr:uid="{00000000-0005-0000-0000-0000CA010000}"/>
    <cellStyle name="貨幣 2 5 3 3 2" xfId="474" xr:uid="{00000000-0005-0000-0000-0000CB010000}"/>
    <cellStyle name="貨幣 2 5 3 3 2 2" xfId="475" xr:uid="{00000000-0005-0000-0000-0000CC010000}"/>
    <cellStyle name="貨幣 2 5 3 3 3" xfId="476" xr:uid="{00000000-0005-0000-0000-0000CD010000}"/>
    <cellStyle name="貨幣 2 5 3 3 4" xfId="477" xr:uid="{00000000-0005-0000-0000-0000CE010000}"/>
    <cellStyle name="貨幣 2 5 3 4" xfId="478" xr:uid="{00000000-0005-0000-0000-0000CF010000}"/>
    <cellStyle name="貨幣 2 5 3 4 2" xfId="479" xr:uid="{00000000-0005-0000-0000-0000D0010000}"/>
    <cellStyle name="貨幣 2 5 3 5" xfId="480" xr:uid="{00000000-0005-0000-0000-0000D1010000}"/>
    <cellStyle name="貨幣 2 5 3 6" xfId="481" xr:uid="{00000000-0005-0000-0000-0000D2010000}"/>
    <cellStyle name="貨幣 2 5 4" xfId="482" xr:uid="{00000000-0005-0000-0000-0000D3010000}"/>
    <cellStyle name="貨幣 2 5 4 2" xfId="483" xr:uid="{00000000-0005-0000-0000-0000D4010000}"/>
    <cellStyle name="貨幣 2 5 4 2 2" xfId="484" xr:uid="{00000000-0005-0000-0000-0000D5010000}"/>
    <cellStyle name="貨幣 2 5 4 3" xfId="485" xr:uid="{00000000-0005-0000-0000-0000D6010000}"/>
    <cellStyle name="貨幣 2 5 4 4" xfId="486" xr:uid="{00000000-0005-0000-0000-0000D7010000}"/>
    <cellStyle name="貨幣 2 5 5" xfId="487" xr:uid="{00000000-0005-0000-0000-0000D8010000}"/>
    <cellStyle name="貨幣 2 5 5 2" xfId="488" xr:uid="{00000000-0005-0000-0000-0000D9010000}"/>
    <cellStyle name="貨幣 2 5 5 2 2" xfId="489" xr:uid="{00000000-0005-0000-0000-0000DA010000}"/>
    <cellStyle name="貨幣 2 5 5 3" xfId="490" xr:uid="{00000000-0005-0000-0000-0000DB010000}"/>
    <cellStyle name="貨幣 2 5 5 4" xfId="491" xr:uid="{00000000-0005-0000-0000-0000DC010000}"/>
    <cellStyle name="貨幣 2 5 6" xfId="492" xr:uid="{00000000-0005-0000-0000-0000DD010000}"/>
    <cellStyle name="貨幣 2 5 6 2" xfId="493" xr:uid="{00000000-0005-0000-0000-0000DE010000}"/>
    <cellStyle name="貨幣 2 5 7" xfId="494" xr:uid="{00000000-0005-0000-0000-0000DF010000}"/>
    <cellStyle name="貨幣 2 5 8" xfId="495" xr:uid="{00000000-0005-0000-0000-0000E0010000}"/>
    <cellStyle name="貨幣 2 6" xfId="54" xr:uid="{00000000-0005-0000-0000-0000E1010000}"/>
    <cellStyle name="貨幣 2 6 2" xfId="496" xr:uid="{00000000-0005-0000-0000-0000E2010000}"/>
    <cellStyle name="貨幣 2 6 2 2" xfId="497" xr:uid="{00000000-0005-0000-0000-0000E3010000}"/>
    <cellStyle name="貨幣 2 6 2 2 2" xfId="498" xr:uid="{00000000-0005-0000-0000-0000E4010000}"/>
    <cellStyle name="貨幣 2 6 2 2 2 2" xfId="499" xr:uid="{00000000-0005-0000-0000-0000E5010000}"/>
    <cellStyle name="貨幣 2 6 2 2 3" xfId="500" xr:uid="{00000000-0005-0000-0000-0000E6010000}"/>
    <cellStyle name="貨幣 2 6 2 2 4" xfId="501" xr:uid="{00000000-0005-0000-0000-0000E7010000}"/>
    <cellStyle name="貨幣 2 6 2 3" xfId="502" xr:uid="{00000000-0005-0000-0000-0000E8010000}"/>
    <cellStyle name="貨幣 2 6 2 3 2" xfId="503" xr:uid="{00000000-0005-0000-0000-0000E9010000}"/>
    <cellStyle name="貨幣 2 6 2 3 2 2" xfId="504" xr:uid="{00000000-0005-0000-0000-0000EA010000}"/>
    <cellStyle name="貨幣 2 6 2 3 3" xfId="505" xr:uid="{00000000-0005-0000-0000-0000EB010000}"/>
    <cellStyle name="貨幣 2 6 2 3 4" xfId="506" xr:uid="{00000000-0005-0000-0000-0000EC010000}"/>
    <cellStyle name="貨幣 2 6 2 4" xfId="507" xr:uid="{00000000-0005-0000-0000-0000ED010000}"/>
    <cellStyle name="貨幣 2 6 2 4 2" xfId="508" xr:uid="{00000000-0005-0000-0000-0000EE010000}"/>
    <cellStyle name="貨幣 2 6 2 5" xfId="509" xr:uid="{00000000-0005-0000-0000-0000EF010000}"/>
    <cellStyle name="貨幣 2 6 2 6" xfId="510" xr:uid="{00000000-0005-0000-0000-0000F0010000}"/>
    <cellStyle name="貨幣 2 6 3" xfId="511" xr:uid="{00000000-0005-0000-0000-0000F1010000}"/>
    <cellStyle name="貨幣 2 6 3 2" xfId="512" xr:uid="{00000000-0005-0000-0000-0000F2010000}"/>
    <cellStyle name="貨幣 2 6 3 2 2" xfId="513" xr:uid="{00000000-0005-0000-0000-0000F3010000}"/>
    <cellStyle name="貨幣 2 6 3 2 2 2" xfId="514" xr:uid="{00000000-0005-0000-0000-0000F4010000}"/>
    <cellStyle name="貨幣 2 6 3 2 3" xfId="515" xr:uid="{00000000-0005-0000-0000-0000F5010000}"/>
    <cellStyle name="貨幣 2 6 3 2 4" xfId="516" xr:uid="{00000000-0005-0000-0000-0000F6010000}"/>
    <cellStyle name="貨幣 2 6 3 3" xfId="517" xr:uid="{00000000-0005-0000-0000-0000F7010000}"/>
    <cellStyle name="貨幣 2 6 3 3 2" xfId="518" xr:uid="{00000000-0005-0000-0000-0000F8010000}"/>
    <cellStyle name="貨幣 2 6 3 3 2 2" xfId="519" xr:uid="{00000000-0005-0000-0000-0000F9010000}"/>
    <cellStyle name="貨幣 2 6 3 3 3" xfId="520" xr:uid="{00000000-0005-0000-0000-0000FA010000}"/>
    <cellStyle name="貨幣 2 6 3 3 4" xfId="521" xr:uid="{00000000-0005-0000-0000-0000FB010000}"/>
    <cellStyle name="貨幣 2 6 3 4" xfId="522" xr:uid="{00000000-0005-0000-0000-0000FC010000}"/>
    <cellStyle name="貨幣 2 6 3 4 2" xfId="523" xr:uid="{00000000-0005-0000-0000-0000FD010000}"/>
    <cellStyle name="貨幣 2 6 3 5" xfId="524" xr:uid="{00000000-0005-0000-0000-0000FE010000}"/>
    <cellStyle name="貨幣 2 6 3 6" xfId="525" xr:uid="{00000000-0005-0000-0000-0000FF010000}"/>
    <cellStyle name="貨幣 2 6 4" xfId="526" xr:uid="{00000000-0005-0000-0000-000000020000}"/>
    <cellStyle name="貨幣 2 6 4 2" xfId="527" xr:uid="{00000000-0005-0000-0000-000001020000}"/>
    <cellStyle name="貨幣 2 6 4 2 2" xfId="528" xr:uid="{00000000-0005-0000-0000-000002020000}"/>
    <cellStyle name="貨幣 2 6 4 3" xfId="529" xr:uid="{00000000-0005-0000-0000-000003020000}"/>
    <cellStyle name="貨幣 2 6 4 4" xfId="530" xr:uid="{00000000-0005-0000-0000-000004020000}"/>
    <cellStyle name="貨幣 2 6 5" xfId="531" xr:uid="{00000000-0005-0000-0000-000005020000}"/>
    <cellStyle name="貨幣 2 6 5 2" xfId="532" xr:uid="{00000000-0005-0000-0000-000006020000}"/>
    <cellStyle name="貨幣 2 6 5 2 2" xfId="533" xr:uid="{00000000-0005-0000-0000-000007020000}"/>
    <cellStyle name="貨幣 2 6 5 3" xfId="534" xr:uid="{00000000-0005-0000-0000-000008020000}"/>
    <cellStyle name="貨幣 2 6 5 4" xfId="535" xr:uid="{00000000-0005-0000-0000-000009020000}"/>
    <cellStyle name="貨幣 2 6 6" xfId="536" xr:uid="{00000000-0005-0000-0000-00000A020000}"/>
    <cellStyle name="貨幣 2 6 6 2" xfId="537" xr:uid="{00000000-0005-0000-0000-00000B020000}"/>
    <cellStyle name="貨幣 2 6 7" xfId="538" xr:uid="{00000000-0005-0000-0000-00000C020000}"/>
    <cellStyle name="貨幣 2 6 8" xfId="539" xr:uid="{00000000-0005-0000-0000-00000D020000}"/>
    <cellStyle name="貨幣 2 7" xfId="540" xr:uid="{00000000-0005-0000-0000-00000E020000}"/>
    <cellStyle name="貨幣 2 7 2" xfId="541" xr:uid="{00000000-0005-0000-0000-00000F020000}"/>
    <cellStyle name="貨幣 2 7 2 2" xfId="542" xr:uid="{00000000-0005-0000-0000-000010020000}"/>
    <cellStyle name="貨幣 2 7 2 2 2" xfId="543" xr:uid="{00000000-0005-0000-0000-000011020000}"/>
    <cellStyle name="貨幣 2 7 2 3" xfId="544" xr:uid="{00000000-0005-0000-0000-000012020000}"/>
    <cellStyle name="貨幣 2 7 2 4" xfId="545" xr:uid="{00000000-0005-0000-0000-000013020000}"/>
    <cellStyle name="貨幣 2 7 3" xfId="546" xr:uid="{00000000-0005-0000-0000-000014020000}"/>
    <cellStyle name="貨幣 2 7 3 2" xfId="547" xr:uid="{00000000-0005-0000-0000-000015020000}"/>
    <cellStyle name="貨幣 2 7 3 2 2" xfId="548" xr:uid="{00000000-0005-0000-0000-000016020000}"/>
    <cellStyle name="貨幣 2 7 3 3" xfId="549" xr:uid="{00000000-0005-0000-0000-000017020000}"/>
    <cellStyle name="貨幣 2 7 3 4" xfId="550" xr:uid="{00000000-0005-0000-0000-000018020000}"/>
    <cellStyle name="貨幣 2 7 4" xfId="551" xr:uid="{00000000-0005-0000-0000-000019020000}"/>
    <cellStyle name="貨幣 2 7 4 2" xfId="552" xr:uid="{00000000-0005-0000-0000-00001A020000}"/>
    <cellStyle name="貨幣 2 7 5" xfId="553" xr:uid="{00000000-0005-0000-0000-00001B020000}"/>
    <cellStyle name="貨幣 2 7 6" xfId="554" xr:uid="{00000000-0005-0000-0000-00001C020000}"/>
    <cellStyle name="貨幣 2 8" xfId="555" xr:uid="{00000000-0005-0000-0000-00001D020000}"/>
    <cellStyle name="貨幣 2 8 2" xfId="556" xr:uid="{00000000-0005-0000-0000-00001E020000}"/>
    <cellStyle name="貨幣 2 8 2 2" xfId="557" xr:uid="{00000000-0005-0000-0000-00001F020000}"/>
    <cellStyle name="貨幣 2 8 2 2 2" xfId="558" xr:uid="{00000000-0005-0000-0000-000020020000}"/>
    <cellStyle name="貨幣 2 8 2 3" xfId="559" xr:uid="{00000000-0005-0000-0000-000021020000}"/>
    <cellStyle name="貨幣 2 8 2 4" xfId="560" xr:uid="{00000000-0005-0000-0000-000022020000}"/>
    <cellStyle name="貨幣 2 8 3" xfId="561" xr:uid="{00000000-0005-0000-0000-000023020000}"/>
    <cellStyle name="貨幣 2 8 3 2" xfId="562" xr:uid="{00000000-0005-0000-0000-000024020000}"/>
    <cellStyle name="貨幣 2 8 3 2 2" xfId="563" xr:uid="{00000000-0005-0000-0000-000025020000}"/>
    <cellStyle name="貨幣 2 8 3 3" xfId="564" xr:uid="{00000000-0005-0000-0000-000026020000}"/>
    <cellStyle name="貨幣 2 8 3 4" xfId="565" xr:uid="{00000000-0005-0000-0000-000027020000}"/>
    <cellStyle name="貨幣 2 8 4" xfId="566" xr:uid="{00000000-0005-0000-0000-000028020000}"/>
    <cellStyle name="貨幣 2 8 4 2" xfId="567" xr:uid="{00000000-0005-0000-0000-000029020000}"/>
    <cellStyle name="貨幣 2 8 5" xfId="568" xr:uid="{00000000-0005-0000-0000-00002A020000}"/>
    <cellStyle name="貨幣 2 8 6" xfId="569" xr:uid="{00000000-0005-0000-0000-00002B020000}"/>
    <cellStyle name="貨幣 2 9" xfId="570" xr:uid="{00000000-0005-0000-0000-00002C020000}"/>
    <cellStyle name="貨幣 2 9 2" xfId="571" xr:uid="{00000000-0005-0000-0000-00002D020000}"/>
    <cellStyle name="貨幣 2 9 2 2" xfId="572" xr:uid="{00000000-0005-0000-0000-00002E020000}"/>
    <cellStyle name="貨幣 2 9 2 2 2" xfId="573" xr:uid="{00000000-0005-0000-0000-00002F020000}"/>
    <cellStyle name="貨幣 2 9 2 3" xfId="574" xr:uid="{00000000-0005-0000-0000-000030020000}"/>
    <cellStyle name="貨幣 2 9 2 4" xfId="575" xr:uid="{00000000-0005-0000-0000-000031020000}"/>
    <cellStyle name="貨幣 2 9 3" xfId="576" xr:uid="{00000000-0005-0000-0000-000032020000}"/>
    <cellStyle name="貨幣 2 9 3 2" xfId="577" xr:uid="{00000000-0005-0000-0000-000033020000}"/>
    <cellStyle name="貨幣 2 9 3 2 2" xfId="578" xr:uid="{00000000-0005-0000-0000-000034020000}"/>
    <cellStyle name="貨幣 2 9 3 3" xfId="579" xr:uid="{00000000-0005-0000-0000-000035020000}"/>
    <cellStyle name="貨幣 2 9 3 4" xfId="580" xr:uid="{00000000-0005-0000-0000-000036020000}"/>
    <cellStyle name="貨幣 2 9 4" xfId="581" xr:uid="{00000000-0005-0000-0000-000037020000}"/>
    <cellStyle name="貨幣 2 9 4 2" xfId="582" xr:uid="{00000000-0005-0000-0000-000038020000}"/>
    <cellStyle name="貨幣 2 9 5" xfId="583" xr:uid="{00000000-0005-0000-0000-000039020000}"/>
    <cellStyle name="貨幣 2 9 6" xfId="584" xr:uid="{00000000-0005-0000-0000-00003A020000}"/>
    <cellStyle name="連結的儲存格 2" xfId="31" xr:uid="{00000000-0005-0000-0000-00003B020000}"/>
    <cellStyle name="備註 2" xfId="32" xr:uid="{00000000-0005-0000-0000-00003C020000}"/>
    <cellStyle name="說明文字 2" xfId="33" xr:uid="{00000000-0005-0000-0000-00003D020000}"/>
    <cellStyle name="輔色1 2" xfId="34" xr:uid="{00000000-0005-0000-0000-00003E020000}"/>
    <cellStyle name="輔色2 2" xfId="35" xr:uid="{00000000-0005-0000-0000-00003F020000}"/>
    <cellStyle name="輔色3 2" xfId="36" xr:uid="{00000000-0005-0000-0000-000040020000}"/>
    <cellStyle name="輔色4 2" xfId="37" xr:uid="{00000000-0005-0000-0000-000041020000}"/>
    <cellStyle name="輔色5 2" xfId="38" xr:uid="{00000000-0005-0000-0000-000042020000}"/>
    <cellStyle name="輔色6 2" xfId="39" xr:uid="{00000000-0005-0000-0000-000043020000}"/>
    <cellStyle name="標題 1 2" xfId="41" xr:uid="{00000000-0005-0000-0000-000044020000}"/>
    <cellStyle name="標題 2 2" xfId="42" xr:uid="{00000000-0005-0000-0000-000045020000}"/>
    <cellStyle name="標題 3 2" xfId="43" xr:uid="{00000000-0005-0000-0000-000046020000}"/>
    <cellStyle name="標題 4 2" xfId="44" xr:uid="{00000000-0005-0000-0000-000047020000}"/>
    <cellStyle name="標題 5" xfId="40" xr:uid="{00000000-0005-0000-0000-000048020000}"/>
    <cellStyle name="輸入 2" xfId="45" xr:uid="{00000000-0005-0000-0000-000049020000}"/>
    <cellStyle name="輸出 2" xfId="46" xr:uid="{00000000-0005-0000-0000-00004A020000}"/>
    <cellStyle name="檢查儲存格 2" xfId="47" xr:uid="{00000000-0005-0000-0000-00004B020000}"/>
    <cellStyle name="壞 2" xfId="48" xr:uid="{00000000-0005-0000-0000-00004C020000}"/>
    <cellStyle name="警告文字 2" xfId="49" xr:uid="{00000000-0005-0000-0000-00004D020000}"/>
  </cellStyles>
  <dxfs count="6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390525</xdr:colOff>
      <xdr:row>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676122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6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400050</xdr:colOff>
      <xdr:row>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645972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525625" y="593090"/>
          <a:ext cx="2746375" cy="153416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tabSelected="1" view="pageBreakPreview" zoomScale="20" zoomScaleNormal="20" zoomScaleSheetLayoutView="20" workbookViewId="0">
      <selection activeCell="E37" sqref="E37:H37"/>
    </sheetView>
  </sheetViews>
  <sheetFormatPr defaultColWidth="9" defaultRowHeight="16.5"/>
  <cols>
    <col min="1" max="3" width="25.625" style="300" customWidth="1"/>
    <col min="4" max="4" width="33" style="300" customWidth="1"/>
    <col min="5" max="7" width="25.625" style="300" customWidth="1"/>
    <col min="8" max="8" width="33.25" style="300" customWidth="1"/>
    <col min="9" max="11" width="25.625" style="300" customWidth="1"/>
    <col min="12" max="12" width="30.75" style="300" customWidth="1"/>
    <col min="13" max="15" width="25.625" style="300" customWidth="1"/>
    <col min="16" max="16" width="31.125" style="300" customWidth="1"/>
    <col min="17" max="19" width="25.625" style="300" customWidth="1"/>
    <col min="20" max="20" width="33" style="300" customWidth="1"/>
    <col min="21" max="16384" width="9" style="300"/>
  </cols>
  <sheetData>
    <row r="1" spans="1:24" ht="57" customHeight="1">
      <c r="A1" s="491" t="s">
        <v>489</v>
      </c>
      <c r="B1" s="491"/>
      <c r="C1" s="491"/>
      <c r="D1" s="491"/>
      <c r="E1" s="491"/>
      <c r="F1" s="491"/>
      <c r="G1" s="491"/>
      <c r="H1" s="491"/>
      <c r="O1" s="492" t="s">
        <v>199</v>
      </c>
      <c r="P1" s="492"/>
      <c r="Q1" s="492"/>
      <c r="R1" s="301"/>
    </row>
    <row r="2" spans="1:24" ht="57" customHeight="1">
      <c r="A2" s="491"/>
      <c r="B2" s="491"/>
      <c r="C2" s="491"/>
      <c r="D2" s="491"/>
      <c r="E2" s="491"/>
      <c r="F2" s="491"/>
      <c r="G2" s="491"/>
      <c r="H2" s="491"/>
      <c r="O2" s="492" t="s">
        <v>208</v>
      </c>
      <c r="P2" s="492"/>
      <c r="Q2" s="492"/>
      <c r="R2" s="302"/>
    </row>
    <row r="3" spans="1:24" ht="60.6" customHeight="1" thickBot="1">
      <c r="A3" s="491"/>
      <c r="B3" s="491"/>
      <c r="C3" s="491"/>
      <c r="D3" s="491"/>
      <c r="E3" s="491"/>
      <c r="F3" s="491"/>
      <c r="G3" s="491"/>
      <c r="H3" s="491"/>
      <c r="O3" s="303"/>
      <c r="P3" s="303"/>
    </row>
    <row r="4" spans="1:24" s="465" customFormat="1" ht="49.9" customHeight="1" thickBot="1">
      <c r="A4" s="482" t="s">
        <v>186</v>
      </c>
      <c r="B4" s="483"/>
      <c r="C4" s="483"/>
      <c r="D4" s="483"/>
      <c r="E4" s="482" t="s">
        <v>187</v>
      </c>
      <c r="F4" s="483"/>
      <c r="G4" s="483"/>
      <c r="H4" s="483"/>
      <c r="I4" s="482" t="s">
        <v>188</v>
      </c>
      <c r="J4" s="483"/>
      <c r="K4" s="483"/>
      <c r="L4" s="483"/>
      <c r="M4" s="482" t="s">
        <v>189</v>
      </c>
      <c r="N4" s="483"/>
      <c r="O4" s="483"/>
      <c r="P4" s="483"/>
      <c r="Q4" s="482" t="s">
        <v>190</v>
      </c>
      <c r="R4" s="483"/>
      <c r="S4" s="483"/>
      <c r="T4" s="484"/>
    </row>
    <row r="5" spans="1:24" s="305" customFormat="1" ht="55.5" customHeight="1" thickBot="1">
      <c r="A5" s="488">
        <v>46174</v>
      </c>
      <c r="B5" s="489"/>
      <c r="C5" s="489"/>
      <c r="D5" s="490"/>
      <c r="E5" s="488">
        <v>46175</v>
      </c>
      <c r="F5" s="489"/>
      <c r="G5" s="489"/>
      <c r="H5" s="490"/>
      <c r="I5" s="488">
        <v>46176</v>
      </c>
      <c r="J5" s="489"/>
      <c r="K5" s="489"/>
      <c r="L5" s="490"/>
      <c r="M5" s="488">
        <v>46177</v>
      </c>
      <c r="N5" s="489"/>
      <c r="O5" s="489"/>
      <c r="P5" s="490"/>
      <c r="Q5" s="488">
        <v>46178</v>
      </c>
      <c r="R5" s="489"/>
      <c r="S5" s="489"/>
      <c r="T5" s="490"/>
      <c r="U5" s="300"/>
      <c r="V5" s="300"/>
    </row>
    <row r="6" spans="1:24" s="304" customFormat="1" ht="54.95" customHeight="1">
      <c r="A6" s="473" t="s">
        <v>500</v>
      </c>
      <c r="B6" s="474"/>
      <c r="C6" s="474"/>
      <c r="D6" s="475"/>
      <c r="E6" s="473" t="s">
        <v>328</v>
      </c>
      <c r="F6" s="474"/>
      <c r="G6" s="474"/>
      <c r="H6" s="475"/>
      <c r="I6" s="473" t="s">
        <v>165</v>
      </c>
      <c r="J6" s="474"/>
      <c r="K6" s="474"/>
      <c r="L6" s="475"/>
      <c r="M6" s="473" t="s">
        <v>166</v>
      </c>
      <c r="N6" s="474"/>
      <c r="O6" s="474"/>
      <c r="P6" s="475"/>
      <c r="Q6" s="473" t="s">
        <v>247</v>
      </c>
      <c r="R6" s="474"/>
      <c r="S6" s="474"/>
      <c r="T6" s="475"/>
      <c r="U6" s="300"/>
      <c r="V6" s="300"/>
    </row>
    <row r="7" spans="1:24" s="304" customFormat="1" ht="54.95" customHeight="1">
      <c r="A7" s="473" t="s">
        <v>326</v>
      </c>
      <c r="B7" s="474"/>
      <c r="C7" s="474"/>
      <c r="D7" s="475"/>
      <c r="E7" s="473" t="s">
        <v>330</v>
      </c>
      <c r="F7" s="474"/>
      <c r="G7" s="474"/>
      <c r="H7" s="475"/>
      <c r="I7" s="473" t="s">
        <v>487</v>
      </c>
      <c r="J7" s="474"/>
      <c r="K7" s="474"/>
      <c r="L7" s="475"/>
      <c r="M7" s="473" t="s">
        <v>331</v>
      </c>
      <c r="N7" s="474"/>
      <c r="O7" s="474"/>
      <c r="P7" s="475"/>
      <c r="Q7" s="473" t="s">
        <v>354</v>
      </c>
      <c r="R7" s="474"/>
      <c r="S7" s="474"/>
      <c r="T7" s="475"/>
      <c r="U7" s="300"/>
      <c r="V7" s="300"/>
    </row>
    <row r="8" spans="1:24" s="304" customFormat="1" ht="54.95" customHeight="1">
      <c r="A8" s="473" t="s">
        <v>357</v>
      </c>
      <c r="B8" s="474"/>
      <c r="C8" s="474"/>
      <c r="D8" s="475"/>
      <c r="E8" s="473" t="s">
        <v>388</v>
      </c>
      <c r="F8" s="474"/>
      <c r="G8" s="474"/>
      <c r="H8" s="475"/>
      <c r="I8" s="473" t="s">
        <v>470</v>
      </c>
      <c r="J8" s="474"/>
      <c r="K8" s="474"/>
      <c r="L8" s="475"/>
      <c r="M8" s="473" t="s">
        <v>377</v>
      </c>
      <c r="N8" s="474"/>
      <c r="O8" s="474"/>
      <c r="P8" s="475"/>
      <c r="Q8" s="473" t="s">
        <v>353</v>
      </c>
      <c r="R8" s="474"/>
      <c r="S8" s="474"/>
      <c r="T8" s="475"/>
      <c r="U8" s="300"/>
      <c r="V8" s="300"/>
    </row>
    <row r="9" spans="1:24" s="304" customFormat="1" ht="54.95" customHeight="1">
      <c r="A9" s="473" t="s">
        <v>358</v>
      </c>
      <c r="B9" s="474"/>
      <c r="C9" s="474"/>
      <c r="D9" s="475"/>
      <c r="E9" s="473" t="s">
        <v>249</v>
      </c>
      <c r="F9" s="474"/>
      <c r="G9" s="474"/>
      <c r="H9" s="475"/>
      <c r="I9" s="473" t="s">
        <v>355</v>
      </c>
      <c r="J9" s="474"/>
      <c r="K9" s="474"/>
      <c r="L9" s="475"/>
      <c r="M9" s="473" t="s">
        <v>356</v>
      </c>
      <c r="N9" s="474"/>
      <c r="O9" s="474"/>
      <c r="P9" s="475"/>
      <c r="Q9" s="473" t="s">
        <v>471</v>
      </c>
      <c r="R9" s="474"/>
      <c r="S9" s="474"/>
      <c r="T9" s="475"/>
    </row>
    <row r="10" spans="1:24" s="304" customFormat="1" ht="54.95" customHeight="1">
      <c r="A10" s="469" t="s">
        <v>498</v>
      </c>
      <c r="B10" s="470"/>
      <c r="C10" s="470"/>
      <c r="D10" s="471"/>
      <c r="E10" s="472" t="s">
        <v>499</v>
      </c>
      <c r="F10" s="470"/>
      <c r="G10" s="470"/>
      <c r="H10" s="471"/>
      <c r="I10" s="469" t="s">
        <v>498</v>
      </c>
      <c r="J10" s="470"/>
      <c r="K10" s="470"/>
      <c r="L10" s="471"/>
      <c r="M10" s="472" t="s">
        <v>499</v>
      </c>
      <c r="N10" s="470"/>
      <c r="O10" s="470"/>
      <c r="P10" s="471"/>
      <c r="Q10" s="469" t="s">
        <v>498</v>
      </c>
      <c r="R10" s="470"/>
      <c r="S10" s="470"/>
      <c r="T10" s="471"/>
    </row>
    <row r="11" spans="1:24" s="304" customFormat="1" ht="54.95" customHeight="1" thickBot="1">
      <c r="A11" s="473" t="s">
        <v>327</v>
      </c>
      <c r="B11" s="474"/>
      <c r="C11" s="474"/>
      <c r="D11" s="475"/>
      <c r="E11" s="473" t="s">
        <v>497</v>
      </c>
      <c r="F11" s="474"/>
      <c r="G11" s="474"/>
      <c r="H11" s="475"/>
      <c r="I11" s="479" t="s">
        <v>250</v>
      </c>
      <c r="J11" s="480"/>
      <c r="K11" s="480"/>
      <c r="L11" s="481"/>
      <c r="M11" s="473" t="s">
        <v>245</v>
      </c>
      <c r="N11" s="474"/>
      <c r="O11" s="474"/>
      <c r="P11" s="475"/>
      <c r="Q11" s="473" t="s">
        <v>217</v>
      </c>
      <c r="R11" s="474"/>
      <c r="S11" s="474"/>
      <c r="T11" s="475"/>
    </row>
    <row r="12" spans="1:24" ht="1.5" customHeight="1" thickBot="1">
      <c r="A12" s="424" t="s">
        <v>173</v>
      </c>
      <c r="B12" s="425"/>
      <c r="C12" s="425" t="s">
        <v>0</v>
      </c>
      <c r="D12" s="426" t="e">
        <f>#REF!</f>
        <v>#REF!</v>
      </c>
      <c r="E12" s="427"/>
      <c r="F12" s="428"/>
      <c r="G12" s="428"/>
      <c r="H12" s="429"/>
      <c r="I12" s="427"/>
      <c r="J12" s="428"/>
      <c r="K12" s="428"/>
      <c r="L12" s="429"/>
      <c r="M12" s="427"/>
      <c r="N12" s="428"/>
      <c r="O12" s="428"/>
      <c r="P12" s="429"/>
      <c r="Q12" s="430" t="s">
        <v>182</v>
      </c>
      <c r="R12" s="431"/>
      <c r="S12" s="431"/>
      <c r="T12" s="432"/>
      <c r="U12" s="304"/>
      <c r="V12" s="304"/>
      <c r="W12" s="304"/>
      <c r="X12" s="304"/>
    </row>
    <row r="13" spans="1:24" ht="29.25" customHeight="1">
      <c r="A13" s="433" t="s">
        <v>174</v>
      </c>
      <c r="B13" s="434">
        <f>第一週明細!W12</f>
        <v>762.8</v>
      </c>
      <c r="C13" s="434" t="s">
        <v>0</v>
      </c>
      <c r="D13" s="435">
        <f>第一週明細!W8</f>
        <v>26</v>
      </c>
      <c r="E13" s="436" t="s">
        <v>174</v>
      </c>
      <c r="F13" s="437">
        <f>第一週明細!W20</f>
        <v>755.6</v>
      </c>
      <c r="G13" s="437" t="s">
        <v>0</v>
      </c>
      <c r="H13" s="438">
        <f>第一週明細!W16</f>
        <v>26</v>
      </c>
      <c r="I13" s="436" t="s">
        <v>174</v>
      </c>
      <c r="J13" s="437">
        <f>第一週明細!W28</f>
        <v>781.6</v>
      </c>
      <c r="K13" s="437" t="s">
        <v>0</v>
      </c>
      <c r="L13" s="438">
        <f>第一週明細!W24</f>
        <v>28</v>
      </c>
      <c r="M13" s="436" t="s">
        <v>174</v>
      </c>
      <c r="N13" s="437">
        <f>第一週明細!W36</f>
        <v>744.4</v>
      </c>
      <c r="O13" s="437" t="s">
        <v>0</v>
      </c>
      <c r="P13" s="438">
        <f>第一週明細!W32</f>
        <v>26</v>
      </c>
      <c r="Q13" s="436" t="s">
        <v>183</v>
      </c>
      <c r="R13" s="437">
        <f>第一週明細!W44</f>
        <v>758</v>
      </c>
      <c r="S13" s="437" t="s">
        <v>0</v>
      </c>
      <c r="T13" s="438">
        <f>第一週明細!W40</f>
        <v>26</v>
      </c>
    </row>
    <row r="14" spans="1:24" ht="28.5" customHeight="1" thickBot="1">
      <c r="A14" s="439" t="s">
        <v>175</v>
      </c>
      <c r="B14" s="440">
        <f>第一週明細!W6</f>
        <v>100</v>
      </c>
      <c r="C14" s="441" t="s">
        <v>2</v>
      </c>
      <c r="D14" s="440">
        <f>第一週明細!W10</f>
        <v>32.200000000000003</v>
      </c>
      <c r="E14" s="442" t="s">
        <v>175</v>
      </c>
      <c r="F14" s="443">
        <f>第一週明細!W14</f>
        <v>98.5</v>
      </c>
      <c r="G14" s="443" t="s">
        <v>2</v>
      </c>
      <c r="H14" s="444">
        <f>第一週明細!W18</f>
        <v>31.9</v>
      </c>
      <c r="I14" s="442" t="s">
        <v>175</v>
      </c>
      <c r="J14" s="443">
        <f>第一週明細!W22</f>
        <v>99</v>
      </c>
      <c r="K14" s="443" t="s">
        <v>2</v>
      </c>
      <c r="L14" s="443">
        <f>第一週明細!W26</f>
        <v>33.4</v>
      </c>
      <c r="M14" s="443" t="s">
        <v>175</v>
      </c>
      <c r="N14" s="443">
        <f>第一週明細!W30</f>
        <v>96</v>
      </c>
      <c r="O14" s="443" t="s">
        <v>2</v>
      </c>
      <c r="P14" s="444">
        <f>第一週明細!W34</f>
        <v>31.599999999999998</v>
      </c>
      <c r="Q14" s="442" t="s">
        <v>181</v>
      </c>
      <c r="R14" s="443">
        <f>第一週明細!W38</f>
        <v>99</v>
      </c>
      <c r="S14" s="443" t="s">
        <v>2</v>
      </c>
      <c r="T14" s="444">
        <f>第一週明細!W42</f>
        <v>32</v>
      </c>
    </row>
    <row r="15" spans="1:24" s="305" customFormat="1" ht="50.25" customHeight="1" thickBot="1">
      <c r="A15" s="485">
        <v>46181</v>
      </c>
      <c r="B15" s="486"/>
      <c r="C15" s="486"/>
      <c r="D15" s="487"/>
      <c r="E15" s="485">
        <v>46182</v>
      </c>
      <c r="F15" s="486"/>
      <c r="G15" s="486"/>
      <c r="H15" s="487"/>
      <c r="I15" s="485">
        <v>46183</v>
      </c>
      <c r="J15" s="486"/>
      <c r="K15" s="486"/>
      <c r="L15" s="487"/>
      <c r="M15" s="485">
        <v>46184</v>
      </c>
      <c r="N15" s="486"/>
      <c r="O15" s="486"/>
      <c r="P15" s="487"/>
      <c r="Q15" s="485">
        <v>46185</v>
      </c>
      <c r="R15" s="486"/>
      <c r="S15" s="486"/>
      <c r="T15" s="487"/>
      <c r="U15" s="300"/>
      <c r="V15" s="300"/>
    </row>
    <row r="16" spans="1:24" s="304" customFormat="1" ht="54.95" customHeight="1">
      <c r="A16" s="473" t="s">
        <v>500</v>
      </c>
      <c r="B16" s="474"/>
      <c r="C16" s="474"/>
      <c r="D16" s="475"/>
      <c r="E16" s="473" t="s">
        <v>218</v>
      </c>
      <c r="F16" s="474"/>
      <c r="G16" s="474"/>
      <c r="H16" s="475"/>
      <c r="I16" s="473" t="s">
        <v>165</v>
      </c>
      <c r="J16" s="474"/>
      <c r="K16" s="474"/>
      <c r="L16" s="475"/>
      <c r="M16" s="473" t="s">
        <v>166</v>
      </c>
      <c r="N16" s="474"/>
      <c r="O16" s="474"/>
      <c r="P16" s="475"/>
      <c r="Q16" s="476" t="s">
        <v>343</v>
      </c>
      <c r="R16" s="477"/>
      <c r="S16" s="477"/>
      <c r="T16" s="478"/>
      <c r="U16" s="300"/>
      <c r="V16" s="300"/>
    </row>
    <row r="17" spans="1:22" s="304" customFormat="1" ht="54.95" customHeight="1">
      <c r="A17" s="473" t="s">
        <v>505</v>
      </c>
      <c r="B17" s="474"/>
      <c r="C17" s="474"/>
      <c r="D17" s="475"/>
      <c r="E17" s="473" t="s">
        <v>248</v>
      </c>
      <c r="F17" s="474"/>
      <c r="G17" s="474"/>
      <c r="H17" s="475"/>
      <c r="I17" s="473" t="s">
        <v>332</v>
      </c>
      <c r="J17" s="474"/>
      <c r="K17" s="474"/>
      <c r="L17" s="475"/>
      <c r="M17" s="473" t="s">
        <v>361</v>
      </c>
      <c r="N17" s="474"/>
      <c r="O17" s="474"/>
      <c r="P17" s="475"/>
      <c r="Q17" s="473" t="s">
        <v>504</v>
      </c>
      <c r="R17" s="474"/>
      <c r="S17" s="474"/>
      <c r="T17" s="475"/>
      <c r="U17" s="300"/>
      <c r="V17" s="300"/>
    </row>
    <row r="18" spans="1:22" s="304" customFormat="1" ht="54.95" customHeight="1">
      <c r="A18" s="473" t="s">
        <v>359</v>
      </c>
      <c r="B18" s="474"/>
      <c r="C18" s="474"/>
      <c r="D18" s="475"/>
      <c r="E18" s="473" t="s">
        <v>351</v>
      </c>
      <c r="F18" s="474"/>
      <c r="G18" s="474"/>
      <c r="H18" s="475"/>
      <c r="I18" s="473" t="s">
        <v>365</v>
      </c>
      <c r="J18" s="474"/>
      <c r="K18" s="474"/>
      <c r="L18" s="475"/>
      <c r="M18" s="473" t="s">
        <v>364</v>
      </c>
      <c r="N18" s="474"/>
      <c r="O18" s="474"/>
      <c r="P18" s="475"/>
      <c r="Q18" s="473" t="s">
        <v>367</v>
      </c>
      <c r="R18" s="474"/>
      <c r="S18" s="474"/>
      <c r="T18" s="475"/>
      <c r="U18" s="300"/>
      <c r="V18" s="300"/>
    </row>
    <row r="19" spans="1:22" s="304" customFormat="1" ht="54.95" customHeight="1">
      <c r="A19" s="473" t="s">
        <v>360</v>
      </c>
      <c r="B19" s="474"/>
      <c r="C19" s="474"/>
      <c r="D19" s="475"/>
      <c r="E19" s="472" t="s">
        <v>378</v>
      </c>
      <c r="F19" s="470"/>
      <c r="G19" s="470"/>
      <c r="H19" s="471"/>
      <c r="I19" s="473" t="s">
        <v>366</v>
      </c>
      <c r="J19" s="474"/>
      <c r="K19" s="474"/>
      <c r="L19" s="475"/>
      <c r="M19" s="473" t="s">
        <v>363</v>
      </c>
      <c r="N19" s="474"/>
      <c r="O19" s="474"/>
      <c r="P19" s="475"/>
      <c r="Q19" s="473" t="s">
        <v>362</v>
      </c>
      <c r="R19" s="474"/>
      <c r="S19" s="474"/>
      <c r="T19" s="475"/>
      <c r="U19" s="300"/>
      <c r="V19" s="300"/>
    </row>
    <row r="20" spans="1:22" s="304" customFormat="1" ht="54.95" customHeight="1">
      <c r="A20" s="469" t="s">
        <v>498</v>
      </c>
      <c r="B20" s="470"/>
      <c r="C20" s="470"/>
      <c r="D20" s="471"/>
      <c r="E20" s="472" t="s">
        <v>499</v>
      </c>
      <c r="F20" s="470"/>
      <c r="G20" s="470"/>
      <c r="H20" s="471"/>
      <c r="I20" s="469" t="s">
        <v>498</v>
      </c>
      <c r="J20" s="470"/>
      <c r="K20" s="470"/>
      <c r="L20" s="471"/>
      <c r="M20" s="472" t="s">
        <v>499</v>
      </c>
      <c r="N20" s="470"/>
      <c r="O20" s="470"/>
      <c r="P20" s="471"/>
      <c r="Q20" s="469" t="s">
        <v>498</v>
      </c>
      <c r="R20" s="470"/>
      <c r="S20" s="470"/>
      <c r="T20" s="471"/>
      <c r="U20" s="300"/>
      <c r="V20" s="300"/>
    </row>
    <row r="21" spans="1:22" s="304" customFormat="1" ht="54.95" customHeight="1" thickBot="1">
      <c r="A21" s="473" t="s">
        <v>495</v>
      </c>
      <c r="B21" s="474"/>
      <c r="C21" s="474"/>
      <c r="D21" s="475"/>
      <c r="E21" s="473" t="s">
        <v>323</v>
      </c>
      <c r="F21" s="474"/>
      <c r="G21" s="474"/>
      <c r="H21" s="475"/>
      <c r="I21" s="479" t="s">
        <v>347</v>
      </c>
      <c r="J21" s="480"/>
      <c r="K21" s="480"/>
      <c r="L21" s="481"/>
      <c r="M21" s="473" t="s">
        <v>345</v>
      </c>
      <c r="N21" s="474"/>
      <c r="O21" s="474"/>
      <c r="P21" s="475"/>
      <c r="Q21" s="473" t="s">
        <v>501</v>
      </c>
      <c r="R21" s="474"/>
      <c r="S21" s="474"/>
      <c r="T21" s="475"/>
      <c r="U21" s="300"/>
      <c r="V21" s="300"/>
    </row>
    <row r="22" spans="1:22" ht="2.25" customHeight="1" thickBot="1">
      <c r="A22" s="427"/>
      <c r="B22" s="428"/>
      <c r="C22" s="428"/>
      <c r="D22" s="429"/>
      <c r="E22" s="427"/>
      <c r="F22" s="428"/>
      <c r="G22" s="428"/>
      <c r="H22" s="429"/>
      <c r="I22" s="427"/>
      <c r="J22" s="428"/>
      <c r="K22" s="428"/>
      <c r="L22" s="429"/>
      <c r="M22" s="427"/>
      <c r="N22" s="428"/>
      <c r="O22" s="428"/>
      <c r="P22" s="429"/>
      <c r="Q22" s="427"/>
      <c r="R22" s="428"/>
      <c r="S22" s="428"/>
      <c r="T22" s="429"/>
    </row>
    <row r="23" spans="1:22" ht="25.5" customHeight="1">
      <c r="A23" s="436" t="s">
        <v>176</v>
      </c>
      <c r="B23" s="437">
        <f>第二週明細!W12</f>
        <v>700.9</v>
      </c>
      <c r="C23" s="437" t="s">
        <v>0</v>
      </c>
      <c r="D23" s="438">
        <f>第二週明細!W8</f>
        <v>22.5</v>
      </c>
      <c r="E23" s="436" t="s">
        <v>174</v>
      </c>
      <c r="F23" s="437">
        <f>第二週明細!W20</f>
        <v>734.9</v>
      </c>
      <c r="G23" s="437" t="s">
        <v>0</v>
      </c>
      <c r="H23" s="438">
        <f>第二週明細!W16</f>
        <v>22.5</v>
      </c>
      <c r="I23" s="436" t="s">
        <v>174</v>
      </c>
      <c r="J23" s="437">
        <f>第二週明細!W28</f>
        <v>736.6</v>
      </c>
      <c r="K23" s="437" t="s">
        <v>0</v>
      </c>
      <c r="L23" s="438">
        <f>第二週明細!W24</f>
        <v>25</v>
      </c>
      <c r="M23" s="436" t="s">
        <v>174</v>
      </c>
      <c r="N23" s="437">
        <v>735</v>
      </c>
      <c r="O23" s="437" t="s">
        <v>0</v>
      </c>
      <c r="P23" s="438" t="s">
        <v>177</v>
      </c>
      <c r="Q23" s="436" t="s">
        <v>174</v>
      </c>
      <c r="R23" s="437">
        <f>第二週明細!W44</f>
        <v>707.3</v>
      </c>
      <c r="S23" s="437" t="s">
        <v>0</v>
      </c>
      <c r="T23" s="438">
        <f>第二週明細!W40</f>
        <v>22.5</v>
      </c>
    </row>
    <row r="24" spans="1:22" ht="28.5" customHeight="1" thickBot="1">
      <c r="A24" s="445" t="s">
        <v>175</v>
      </c>
      <c r="B24" s="444">
        <f>第二週明細!W6</f>
        <v>97</v>
      </c>
      <c r="C24" s="443" t="s">
        <v>2</v>
      </c>
      <c r="D24" s="444">
        <f>第二週明細!W10</f>
        <v>27.6</v>
      </c>
      <c r="E24" s="442" t="s">
        <v>175</v>
      </c>
      <c r="F24" s="443">
        <f>第二週明細!W14</f>
        <v>104.5</v>
      </c>
      <c r="G24" s="443" t="s">
        <v>2</v>
      </c>
      <c r="H24" s="444">
        <f>第二週明細!W18</f>
        <v>28.6</v>
      </c>
      <c r="I24" s="442" t="s">
        <v>175</v>
      </c>
      <c r="J24" s="443">
        <f>第二週明細!W22</f>
        <v>98</v>
      </c>
      <c r="K24" s="443" t="s">
        <v>2</v>
      </c>
      <c r="L24" s="444">
        <f>第二週明細!W26</f>
        <v>29.899999999999995</v>
      </c>
      <c r="M24" s="442" t="s">
        <v>175</v>
      </c>
      <c r="N24" s="443">
        <v>103</v>
      </c>
      <c r="O24" s="443" t="s">
        <v>2</v>
      </c>
      <c r="P24" s="444" t="s">
        <v>178</v>
      </c>
      <c r="Q24" s="442" t="s">
        <v>175</v>
      </c>
      <c r="R24" s="443">
        <f>第二週明細!W38</f>
        <v>98.5</v>
      </c>
      <c r="S24" s="443" t="s">
        <v>2</v>
      </c>
      <c r="T24" s="444">
        <f>第二週明細!W42</f>
        <v>27.7</v>
      </c>
    </row>
    <row r="25" spans="1:22" s="305" customFormat="1" ht="53.25" customHeight="1" thickBot="1">
      <c r="A25" s="485">
        <v>46188</v>
      </c>
      <c r="B25" s="486"/>
      <c r="C25" s="486"/>
      <c r="D25" s="487"/>
      <c r="E25" s="485">
        <v>46189</v>
      </c>
      <c r="F25" s="486"/>
      <c r="G25" s="486"/>
      <c r="H25" s="487"/>
      <c r="I25" s="485">
        <v>46190</v>
      </c>
      <c r="J25" s="486"/>
      <c r="K25" s="486"/>
      <c r="L25" s="487"/>
      <c r="M25" s="485">
        <v>46191</v>
      </c>
      <c r="N25" s="486"/>
      <c r="O25" s="486"/>
      <c r="P25" s="487"/>
      <c r="Q25" s="485">
        <v>46192</v>
      </c>
      <c r="R25" s="486"/>
      <c r="S25" s="486"/>
      <c r="T25" s="487"/>
      <c r="U25" s="300"/>
      <c r="V25" s="300"/>
    </row>
    <row r="26" spans="1:22" s="304" customFormat="1" ht="54.95" customHeight="1">
      <c r="A26" s="473" t="s">
        <v>500</v>
      </c>
      <c r="B26" s="474"/>
      <c r="C26" s="474"/>
      <c r="D26" s="475"/>
      <c r="E26" s="473" t="s">
        <v>206</v>
      </c>
      <c r="F26" s="474"/>
      <c r="G26" s="474"/>
      <c r="H26" s="475"/>
      <c r="I26" s="473" t="s">
        <v>165</v>
      </c>
      <c r="J26" s="474"/>
      <c r="K26" s="474"/>
      <c r="L26" s="475"/>
      <c r="M26" s="473" t="s">
        <v>166</v>
      </c>
      <c r="N26" s="474"/>
      <c r="O26" s="474"/>
      <c r="P26" s="475"/>
      <c r="Q26" s="476" t="s">
        <v>322</v>
      </c>
      <c r="R26" s="477"/>
      <c r="S26" s="477"/>
      <c r="T26" s="478"/>
      <c r="U26" s="300"/>
      <c r="V26" s="300"/>
    </row>
    <row r="27" spans="1:22" s="304" customFormat="1" ht="54.95" customHeight="1">
      <c r="A27" s="473" t="s">
        <v>503</v>
      </c>
      <c r="B27" s="474"/>
      <c r="C27" s="474"/>
      <c r="D27" s="475"/>
      <c r="E27" s="473" t="s">
        <v>333</v>
      </c>
      <c r="F27" s="474"/>
      <c r="G27" s="474"/>
      <c r="H27" s="475"/>
      <c r="I27" s="473" t="s">
        <v>337</v>
      </c>
      <c r="J27" s="474"/>
      <c r="K27" s="474"/>
      <c r="L27" s="475"/>
      <c r="M27" s="473" t="s">
        <v>334</v>
      </c>
      <c r="N27" s="474"/>
      <c r="O27" s="474"/>
      <c r="P27" s="475"/>
      <c r="Q27" s="473"/>
      <c r="R27" s="474"/>
      <c r="S27" s="474"/>
      <c r="T27" s="475"/>
      <c r="U27" s="300"/>
      <c r="V27" s="300"/>
    </row>
    <row r="28" spans="1:22" s="304" customFormat="1" ht="54.95" customHeight="1">
      <c r="A28" s="473" t="s">
        <v>371</v>
      </c>
      <c r="B28" s="474"/>
      <c r="C28" s="474"/>
      <c r="D28" s="475"/>
      <c r="E28" s="473" t="s">
        <v>370</v>
      </c>
      <c r="F28" s="474"/>
      <c r="G28" s="474"/>
      <c r="H28" s="475"/>
      <c r="I28" s="473" t="s">
        <v>368</v>
      </c>
      <c r="J28" s="474"/>
      <c r="K28" s="474"/>
      <c r="L28" s="475"/>
      <c r="M28" s="473" t="s">
        <v>427</v>
      </c>
      <c r="N28" s="474"/>
      <c r="O28" s="474"/>
      <c r="P28" s="475"/>
      <c r="Q28" s="473"/>
      <c r="R28" s="474"/>
      <c r="S28" s="474"/>
      <c r="T28" s="475"/>
      <c r="U28" s="300"/>
      <c r="V28" s="300"/>
    </row>
    <row r="29" spans="1:22" s="304" customFormat="1" ht="54.95" customHeight="1">
      <c r="A29" s="473" t="s">
        <v>251</v>
      </c>
      <c r="B29" s="474"/>
      <c r="C29" s="474"/>
      <c r="D29" s="475"/>
      <c r="E29" s="473" t="s">
        <v>372</v>
      </c>
      <c r="F29" s="474"/>
      <c r="G29" s="474"/>
      <c r="H29" s="475"/>
      <c r="I29" s="473" t="s">
        <v>244</v>
      </c>
      <c r="J29" s="474"/>
      <c r="K29" s="474"/>
      <c r="L29" s="475"/>
      <c r="M29" s="473" t="s">
        <v>346</v>
      </c>
      <c r="N29" s="474"/>
      <c r="O29" s="474"/>
      <c r="P29" s="475"/>
      <c r="Q29" s="473"/>
      <c r="R29" s="474"/>
      <c r="S29" s="474"/>
      <c r="T29" s="475"/>
      <c r="U29" s="300"/>
      <c r="V29" s="300"/>
    </row>
    <row r="30" spans="1:22" s="304" customFormat="1" ht="54.95" customHeight="1">
      <c r="A30" s="469" t="s">
        <v>498</v>
      </c>
      <c r="B30" s="470"/>
      <c r="C30" s="470"/>
      <c r="D30" s="471"/>
      <c r="E30" s="472" t="s">
        <v>499</v>
      </c>
      <c r="F30" s="470"/>
      <c r="G30" s="470"/>
      <c r="H30" s="471"/>
      <c r="I30" s="469" t="s">
        <v>498</v>
      </c>
      <c r="J30" s="470"/>
      <c r="K30" s="470"/>
      <c r="L30" s="471"/>
      <c r="M30" s="472" t="s">
        <v>499</v>
      </c>
      <c r="N30" s="470"/>
      <c r="O30" s="470"/>
      <c r="P30" s="471"/>
      <c r="Q30" s="473"/>
      <c r="R30" s="474"/>
      <c r="S30" s="474"/>
      <c r="T30" s="475"/>
      <c r="U30" s="300"/>
      <c r="V30" s="300"/>
    </row>
    <row r="31" spans="1:22" s="304" customFormat="1" ht="54.95" customHeight="1" thickBot="1">
      <c r="A31" s="473" t="s">
        <v>336</v>
      </c>
      <c r="B31" s="474"/>
      <c r="C31" s="474"/>
      <c r="D31" s="475"/>
      <c r="E31" s="473" t="s">
        <v>335</v>
      </c>
      <c r="F31" s="474"/>
      <c r="G31" s="474"/>
      <c r="H31" s="475"/>
      <c r="I31" s="479" t="s">
        <v>348</v>
      </c>
      <c r="J31" s="480"/>
      <c r="K31" s="480"/>
      <c r="L31" s="481"/>
      <c r="M31" s="473" t="s">
        <v>312</v>
      </c>
      <c r="N31" s="474"/>
      <c r="O31" s="474"/>
      <c r="P31" s="475"/>
      <c r="Q31" s="473"/>
      <c r="R31" s="474"/>
      <c r="S31" s="474"/>
      <c r="T31" s="475"/>
      <c r="U31" s="300"/>
      <c r="V31" s="300"/>
    </row>
    <row r="32" spans="1:22" ht="1.5" customHeight="1">
      <c r="A32" s="446"/>
      <c r="B32" s="447"/>
      <c r="C32" s="447"/>
      <c r="D32" s="448"/>
      <c r="E32" s="446"/>
      <c r="F32" s="447"/>
      <c r="G32" s="447"/>
      <c r="H32" s="448"/>
      <c r="I32" s="446"/>
      <c r="J32" s="447"/>
      <c r="K32" s="447"/>
      <c r="L32" s="448"/>
      <c r="M32" s="446"/>
      <c r="N32" s="447"/>
      <c r="O32" s="447"/>
      <c r="P32" s="448"/>
      <c r="Q32" s="473"/>
      <c r="R32" s="474"/>
      <c r="S32" s="474"/>
      <c r="T32" s="475"/>
    </row>
    <row r="33" spans="1:22" ht="24" customHeight="1" thickBot="1">
      <c r="A33" s="449" t="s">
        <v>176</v>
      </c>
      <c r="B33" s="450">
        <f>第三週明細!W12</f>
        <v>691.8</v>
      </c>
      <c r="C33" s="450" t="s">
        <v>0</v>
      </c>
      <c r="D33" s="451">
        <f>第三週明細!W8</f>
        <v>23</v>
      </c>
      <c r="E33" s="449" t="s">
        <v>174</v>
      </c>
      <c r="F33" s="450">
        <f>第三週明細!W20</f>
        <v>728.8</v>
      </c>
      <c r="G33" s="450" t="s">
        <v>0</v>
      </c>
      <c r="H33" s="451">
        <f>第三週明細!W16</f>
        <v>24</v>
      </c>
      <c r="I33" s="449" t="s">
        <v>174</v>
      </c>
      <c r="J33" s="450">
        <f>第三週明細!W28</f>
        <v>770.1</v>
      </c>
      <c r="K33" s="450" t="s">
        <v>0</v>
      </c>
      <c r="L33" s="451">
        <f>第三週明細!W24</f>
        <v>28.5</v>
      </c>
      <c r="M33" s="452" t="s">
        <v>174</v>
      </c>
      <c r="N33" s="453">
        <f>第三週明細!W36</f>
        <v>771.2</v>
      </c>
      <c r="O33" s="450" t="s">
        <v>179</v>
      </c>
      <c r="P33" s="450">
        <f>第三週明細!W32</f>
        <v>26.4</v>
      </c>
      <c r="Q33" s="473"/>
      <c r="R33" s="474"/>
      <c r="S33" s="474"/>
      <c r="T33" s="475"/>
    </row>
    <row r="34" spans="1:22" ht="24.75" customHeight="1" thickBot="1">
      <c r="A34" s="450" t="s">
        <v>175</v>
      </c>
      <c r="B34" s="450">
        <f>第三週明細!W6</f>
        <v>94</v>
      </c>
      <c r="C34" s="443" t="s">
        <v>2</v>
      </c>
      <c r="D34" s="444">
        <f>第三週明細!W10</f>
        <v>27.2</v>
      </c>
      <c r="E34" s="450" t="s">
        <v>175</v>
      </c>
      <c r="F34" s="450">
        <f>第三週明細!W14</f>
        <v>99</v>
      </c>
      <c r="G34" s="453" t="s">
        <v>2</v>
      </c>
      <c r="H34" s="454">
        <f>第三週明細!W18</f>
        <v>29.200000000000003</v>
      </c>
      <c r="I34" s="452" t="s">
        <v>1</v>
      </c>
      <c r="J34" s="453">
        <f>第三週明細!W22</f>
        <v>95.5</v>
      </c>
      <c r="K34" s="453" t="s">
        <v>2</v>
      </c>
      <c r="L34" s="454">
        <f>第三週明細!W26</f>
        <v>32.9</v>
      </c>
      <c r="M34" s="455" t="s">
        <v>1</v>
      </c>
      <c r="N34" s="456">
        <f>第三週明細!W30</f>
        <v>103.1</v>
      </c>
      <c r="O34" s="456" t="s">
        <v>2</v>
      </c>
      <c r="P34" s="457">
        <f>第三週明細!W34</f>
        <v>30.299999999999997</v>
      </c>
      <c r="Q34" s="479"/>
      <c r="R34" s="480"/>
      <c r="S34" s="480"/>
      <c r="T34" s="481"/>
    </row>
    <row r="35" spans="1:22" s="305" customFormat="1" ht="53.25" customHeight="1" thickBot="1">
      <c r="A35" s="485">
        <v>46195</v>
      </c>
      <c r="B35" s="486"/>
      <c r="C35" s="486"/>
      <c r="D35" s="487"/>
      <c r="E35" s="485">
        <v>46196</v>
      </c>
      <c r="F35" s="486"/>
      <c r="G35" s="486"/>
      <c r="H35" s="487"/>
      <c r="I35" s="485">
        <v>46197</v>
      </c>
      <c r="J35" s="486"/>
      <c r="K35" s="486"/>
      <c r="L35" s="487"/>
      <c r="M35" s="485">
        <v>46198</v>
      </c>
      <c r="N35" s="486"/>
      <c r="O35" s="486"/>
      <c r="P35" s="487"/>
      <c r="Q35" s="485">
        <v>46199</v>
      </c>
      <c r="R35" s="486"/>
      <c r="S35" s="486"/>
      <c r="T35" s="487"/>
      <c r="U35" s="300"/>
      <c r="V35" s="300"/>
    </row>
    <row r="36" spans="1:22" s="304" customFormat="1" ht="54.95" customHeight="1">
      <c r="A36" s="473" t="s">
        <v>500</v>
      </c>
      <c r="B36" s="474"/>
      <c r="C36" s="474"/>
      <c r="D36" s="475"/>
      <c r="E36" s="473" t="s">
        <v>219</v>
      </c>
      <c r="F36" s="474"/>
      <c r="G36" s="474"/>
      <c r="H36" s="475"/>
      <c r="I36" s="473" t="s">
        <v>165</v>
      </c>
      <c r="J36" s="474"/>
      <c r="K36" s="474"/>
      <c r="L36" s="475"/>
      <c r="M36" s="473" t="s">
        <v>166</v>
      </c>
      <c r="N36" s="474"/>
      <c r="O36" s="474"/>
      <c r="P36" s="475"/>
      <c r="Q36" s="476" t="s">
        <v>344</v>
      </c>
      <c r="R36" s="477"/>
      <c r="S36" s="477"/>
      <c r="T36" s="478"/>
      <c r="U36" s="300"/>
      <c r="V36" s="300"/>
    </row>
    <row r="37" spans="1:22" s="304" customFormat="1" ht="54.95" customHeight="1">
      <c r="A37" s="473" t="s">
        <v>430</v>
      </c>
      <c r="B37" s="474"/>
      <c r="C37" s="474"/>
      <c r="D37" s="475"/>
      <c r="E37" s="473" t="s">
        <v>502</v>
      </c>
      <c r="F37" s="474"/>
      <c r="G37" s="474"/>
      <c r="H37" s="475"/>
      <c r="I37" s="473" t="s">
        <v>338</v>
      </c>
      <c r="J37" s="474"/>
      <c r="K37" s="474"/>
      <c r="L37" s="475"/>
      <c r="M37" s="473" t="s">
        <v>339</v>
      </c>
      <c r="N37" s="474"/>
      <c r="O37" s="474"/>
      <c r="P37" s="475"/>
      <c r="Q37" s="473" t="s">
        <v>352</v>
      </c>
      <c r="R37" s="474"/>
      <c r="S37" s="474"/>
      <c r="T37" s="475"/>
      <c r="U37" s="300"/>
      <c r="V37" s="300"/>
    </row>
    <row r="38" spans="1:22" s="304" customFormat="1" ht="54.95" customHeight="1">
      <c r="A38" s="473" t="s">
        <v>351</v>
      </c>
      <c r="B38" s="474"/>
      <c r="C38" s="474"/>
      <c r="D38" s="475"/>
      <c r="E38" s="473" t="s">
        <v>472</v>
      </c>
      <c r="F38" s="474"/>
      <c r="G38" s="474"/>
      <c r="H38" s="475"/>
      <c r="I38" s="473" t="s">
        <v>369</v>
      </c>
      <c r="J38" s="474"/>
      <c r="K38" s="474"/>
      <c r="L38" s="475"/>
      <c r="M38" s="473" t="s">
        <v>447</v>
      </c>
      <c r="N38" s="474"/>
      <c r="O38" s="474"/>
      <c r="P38" s="475"/>
      <c r="Q38" s="473" t="s">
        <v>374</v>
      </c>
      <c r="R38" s="474"/>
      <c r="S38" s="474"/>
      <c r="T38" s="475"/>
      <c r="U38" s="300"/>
      <c r="V38" s="300"/>
    </row>
    <row r="39" spans="1:22" s="304" customFormat="1" ht="54.95" customHeight="1">
      <c r="A39" s="473" t="s">
        <v>473</v>
      </c>
      <c r="B39" s="474"/>
      <c r="C39" s="474"/>
      <c r="D39" s="475"/>
      <c r="E39" s="473" t="s">
        <v>313</v>
      </c>
      <c r="F39" s="474"/>
      <c r="G39" s="474"/>
      <c r="H39" s="475"/>
      <c r="I39" s="473" t="s">
        <v>376</v>
      </c>
      <c r="J39" s="474"/>
      <c r="K39" s="474"/>
      <c r="L39" s="475"/>
      <c r="M39" s="473" t="s">
        <v>488</v>
      </c>
      <c r="N39" s="474"/>
      <c r="O39" s="474"/>
      <c r="P39" s="475"/>
      <c r="Q39" s="473" t="s">
        <v>379</v>
      </c>
      <c r="R39" s="474"/>
      <c r="S39" s="474"/>
      <c r="T39" s="475"/>
      <c r="U39" s="300"/>
      <c r="V39" s="300"/>
    </row>
    <row r="40" spans="1:22" s="304" customFormat="1" ht="54.95" customHeight="1">
      <c r="A40" s="469" t="s">
        <v>498</v>
      </c>
      <c r="B40" s="470"/>
      <c r="C40" s="470"/>
      <c r="D40" s="471"/>
      <c r="E40" s="472" t="s">
        <v>499</v>
      </c>
      <c r="F40" s="470"/>
      <c r="G40" s="470"/>
      <c r="H40" s="471"/>
      <c r="I40" s="469" t="s">
        <v>498</v>
      </c>
      <c r="J40" s="470"/>
      <c r="K40" s="470"/>
      <c r="L40" s="471"/>
      <c r="M40" s="472" t="s">
        <v>499</v>
      </c>
      <c r="N40" s="470"/>
      <c r="O40" s="470"/>
      <c r="P40" s="471"/>
      <c r="Q40" s="469" t="s">
        <v>498</v>
      </c>
      <c r="R40" s="470"/>
      <c r="S40" s="470"/>
      <c r="T40" s="471"/>
      <c r="U40" s="300"/>
      <c r="V40" s="300"/>
    </row>
    <row r="41" spans="1:22" s="304" customFormat="1" ht="54.95" customHeight="1" thickBot="1">
      <c r="A41" s="473" t="s">
        <v>469</v>
      </c>
      <c r="B41" s="474"/>
      <c r="C41" s="474"/>
      <c r="D41" s="475"/>
      <c r="E41" s="473" t="s">
        <v>340</v>
      </c>
      <c r="F41" s="474"/>
      <c r="G41" s="474"/>
      <c r="H41" s="475"/>
      <c r="I41" s="473" t="s">
        <v>349</v>
      </c>
      <c r="J41" s="474"/>
      <c r="K41" s="474"/>
      <c r="L41" s="475"/>
      <c r="M41" s="473" t="s">
        <v>246</v>
      </c>
      <c r="N41" s="474"/>
      <c r="O41" s="474"/>
      <c r="P41" s="475"/>
      <c r="Q41" s="479" t="s">
        <v>350</v>
      </c>
      <c r="R41" s="480"/>
      <c r="S41" s="480"/>
      <c r="T41" s="481"/>
      <c r="U41" s="300"/>
      <c r="V41" s="300"/>
    </row>
    <row r="42" spans="1:22" ht="2.25" customHeight="1" thickBot="1">
      <c r="A42" s="446"/>
      <c r="B42" s="447"/>
      <c r="C42" s="447"/>
      <c r="D42" s="448"/>
      <c r="E42" s="446"/>
      <c r="F42" s="447"/>
      <c r="G42" s="447"/>
      <c r="H42" s="448"/>
      <c r="I42" s="446"/>
      <c r="J42" s="447"/>
      <c r="K42" s="447"/>
      <c r="L42" s="448"/>
      <c r="M42" s="446"/>
      <c r="N42" s="447"/>
      <c r="O42" s="447"/>
      <c r="P42" s="448"/>
      <c r="Q42" s="427"/>
      <c r="R42" s="428"/>
      <c r="S42" s="428"/>
      <c r="T42" s="429"/>
    </row>
    <row r="43" spans="1:22" ht="27" customHeight="1">
      <c r="A43" s="449" t="s">
        <v>5</v>
      </c>
      <c r="B43" s="450">
        <f>'第四週明細 '!W12</f>
        <v>763.8</v>
      </c>
      <c r="C43" s="450" t="s">
        <v>0</v>
      </c>
      <c r="D43" s="451">
        <f>'第四週明細 '!W8</f>
        <v>27</v>
      </c>
      <c r="E43" s="449" t="s">
        <v>5</v>
      </c>
      <c r="F43" s="458">
        <f>'第四週明細 '!W20</f>
        <v>739</v>
      </c>
      <c r="G43" s="450" t="s">
        <v>0</v>
      </c>
      <c r="H43" s="459">
        <f>'第四週明細 '!W16</f>
        <v>23</v>
      </c>
      <c r="I43" s="449" t="s">
        <v>5</v>
      </c>
      <c r="J43" s="458">
        <f>'第四週明細 '!W28</f>
        <v>792.4</v>
      </c>
      <c r="K43" s="450" t="s">
        <v>0</v>
      </c>
      <c r="L43" s="459">
        <f>'第四週明細 '!W24</f>
        <v>28</v>
      </c>
      <c r="M43" s="449" t="s">
        <v>5</v>
      </c>
      <c r="N43" s="458">
        <f>'第四週明細 '!W36</f>
        <v>775</v>
      </c>
      <c r="O43" s="450" t="s">
        <v>0</v>
      </c>
      <c r="P43" s="459">
        <f>'第四週明細 '!W32</f>
        <v>27</v>
      </c>
      <c r="Q43" s="433" t="s">
        <v>5</v>
      </c>
      <c r="R43" s="460">
        <f>'第四週明細 '!W44</f>
        <v>730</v>
      </c>
      <c r="S43" s="434" t="s">
        <v>0</v>
      </c>
      <c r="T43" s="461">
        <f>'第四週明細 '!W40</f>
        <v>24</v>
      </c>
    </row>
    <row r="44" spans="1:22" ht="26.25" customHeight="1" thickBot="1">
      <c r="A44" s="443" t="s">
        <v>1</v>
      </c>
      <c r="B44" s="444">
        <f>'第四週明細 '!W6</f>
        <v>97</v>
      </c>
      <c r="C44" s="443" t="s">
        <v>2</v>
      </c>
      <c r="D44" s="444">
        <f>'第四週明細 '!W10</f>
        <v>33.199999999999996</v>
      </c>
      <c r="E44" s="443" t="s">
        <v>6</v>
      </c>
      <c r="F44" s="444">
        <f>'第四週明細 '!W14</f>
        <v>104.5</v>
      </c>
      <c r="G44" s="443" t="s">
        <v>2</v>
      </c>
      <c r="H44" s="462">
        <f>'第四週明細 '!W18</f>
        <v>28.5</v>
      </c>
      <c r="I44" s="443" t="s">
        <v>6</v>
      </c>
      <c r="J44" s="444">
        <f>'第四週明細 '!W22</f>
        <v>102</v>
      </c>
      <c r="K44" s="443" t="s">
        <v>2</v>
      </c>
      <c r="L44" s="462">
        <f>'第四週明細 '!W26</f>
        <v>33.1</v>
      </c>
      <c r="M44" s="442" t="s">
        <v>6</v>
      </c>
      <c r="N44" s="463">
        <f>'第四週明細 '!W30</f>
        <v>99.5</v>
      </c>
      <c r="O44" s="443" t="s">
        <v>2</v>
      </c>
      <c r="P44" s="462">
        <f>'第四週明細 '!W34</f>
        <v>33.5</v>
      </c>
      <c r="Q44" s="464" t="s">
        <v>6</v>
      </c>
      <c r="R44" s="441">
        <f>'第四週明細 '!W38</f>
        <v>100.5</v>
      </c>
      <c r="S44" s="441" t="s">
        <v>2</v>
      </c>
      <c r="T44" s="440">
        <f>'第四週明細 '!W42</f>
        <v>28</v>
      </c>
    </row>
    <row r="45" spans="1:22" s="305" customFormat="1" ht="53.25" customHeight="1" thickBot="1">
      <c r="A45" s="485">
        <v>46202</v>
      </c>
      <c r="B45" s="486"/>
      <c r="C45" s="486"/>
      <c r="D45" s="487"/>
      <c r="E45" s="485">
        <v>46203</v>
      </c>
      <c r="F45" s="486"/>
      <c r="G45" s="486"/>
      <c r="H45" s="487"/>
      <c r="I45" s="485"/>
      <c r="J45" s="486"/>
      <c r="K45" s="486"/>
      <c r="L45" s="487"/>
      <c r="M45" s="485"/>
      <c r="N45" s="486"/>
      <c r="O45" s="486"/>
      <c r="P45" s="487"/>
      <c r="Q45" s="485"/>
      <c r="R45" s="486"/>
      <c r="S45" s="486"/>
      <c r="T45" s="487"/>
      <c r="U45" s="300"/>
      <c r="V45" s="300"/>
    </row>
    <row r="46" spans="1:22" s="304" customFormat="1" ht="54.95" customHeight="1">
      <c r="A46" s="473" t="s">
        <v>500</v>
      </c>
      <c r="B46" s="474"/>
      <c r="C46" s="474"/>
      <c r="D46" s="475"/>
      <c r="E46" s="473" t="s">
        <v>329</v>
      </c>
      <c r="F46" s="474"/>
      <c r="G46" s="474"/>
      <c r="H46" s="475"/>
      <c r="I46" s="473"/>
      <c r="J46" s="474"/>
      <c r="K46" s="474"/>
      <c r="L46" s="475"/>
      <c r="M46" s="473"/>
      <c r="N46" s="474"/>
      <c r="O46" s="474"/>
      <c r="P46" s="475"/>
      <c r="Q46" s="476"/>
      <c r="R46" s="477"/>
      <c r="S46" s="477"/>
      <c r="T46" s="478"/>
      <c r="U46" s="300"/>
      <c r="V46" s="300"/>
    </row>
    <row r="47" spans="1:22" s="304" customFormat="1" ht="54.95" customHeight="1">
      <c r="A47" s="473" t="s">
        <v>484</v>
      </c>
      <c r="B47" s="474"/>
      <c r="C47" s="474"/>
      <c r="D47" s="475"/>
      <c r="E47" s="473" t="s">
        <v>342</v>
      </c>
      <c r="F47" s="474"/>
      <c r="G47" s="474"/>
      <c r="H47" s="475"/>
      <c r="I47" s="473"/>
      <c r="J47" s="474"/>
      <c r="K47" s="474"/>
      <c r="L47" s="475"/>
      <c r="M47" s="473"/>
      <c r="N47" s="474"/>
      <c r="O47" s="474"/>
      <c r="P47" s="475"/>
      <c r="Q47" s="473"/>
      <c r="R47" s="474"/>
      <c r="S47" s="474"/>
      <c r="T47" s="475"/>
      <c r="U47" s="300"/>
      <c r="V47" s="300"/>
    </row>
    <row r="48" spans="1:22" s="304" customFormat="1" ht="54.95" customHeight="1">
      <c r="A48" s="473" t="s">
        <v>483</v>
      </c>
      <c r="B48" s="474"/>
      <c r="C48" s="474"/>
      <c r="D48" s="475"/>
      <c r="E48" s="473" t="s">
        <v>373</v>
      </c>
      <c r="F48" s="474"/>
      <c r="G48" s="474"/>
      <c r="H48" s="475"/>
      <c r="I48" s="473"/>
      <c r="J48" s="474"/>
      <c r="K48" s="474"/>
      <c r="L48" s="475"/>
      <c r="M48" s="473"/>
      <c r="N48" s="474"/>
      <c r="O48" s="474"/>
      <c r="P48" s="475"/>
      <c r="Q48" s="473"/>
      <c r="R48" s="474"/>
      <c r="S48" s="474"/>
      <c r="T48" s="475"/>
      <c r="U48" s="300"/>
      <c r="V48" s="300"/>
    </row>
    <row r="49" spans="1:22" s="304" customFormat="1" ht="54.95" customHeight="1">
      <c r="A49" s="473" t="s">
        <v>341</v>
      </c>
      <c r="B49" s="474"/>
      <c r="C49" s="474"/>
      <c r="D49" s="475"/>
      <c r="E49" s="473" t="s">
        <v>375</v>
      </c>
      <c r="F49" s="474"/>
      <c r="G49" s="474"/>
      <c r="H49" s="475"/>
      <c r="I49" s="473"/>
      <c r="J49" s="474"/>
      <c r="K49" s="474"/>
      <c r="L49" s="475"/>
      <c r="M49" s="473"/>
      <c r="N49" s="474"/>
      <c r="O49" s="474"/>
      <c r="P49" s="475"/>
      <c r="Q49" s="473"/>
      <c r="R49" s="474"/>
      <c r="S49" s="474"/>
      <c r="T49" s="475"/>
      <c r="U49" s="300"/>
      <c r="V49" s="300"/>
    </row>
    <row r="50" spans="1:22" s="304" customFormat="1" ht="54.95" customHeight="1">
      <c r="A50" s="469" t="s">
        <v>498</v>
      </c>
      <c r="B50" s="470"/>
      <c r="C50" s="470"/>
      <c r="D50" s="471"/>
      <c r="E50" s="472" t="s">
        <v>499</v>
      </c>
      <c r="F50" s="470"/>
      <c r="G50" s="470"/>
      <c r="H50" s="471"/>
      <c r="I50" s="473"/>
      <c r="J50" s="474"/>
      <c r="K50" s="474"/>
      <c r="L50" s="475"/>
      <c r="M50" s="473"/>
      <c r="N50" s="474"/>
      <c r="O50" s="474"/>
      <c r="P50" s="475"/>
      <c r="Q50" s="473"/>
      <c r="R50" s="474"/>
      <c r="S50" s="474"/>
      <c r="T50" s="475"/>
      <c r="U50" s="300"/>
      <c r="V50" s="300"/>
    </row>
    <row r="51" spans="1:22" s="304" customFormat="1" ht="54.95" customHeight="1" thickBot="1">
      <c r="A51" s="473" t="s">
        <v>325</v>
      </c>
      <c r="B51" s="474"/>
      <c r="C51" s="474"/>
      <c r="D51" s="475"/>
      <c r="E51" s="473" t="s">
        <v>324</v>
      </c>
      <c r="F51" s="474"/>
      <c r="G51" s="474"/>
      <c r="H51" s="475"/>
      <c r="I51" s="473"/>
      <c r="J51" s="474"/>
      <c r="K51" s="474"/>
      <c r="L51" s="475"/>
      <c r="M51" s="473"/>
      <c r="N51" s="474"/>
      <c r="O51" s="474"/>
      <c r="P51" s="475"/>
      <c r="Q51" s="479"/>
      <c r="R51" s="480"/>
      <c r="S51" s="480"/>
      <c r="T51" s="481"/>
      <c r="U51" s="300"/>
      <c r="V51" s="300"/>
    </row>
    <row r="52" spans="1:22" ht="2.25" customHeight="1" thickBot="1">
      <c r="A52" s="281"/>
      <c r="B52" s="282"/>
      <c r="C52" s="282"/>
      <c r="D52" s="283"/>
      <c r="E52" s="281"/>
      <c r="F52" s="282"/>
      <c r="G52" s="282"/>
      <c r="H52" s="283"/>
      <c r="I52" s="281"/>
      <c r="J52" s="282"/>
      <c r="K52" s="282"/>
      <c r="L52" s="283"/>
      <c r="M52" s="281"/>
      <c r="N52" s="282"/>
      <c r="O52" s="282"/>
      <c r="P52" s="283"/>
      <c r="Q52" s="278"/>
      <c r="R52" s="279"/>
      <c r="S52" s="279"/>
      <c r="T52" s="280"/>
    </row>
    <row r="53" spans="1:22" ht="27" customHeight="1">
      <c r="A53" s="286" t="s">
        <v>5</v>
      </c>
      <c r="B53" s="284">
        <v>686.3</v>
      </c>
      <c r="C53" s="284" t="s">
        <v>0</v>
      </c>
      <c r="D53" s="285">
        <v>21.5</v>
      </c>
      <c r="E53" s="286" t="s">
        <v>5</v>
      </c>
      <c r="F53" s="290">
        <v>693.6</v>
      </c>
      <c r="G53" s="284" t="s">
        <v>0</v>
      </c>
      <c r="H53" s="291">
        <v>22</v>
      </c>
      <c r="I53" s="286" t="s">
        <v>5</v>
      </c>
      <c r="J53" s="290"/>
      <c r="K53" s="284" t="s">
        <v>0</v>
      </c>
      <c r="L53" s="291"/>
      <c r="M53" s="286" t="s">
        <v>5</v>
      </c>
      <c r="N53" s="290"/>
      <c r="O53" s="284" t="s">
        <v>0</v>
      </c>
      <c r="P53" s="291"/>
      <c r="Q53" s="271" t="s">
        <v>5</v>
      </c>
      <c r="R53" s="273">
        <f>'第四週明細 '!W54</f>
        <v>0</v>
      </c>
      <c r="S53" s="272" t="s">
        <v>0</v>
      </c>
      <c r="T53" s="274">
        <f>'第四週明細 '!W50</f>
        <v>0</v>
      </c>
    </row>
    <row r="54" spans="1:22" ht="26.25" customHeight="1" thickBot="1">
      <c r="A54" s="288" t="s">
        <v>1</v>
      </c>
      <c r="B54" s="289">
        <v>97</v>
      </c>
      <c r="C54" s="288" t="s">
        <v>2</v>
      </c>
      <c r="D54" s="289">
        <v>26.2</v>
      </c>
      <c r="E54" s="288" t="s">
        <v>6</v>
      </c>
      <c r="F54" s="289">
        <v>97</v>
      </c>
      <c r="G54" s="288" t="s">
        <v>2</v>
      </c>
      <c r="H54" s="292">
        <v>26.9</v>
      </c>
      <c r="I54" s="288" t="s">
        <v>6</v>
      </c>
      <c r="J54" s="289"/>
      <c r="K54" s="288" t="s">
        <v>2</v>
      </c>
      <c r="L54" s="292"/>
      <c r="M54" s="287" t="s">
        <v>6</v>
      </c>
      <c r="N54" s="293"/>
      <c r="O54" s="288" t="s">
        <v>2</v>
      </c>
      <c r="P54" s="292"/>
      <c r="Q54" s="275" t="s">
        <v>6</v>
      </c>
      <c r="R54" s="276">
        <f>'第四週明細 '!W48</f>
        <v>0</v>
      </c>
      <c r="S54" s="276" t="s">
        <v>2</v>
      </c>
      <c r="T54" s="277">
        <f>'第四週明細 '!W52</f>
        <v>0</v>
      </c>
    </row>
    <row r="55" spans="1:22" ht="24.75" customHeight="1"/>
    <row r="56" spans="1:22" ht="45.75" hidden="1" customHeight="1">
      <c r="A56" s="308"/>
      <c r="B56" s="309"/>
      <c r="C56" s="309"/>
      <c r="D56" s="310"/>
    </row>
    <row r="57" spans="1:22" ht="45.75" hidden="1" customHeight="1">
      <c r="A57" s="311"/>
      <c r="B57" s="312"/>
      <c r="C57" s="312"/>
      <c r="D57" s="313"/>
    </row>
    <row r="58" spans="1:22" ht="45.75" hidden="1" customHeight="1">
      <c r="A58" s="311"/>
      <c r="B58" s="312"/>
      <c r="C58" s="312"/>
      <c r="D58" s="313"/>
    </row>
    <row r="59" spans="1:22" ht="45.75" hidden="1" customHeight="1">
      <c r="A59" s="311"/>
      <c r="B59" s="312"/>
      <c r="C59" s="312"/>
      <c r="D59" s="313"/>
    </row>
    <row r="60" spans="1:22" ht="46.5" hidden="1" customHeight="1" thickBot="1">
      <c r="A60" s="314"/>
      <c r="B60" s="315"/>
      <c r="C60" s="315"/>
      <c r="D60" s="316"/>
    </row>
    <row r="61" spans="1:22" ht="25.5" hidden="1" customHeight="1">
      <c r="A61" s="317"/>
      <c r="B61" s="318"/>
      <c r="C61" s="319"/>
      <c r="D61" s="320"/>
    </row>
    <row r="62" spans="1:22" ht="26.25" hidden="1" customHeight="1" thickBot="1">
      <c r="A62" s="321"/>
      <c r="B62" s="322"/>
      <c r="C62" s="323"/>
      <c r="D62" s="324"/>
    </row>
    <row r="63" spans="1:22" ht="16.5" hidden="1" customHeight="1"/>
    <row r="66" spans="3:13">
      <c r="I66" s="378"/>
      <c r="J66" s="378"/>
    </row>
    <row r="67" spans="3:13" ht="17.100000000000001" customHeight="1"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</row>
    <row r="68" spans="3:13" ht="17.100000000000001" customHeight="1"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</row>
    <row r="69" spans="3:13" ht="17.100000000000001" customHeight="1"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</row>
    <row r="70" spans="3:13" ht="17.100000000000001" customHeight="1"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</row>
    <row r="71" spans="3:13" ht="17.100000000000001" customHeight="1">
      <c r="C71" s="325"/>
      <c r="D71" s="325"/>
      <c r="E71" s="325"/>
      <c r="F71" s="325"/>
      <c r="G71" s="325"/>
      <c r="H71" s="325"/>
      <c r="I71" s="325"/>
      <c r="J71" s="325"/>
      <c r="K71" s="325"/>
      <c r="L71" s="325"/>
      <c r="M71" s="325"/>
    </row>
    <row r="72" spans="3:13" ht="17.100000000000001" customHeight="1">
      <c r="C72" s="325"/>
      <c r="D72" s="325"/>
      <c r="E72" s="325"/>
      <c r="F72" s="325"/>
      <c r="G72" s="325"/>
      <c r="H72" s="325"/>
      <c r="I72" s="325"/>
      <c r="J72" s="325"/>
      <c r="K72" s="325"/>
      <c r="L72" s="325"/>
      <c r="M72" s="325"/>
    </row>
  </sheetData>
  <mergeCells count="178"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  <mergeCell ref="I49:L49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1:H3"/>
    <mergeCell ref="O2:Q2"/>
    <mergeCell ref="O1:Q1"/>
    <mergeCell ref="I8:L8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9:D9"/>
    <mergeCell ref="A8:D8"/>
    <mergeCell ref="E9:H9"/>
    <mergeCell ref="E8:H8"/>
    <mergeCell ref="M9:P9"/>
    <mergeCell ref="A5:D5"/>
    <mergeCell ref="E5:H5"/>
    <mergeCell ref="I5:L5"/>
    <mergeCell ref="M5:P5"/>
    <mergeCell ref="Q5:T5"/>
    <mergeCell ref="I9:L9"/>
    <mergeCell ref="M8:P8"/>
    <mergeCell ref="Q8:T8"/>
    <mergeCell ref="Q9:T9"/>
    <mergeCell ref="M7:P7"/>
    <mergeCell ref="A7:D7"/>
    <mergeCell ref="A6:D6"/>
    <mergeCell ref="E6:H6"/>
    <mergeCell ref="E7:H7"/>
    <mergeCell ref="I6:L6"/>
    <mergeCell ref="I7:L7"/>
    <mergeCell ref="M6:P6"/>
    <mergeCell ref="Q7:T7"/>
    <mergeCell ref="Q6:T6"/>
    <mergeCell ref="A11:D11"/>
    <mergeCell ref="A10:D10"/>
    <mergeCell ref="E11:H11"/>
    <mergeCell ref="E10:H10"/>
    <mergeCell ref="I10:L10"/>
    <mergeCell ref="I11:L11"/>
    <mergeCell ref="M10:P10"/>
    <mergeCell ref="M11:P11"/>
    <mergeCell ref="Q11:T11"/>
    <mergeCell ref="Q10:T10"/>
    <mergeCell ref="A15:D15"/>
    <mergeCell ref="E15:H15"/>
    <mergeCell ref="I15:L15"/>
    <mergeCell ref="M15:P15"/>
    <mergeCell ref="Q15:T15"/>
    <mergeCell ref="M16:P16"/>
    <mergeCell ref="Q16:T16"/>
    <mergeCell ref="E16:H16"/>
    <mergeCell ref="I16:L16"/>
    <mergeCell ref="A16:D16"/>
    <mergeCell ref="E17:H17"/>
    <mergeCell ref="I17:L17"/>
    <mergeCell ref="I18:L18"/>
    <mergeCell ref="A17:D17"/>
    <mergeCell ref="Q18:T18"/>
    <mergeCell ref="M17:P17"/>
    <mergeCell ref="Q17:T17"/>
    <mergeCell ref="E18:H18"/>
    <mergeCell ref="I19:L19"/>
    <mergeCell ref="A19:D19"/>
    <mergeCell ref="A18:D18"/>
    <mergeCell ref="M19:P19"/>
    <mergeCell ref="Q19:T19"/>
    <mergeCell ref="E19:H19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Q38:T38"/>
    <mergeCell ref="M38:P38"/>
    <mergeCell ref="E37:H37"/>
    <mergeCell ref="M37:P37"/>
    <mergeCell ref="E38:H38"/>
    <mergeCell ref="A30:D30"/>
    <mergeCell ref="E30:H30"/>
    <mergeCell ref="A31:D31"/>
    <mergeCell ref="M30:P30"/>
    <mergeCell ref="I30:L30"/>
    <mergeCell ref="M31:P31"/>
    <mergeCell ref="E31:H31"/>
    <mergeCell ref="Q26:T34"/>
    <mergeCell ref="A4:D4"/>
    <mergeCell ref="E4:H4"/>
    <mergeCell ref="I4:L4"/>
    <mergeCell ref="M4:P4"/>
    <mergeCell ref="Q4:T4"/>
    <mergeCell ref="I31:L31"/>
    <mergeCell ref="I28:L28"/>
    <mergeCell ref="E28:H28"/>
    <mergeCell ref="A27:D27"/>
    <mergeCell ref="A26:D26"/>
    <mergeCell ref="I27:L27"/>
    <mergeCell ref="I26:L26"/>
    <mergeCell ref="M27:P27"/>
    <mergeCell ref="M26:P26"/>
    <mergeCell ref="E26:H26"/>
    <mergeCell ref="E27:H27"/>
  </mergeCells>
  <phoneticPr fontId="3" type="noConversion"/>
  <printOptions horizontalCentered="1"/>
  <pageMargins left="0" right="0" top="0.39370078740157483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71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5"/>
  <cols>
    <col min="1" max="20" width="23.625" style="5" customWidth="1"/>
    <col min="21" max="16384" width="9" style="5"/>
  </cols>
  <sheetData>
    <row r="1" spans="1:28" ht="159.94999999999999" customHeight="1">
      <c r="A1" s="1">
        <f>'6月菜單'!A2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98</v>
      </c>
      <c r="P1" s="3"/>
      <c r="Q1" s="4"/>
      <c r="R1" s="4"/>
      <c r="S1" s="2"/>
      <c r="T1" s="2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6" t="s">
        <v>85</v>
      </c>
      <c r="P2" s="6"/>
      <c r="Q2" s="7"/>
      <c r="R2" s="7"/>
      <c r="S2" s="2"/>
      <c r="T2" s="2"/>
    </row>
    <row r="3" spans="1:28" ht="114.95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75" customHeight="1" thickBot="1">
      <c r="A4" s="545" t="e">
        <f>'6月菜單'!#REF!</f>
        <v>#REF!</v>
      </c>
      <c r="B4" s="546"/>
      <c r="C4" s="546"/>
      <c r="D4" s="547"/>
      <c r="E4" s="545" t="e">
        <f>'6月菜單'!#REF!</f>
        <v>#REF!</v>
      </c>
      <c r="F4" s="546"/>
      <c r="G4" s="546"/>
      <c r="H4" s="547"/>
      <c r="I4" s="545" t="e">
        <f>'6月菜單'!#REF!</f>
        <v>#REF!</v>
      </c>
      <c r="J4" s="546"/>
      <c r="K4" s="546"/>
      <c r="L4" s="547"/>
      <c r="M4" s="545" t="e">
        <f>'6月菜單'!#REF!</f>
        <v>#REF!</v>
      </c>
      <c r="N4" s="546"/>
      <c r="O4" s="546"/>
      <c r="P4" s="547"/>
      <c r="Q4" s="545" t="e">
        <f>'6月菜單'!#REF!</f>
        <v>#REF!</v>
      </c>
      <c r="R4" s="546"/>
      <c r="S4" s="546"/>
      <c r="T4" s="547"/>
      <c r="U4" s="5"/>
      <c r="V4" s="5"/>
    </row>
    <row r="5" spans="1:28" s="11" customFormat="1" ht="95.1" customHeight="1">
      <c r="A5" s="555" t="e">
        <f>'6月菜單'!#REF!</f>
        <v>#REF!</v>
      </c>
      <c r="B5" s="556"/>
      <c r="C5" s="556"/>
      <c r="D5" s="557"/>
      <c r="E5" s="555" t="e">
        <f>'6月菜單'!#REF!</f>
        <v>#REF!</v>
      </c>
      <c r="F5" s="556"/>
      <c r="G5" s="556"/>
      <c r="H5" s="557"/>
      <c r="I5" s="555" t="e">
        <f>'6月菜單'!#REF!</f>
        <v>#REF!</v>
      </c>
      <c r="J5" s="556"/>
      <c r="K5" s="556"/>
      <c r="L5" s="557"/>
      <c r="M5" s="555" t="e">
        <f>'6月菜單'!#REF!</f>
        <v>#REF!</v>
      </c>
      <c r="N5" s="556"/>
      <c r="O5" s="556"/>
      <c r="P5" s="557"/>
      <c r="Q5" s="555" t="e">
        <f>'6月菜單'!#REF!</f>
        <v>#REF!</v>
      </c>
      <c r="R5" s="556"/>
      <c r="S5" s="556"/>
      <c r="T5" s="557"/>
      <c r="U5" s="5"/>
      <c r="V5" s="5"/>
    </row>
    <row r="6" spans="1:28" s="11" customFormat="1" ht="95.1" customHeight="1">
      <c r="A6" s="543" t="e">
        <f>'6月菜單'!#REF!</f>
        <v>#REF!</v>
      </c>
      <c r="B6" s="544"/>
      <c r="C6" s="544"/>
      <c r="D6" s="554"/>
      <c r="E6" s="543" t="e">
        <f>'6月菜單'!#REF!</f>
        <v>#REF!</v>
      </c>
      <c r="F6" s="544"/>
      <c r="G6" s="544"/>
      <c r="H6" s="554"/>
      <c r="I6" s="543" t="e">
        <f>'6月菜單'!#REF!</f>
        <v>#REF!</v>
      </c>
      <c r="J6" s="544"/>
      <c r="K6" s="544"/>
      <c r="L6" s="554"/>
      <c r="M6" s="543" t="e">
        <f>'6月菜單'!#REF!</f>
        <v>#REF!</v>
      </c>
      <c r="N6" s="544"/>
      <c r="O6" s="544"/>
      <c r="P6" s="554"/>
      <c r="Q6" s="543" t="e">
        <f>'6月菜單'!#REF!</f>
        <v>#REF!</v>
      </c>
      <c r="R6" s="544"/>
      <c r="S6" s="544"/>
      <c r="T6" s="554"/>
      <c r="U6" s="5"/>
      <c r="V6" s="5"/>
    </row>
    <row r="7" spans="1:28" s="11" customFormat="1" ht="95.1" customHeight="1">
      <c r="A7" s="551" t="e">
        <f>'6月菜單'!#REF!</f>
        <v>#REF!</v>
      </c>
      <c r="B7" s="552"/>
      <c r="C7" s="552"/>
      <c r="D7" s="553"/>
      <c r="E7" s="551" t="e">
        <f>'6月菜單'!#REF!</f>
        <v>#REF!</v>
      </c>
      <c r="F7" s="552"/>
      <c r="G7" s="552"/>
      <c r="H7" s="553"/>
      <c r="I7" s="551" t="e">
        <f>'6月菜單'!#REF!</f>
        <v>#REF!</v>
      </c>
      <c r="J7" s="552"/>
      <c r="K7" s="552"/>
      <c r="L7" s="553"/>
      <c r="M7" s="551" t="e">
        <f>'6月菜單'!#REF!</f>
        <v>#REF!</v>
      </c>
      <c r="N7" s="552"/>
      <c r="O7" s="552"/>
      <c r="P7" s="553"/>
      <c r="Q7" s="551" t="e">
        <f>'6月菜單'!#REF!</f>
        <v>#REF!</v>
      </c>
      <c r="R7" s="552"/>
      <c r="S7" s="552"/>
      <c r="T7" s="553"/>
      <c r="U7" s="5"/>
      <c r="V7" s="5"/>
    </row>
    <row r="8" spans="1:28" s="11" customFormat="1" ht="95.1" customHeight="1">
      <c r="A8" s="540" t="e">
        <f>'6月菜單'!#REF!</f>
        <v>#REF!</v>
      </c>
      <c r="B8" s="541"/>
      <c r="C8" s="541"/>
      <c r="D8" s="542"/>
      <c r="E8" s="540" t="e">
        <f>'6月菜單'!#REF!</f>
        <v>#REF!</v>
      </c>
      <c r="F8" s="541"/>
      <c r="G8" s="541"/>
      <c r="H8" s="542"/>
      <c r="I8" s="540" t="e">
        <f>'6月菜單'!#REF!</f>
        <v>#REF!</v>
      </c>
      <c r="J8" s="541"/>
      <c r="K8" s="541"/>
      <c r="L8" s="542"/>
      <c r="M8" s="540" t="e">
        <f>'6月菜單'!#REF!</f>
        <v>#REF!</v>
      </c>
      <c r="N8" s="541"/>
      <c r="O8" s="541"/>
      <c r="P8" s="542"/>
      <c r="Q8" s="540" t="e">
        <f>'6月菜單'!#REF!</f>
        <v>#REF!</v>
      </c>
      <c r="R8" s="541"/>
      <c r="S8" s="541"/>
      <c r="T8" s="542"/>
      <c r="U8" s="5"/>
      <c r="V8" s="5"/>
    </row>
    <row r="9" spans="1:28" s="11" customFormat="1" ht="95.1" customHeight="1">
      <c r="A9" s="551" t="e">
        <f>'6月菜單'!#REF!</f>
        <v>#REF!</v>
      </c>
      <c r="B9" s="552"/>
      <c r="C9" s="552"/>
      <c r="D9" s="553"/>
      <c r="E9" s="551" t="e">
        <f>'6月菜單'!#REF!</f>
        <v>#REF!</v>
      </c>
      <c r="F9" s="552"/>
      <c r="G9" s="552"/>
      <c r="H9" s="553"/>
      <c r="I9" s="551" t="e">
        <f>'6月菜單'!#REF!</f>
        <v>#REF!</v>
      </c>
      <c r="J9" s="552"/>
      <c r="K9" s="552"/>
      <c r="L9" s="553"/>
      <c r="M9" s="551" t="e">
        <f>'6月菜單'!#REF!</f>
        <v>#REF!</v>
      </c>
      <c r="N9" s="552"/>
      <c r="O9" s="552"/>
      <c r="P9" s="553"/>
      <c r="Q9" s="551" t="e">
        <f>'6月菜單'!#REF!</f>
        <v>#REF!</v>
      </c>
      <c r="R9" s="552"/>
      <c r="S9" s="552"/>
      <c r="T9" s="553"/>
      <c r="U9" s="5"/>
      <c r="V9" s="5"/>
    </row>
    <row r="10" spans="1:28" s="11" customFormat="1" ht="95.1" customHeight="1" thickBot="1">
      <c r="A10" s="548" t="e">
        <f>'6月菜單'!#REF!</f>
        <v>#REF!</v>
      </c>
      <c r="B10" s="549"/>
      <c r="C10" s="549"/>
      <c r="D10" s="550"/>
      <c r="E10" s="548" t="e">
        <f>'6月菜單'!#REF!</f>
        <v>#REF!</v>
      </c>
      <c r="F10" s="549"/>
      <c r="G10" s="549"/>
      <c r="H10" s="550"/>
      <c r="I10" s="548" t="e">
        <f>'6月菜單'!#REF!</f>
        <v>#REF!</v>
      </c>
      <c r="J10" s="549"/>
      <c r="K10" s="549"/>
      <c r="L10" s="550"/>
      <c r="M10" s="548" t="e">
        <f>'6月菜單'!#REF!</f>
        <v>#REF!</v>
      </c>
      <c r="N10" s="549"/>
      <c r="O10" s="549"/>
      <c r="P10" s="550"/>
      <c r="Q10" s="548" t="e">
        <f>'6月菜單'!#REF!</f>
        <v>#REF!</v>
      </c>
      <c r="R10" s="549"/>
      <c r="S10" s="549"/>
      <c r="T10" s="550"/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5.1" customHeight="1">
      <c r="A12" s="194" t="s">
        <v>86</v>
      </c>
      <c r="B12" s="195" t="e">
        <f>'6月菜單'!#REF!</f>
        <v>#REF!</v>
      </c>
      <c r="C12" s="196" t="s">
        <v>87</v>
      </c>
      <c r="D12" s="197" t="e">
        <f>'6月菜單'!#REF!</f>
        <v>#REF!</v>
      </c>
      <c r="E12" s="194" t="s">
        <v>86</v>
      </c>
      <c r="F12" s="195" t="e">
        <f>#REF!</f>
        <v>#REF!</v>
      </c>
      <c r="G12" s="196" t="s">
        <v>87</v>
      </c>
      <c r="H12" s="197" t="e">
        <f>#REF!</f>
        <v>#REF!</v>
      </c>
      <c r="I12" s="194" t="s">
        <v>86</v>
      </c>
      <c r="J12" s="195" t="e">
        <f>#REF!</f>
        <v>#REF!</v>
      </c>
      <c r="K12" s="196" t="s">
        <v>87</v>
      </c>
      <c r="L12" s="197" t="e">
        <f>#REF!</f>
        <v>#REF!</v>
      </c>
      <c r="M12" s="194" t="s">
        <v>86</v>
      </c>
      <c r="N12" s="195" t="e">
        <f>#REF!</f>
        <v>#REF!</v>
      </c>
      <c r="O12" s="196" t="s">
        <v>87</v>
      </c>
      <c r="P12" s="197" t="e">
        <f>#REF!</f>
        <v>#REF!</v>
      </c>
      <c r="Q12" s="194" t="s">
        <v>86</v>
      </c>
      <c r="R12" s="195" t="e">
        <f>#REF!</f>
        <v>#REF!</v>
      </c>
      <c r="S12" s="196" t="s">
        <v>87</v>
      </c>
      <c r="T12" s="197" t="e">
        <f>#REF!</f>
        <v>#REF!</v>
      </c>
    </row>
    <row r="13" spans="1:28" ht="35.1" customHeight="1" thickBot="1">
      <c r="A13" s="198" t="s">
        <v>88</v>
      </c>
      <c r="B13" s="199" t="e">
        <f>'6月菜單'!#REF!</f>
        <v>#REF!</v>
      </c>
      <c r="C13" s="200" t="s">
        <v>2</v>
      </c>
      <c r="D13" s="201" t="e">
        <f>'6月菜單'!#REF!</f>
        <v>#REF!</v>
      </c>
      <c r="E13" s="198" t="s">
        <v>88</v>
      </c>
      <c r="F13" s="199" t="e">
        <f>#REF!</f>
        <v>#REF!</v>
      </c>
      <c r="G13" s="200" t="s">
        <v>109</v>
      </c>
      <c r="H13" s="201" t="e">
        <f>#REF!</f>
        <v>#REF!</v>
      </c>
      <c r="I13" s="198" t="s">
        <v>88</v>
      </c>
      <c r="J13" s="199" t="e">
        <f>#REF!</f>
        <v>#REF!</v>
      </c>
      <c r="K13" s="200" t="s">
        <v>2</v>
      </c>
      <c r="L13" s="201" t="e">
        <f>#REF!</f>
        <v>#REF!</v>
      </c>
      <c r="M13" s="198" t="s">
        <v>88</v>
      </c>
      <c r="N13" s="199" t="e">
        <f>#REF!</f>
        <v>#REF!</v>
      </c>
      <c r="O13" s="200" t="s">
        <v>109</v>
      </c>
      <c r="P13" s="201" t="e">
        <f>#REF!</f>
        <v>#REF!</v>
      </c>
      <c r="Q13" s="198" t="s">
        <v>88</v>
      </c>
      <c r="R13" s="199" t="e">
        <f>#REF!</f>
        <v>#REF!</v>
      </c>
      <c r="S13" s="200" t="s">
        <v>109</v>
      </c>
      <c r="T13" s="201" t="e">
        <f>#REF!</f>
        <v>#REF!</v>
      </c>
    </row>
    <row r="14" spans="1:28" s="10" customFormat="1" ht="75" customHeight="1" thickBot="1">
      <c r="A14" s="545">
        <f>'6月菜單'!A5:D5</f>
        <v>46174</v>
      </c>
      <c r="B14" s="546"/>
      <c r="C14" s="546"/>
      <c r="D14" s="547"/>
      <c r="E14" s="545">
        <f>'6月菜單'!E5:H5</f>
        <v>46175</v>
      </c>
      <c r="F14" s="546"/>
      <c r="G14" s="546"/>
      <c r="H14" s="547"/>
      <c r="I14" s="545">
        <f>'6月菜單'!I5:L5</f>
        <v>46176</v>
      </c>
      <c r="J14" s="546"/>
      <c r="K14" s="546"/>
      <c r="L14" s="547"/>
      <c r="M14" s="545">
        <f>'6月菜單'!M5:P5</f>
        <v>46177</v>
      </c>
      <c r="N14" s="546"/>
      <c r="O14" s="546"/>
      <c r="P14" s="547"/>
      <c r="Q14" s="545">
        <f>'6月菜單'!Q5:T5</f>
        <v>46178</v>
      </c>
      <c r="R14" s="546"/>
      <c r="S14" s="546"/>
      <c r="T14" s="547"/>
      <c r="U14" s="5"/>
      <c r="V14" s="5"/>
      <c r="AB14" s="10" t="s">
        <v>36</v>
      </c>
    </row>
    <row r="15" spans="1:28" s="11" customFormat="1" ht="95.1" customHeight="1">
      <c r="A15" s="555" t="str">
        <f>'6月菜單'!A6:D6</f>
        <v>白米飯</v>
      </c>
      <c r="B15" s="556"/>
      <c r="C15" s="556"/>
      <c r="D15" s="557"/>
      <c r="E15" s="555" t="str">
        <f>'6月菜單'!E6:H6</f>
        <v>紫米飯</v>
      </c>
      <c r="F15" s="556"/>
      <c r="G15" s="556"/>
      <c r="H15" s="557"/>
      <c r="I15" s="555" t="str">
        <f>'6月菜單'!I6:L6</f>
        <v>白米飯</v>
      </c>
      <c r="J15" s="556"/>
      <c r="K15" s="556"/>
      <c r="L15" s="557"/>
      <c r="M15" s="555" t="str">
        <f>'6月菜單'!M6:P6</f>
        <v>地瓜飯</v>
      </c>
      <c r="N15" s="556"/>
      <c r="O15" s="556"/>
      <c r="P15" s="557"/>
      <c r="Q15" s="555" t="str">
        <f>'6月菜單'!Q6:T6</f>
        <v>照燒烏龍麵</v>
      </c>
      <c r="R15" s="556"/>
      <c r="S15" s="556"/>
      <c r="T15" s="557"/>
      <c r="U15" s="5"/>
      <c r="V15" s="5"/>
    </row>
    <row r="16" spans="1:28" s="11" customFormat="1" ht="95.1" customHeight="1">
      <c r="A16" s="543" t="str">
        <f>'6月菜單'!A7:D7</f>
        <v>家常滷肉</v>
      </c>
      <c r="B16" s="544"/>
      <c r="C16" s="544"/>
      <c r="D16" s="554"/>
      <c r="E16" s="543" t="str">
        <f>'6月菜單'!E7:H7</f>
        <v>醬燒大排</v>
      </c>
      <c r="F16" s="544"/>
      <c r="G16" s="544"/>
      <c r="H16" s="554"/>
      <c r="I16" s="543" t="str">
        <f>'6月菜單'!I7:L7</f>
        <v>夜市鹽酥雞(炸)</v>
      </c>
      <c r="J16" s="544"/>
      <c r="K16" s="544"/>
      <c r="L16" s="554"/>
      <c r="M16" s="543" t="str">
        <f>'6月菜單'!M7:P7</f>
        <v>香濃咖哩豬</v>
      </c>
      <c r="N16" s="544"/>
      <c r="O16" s="544"/>
      <c r="P16" s="554"/>
      <c r="Q16" s="543" t="str">
        <f>'6月菜單'!Q7:T7</f>
        <v>蒜香白菜蒸魚(海)-申請</v>
      </c>
      <c r="R16" s="544"/>
      <c r="S16" s="544"/>
      <c r="T16" s="554"/>
      <c r="U16" s="5"/>
      <c r="V16" s="5"/>
    </row>
    <row r="17" spans="1:32" s="11" customFormat="1" ht="95.1" customHeight="1">
      <c r="A17" s="551" t="str">
        <f>'6月菜單'!A8:D8</f>
        <v>大雞堡肉(炸加)</v>
      </c>
      <c r="B17" s="552"/>
      <c r="C17" s="552"/>
      <c r="D17" s="553"/>
      <c r="E17" s="551" t="str">
        <f>'6月菜單'!E8:H8</f>
        <v>東山滷味(加豆)</v>
      </c>
      <c r="F17" s="552"/>
      <c r="G17" s="552"/>
      <c r="H17" s="553"/>
      <c r="I17" s="551" t="str">
        <f>'6月菜單'!I8:L8</f>
        <v>絞肉豆干(醃豆)</v>
      </c>
      <c r="J17" s="552"/>
      <c r="K17" s="552"/>
      <c r="L17" s="553"/>
      <c r="M17" s="551" t="str">
        <f>'6月菜單'!M8:P8</f>
        <v>海帶滷蛋</v>
      </c>
      <c r="N17" s="552"/>
      <c r="O17" s="552"/>
      <c r="P17" s="553"/>
      <c r="Q17" s="551" t="str">
        <f>'6月菜單'!Q8:T8</f>
        <v>芝麻包(冷)</v>
      </c>
      <c r="R17" s="552"/>
      <c r="S17" s="552"/>
      <c r="T17" s="553"/>
      <c r="U17" s="5"/>
      <c r="V17" s="5"/>
    </row>
    <row r="18" spans="1:32" s="11" customFormat="1" ht="95.1" customHeight="1">
      <c r="A18" s="540" t="str">
        <f>'6月菜單'!A9:D9</f>
        <v>小瓜筍片炒肉</v>
      </c>
      <c r="B18" s="541"/>
      <c r="C18" s="541"/>
      <c r="D18" s="542"/>
      <c r="E18" s="540" t="str">
        <f>'6月菜單'!E9:H9</f>
        <v>日式蒸蛋</v>
      </c>
      <c r="F18" s="541"/>
      <c r="G18" s="541"/>
      <c r="H18" s="542"/>
      <c r="I18" s="540" t="str">
        <f>'6月菜單'!I9:L9</f>
        <v>柴香高麗菜炒蛋</v>
      </c>
      <c r="J18" s="541"/>
      <c r="K18" s="541"/>
      <c r="L18" s="542"/>
      <c r="M18" s="540" t="str">
        <f>'6月菜單'!M9:P9</f>
        <v>蝦仁炒青花(海)</v>
      </c>
      <c r="N18" s="541"/>
      <c r="O18" s="541"/>
      <c r="P18" s="542"/>
      <c r="Q18" s="540" t="str">
        <f>'6月菜單'!Q9:T9</f>
        <v>檸檬翅小腿</v>
      </c>
      <c r="R18" s="541"/>
      <c r="S18" s="541"/>
      <c r="T18" s="542"/>
    </row>
    <row r="19" spans="1:32" s="11" customFormat="1" ht="95.1" customHeight="1">
      <c r="A19" s="551" t="str">
        <f>'6月菜單'!A10:D10</f>
        <v>深色蔬菜</v>
      </c>
      <c r="B19" s="552"/>
      <c r="C19" s="552"/>
      <c r="D19" s="553"/>
      <c r="E19" s="551" t="str">
        <f>'6月菜單'!E10:H10</f>
        <v>淺色蔬菜</v>
      </c>
      <c r="F19" s="552"/>
      <c r="G19" s="552"/>
      <c r="H19" s="553"/>
      <c r="I19" s="551" t="str">
        <f>'6月菜單'!I10:L10</f>
        <v>深色蔬菜</v>
      </c>
      <c r="J19" s="552"/>
      <c r="K19" s="552"/>
      <c r="L19" s="553"/>
      <c r="M19" s="551" t="str">
        <f>'6月菜單'!M10:P10</f>
        <v>淺色蔬菜</v>
      </c>
      <c r="N19" s="552"/>
      <c r="O19" s="552"/>
      <c r="P19" s="553"/>
      <c r="Q19" s="551" t="str">
        <f>'6月菜單'!Q10:T10</f>
        <v>深色蔬菜</v>
      </c>
      <c r="R19" s="552"/>
      <c r="S19" s="552"/>
      <c r="T19" s="553"/>
    </row>
    <row r="20" spans="1:32" s="11" customFormat="1" ht="95.1" customHeight="1" thickBot="1">
      <c r="A20" s="548" t="str">
        <f>'6月菜單'!A11:D11</f>
        <v>冬瓜湯</v>
      </c>
      <c r="B20" s="549"/>
      <c r="C20" s="549"/>
      <c r="D20" s="550"/>
      <c r="E20" s="548" t="str">
        <f>'6月菜單'!E11:H11</f>
        <v>柴香蘿蔔湯</v>
      </c>
      <c r="F20" s="549"/>
      <c r="G20" s="549"/>
      <c r="H20" s="550"/>
      <c r="I20" s="548" t="str">
        <f>'6月菜單'!I11:L11</f>
        <v>紫菜小魚乾湯(海)</v>
      </c>
      <c r="J20" s="549"/>
      <c r="K20" s="549"/>
      <c r="L20" s="550"/>
      <c r="M20" s="548" t="str">
        <f>'6月菜單'!M11:P11</f>
        <v>蘿蔔肉絲湯</v>
      </c>
      <c r="N20" s="549"/>
      <c r="O20" s="549"/>
      <c r="P20" s="550"/>
      <c r="Q20" s="548" t="str">
        <f>'6月菜單'!Q11:T11</f>
        <v>味噌豆腐湯(豆)</v>
      </c>
      <c r="R20" s="549"/>
      <c r="S20" s="549"/>
      <c r="T20" s="550"/>
    </row>
    <row r="21" spans="1:32" ht="1.5" customHeight="1" thickBot="1">
      <c r="A21" s="21" t="s">
        <v>120</v>
      </c>
      <c r="B21" s="22"/>
      <c r="C21" s="22" t="s">
        <v>0</v>
      </c>
      <c r="D21" s="23" t="e">
        <f>#REF!</f>
        <v>#REF!</v>
      </c>
      <c r="E21" s="24"/>
      <c r="F21" s="25"/>
      <c r="G21" s="25"/>
      <c r="H21" s="26"/>
      <c r="I21" s="27"/>
      <c r="J21" s="28"/>
      <c r="K21" s="28"/>
      <c r="L21" s="29"/>
      <c r="M21" s="27"/>
      <c r="N21" s="28"/>
      <c r="O21" s="28"/>
      <c r="P21" s="29"/>
      <c r="Q21" s="30" t="s">
        <v>121</v>
      </c>
      <c r="R21" s="31"/>
      <c r="S21" s="31"/>
      <c r="T21" s="32"/>
      <c r="U21" s="11"/>
      <c r="V21" s="11"/>
      <c r="W21" s="11"/>
      <c r="X21" s="11"/>
      <c r="Y21" s="11"/>
    </row>
    <row r="22" spans="1:32" s="186" customFormat="1" ht="35.1" customHeight="1">
      <c r="A22" s="194" t="s">
        <v>122</v>
      </c>
      <c r="B22" s="195">
        <f>第一週明細!W12</f>
        <v>762.8</v>
      </c>
      <c r="C22" s="196" t="s">
        <v>123</v>
      </c>
      <c r="D22" s="197">
        <f>第一週明細!W8</f>
        <v>26</v>
      </c>
      <c r="E22" s="194" t="s">
        <v>122</v>
      </c>
      <c r="F22" s="195">
        <f>第一週明細!W20</f>
        <v>755.6</v>
      </c>
      <c r="G22" s="196" t="s">
        <v>123</v>
      </c>
      <c r="H22" s="197">
        <f>第一週明細!W16</f>
        <v>26</v>
      </c>
      <c r="I22" s="194" t="s">
        <v>122</v>
      </c>
      <c r="J22" s="195">
        <f>第一週明細!W28</f>
        <v>781.6</v>
      </c>
      <c r="K22" s="196" t="s">
        <v>123</v>
      </c>
      <c r="L22" s="197">
        <f>第一週明細!W24</f>
        <v>28</v>
      </c>
      <c r="M22" s="194" t="s">
        <v>122</v>
      </c>
      <c r="N22" s="195">
        <f>第一週明細!W36</f>
        <v>744.4</v>
      </c>
      <c r="O22" s="196" t="s">
        <v>123</v>
      </c>
      <c r="P22" s="197">
        <f>第一週明細!W32</f>
        <v>26</v>
      </c>
      <c r="Q22" s="194" t="s">
        <v>122</v>
      </c>
      <c r="R22" s="195">
        <f>第一週明細!W44</f>
        <v>758</v>
      </c>
      <c r="S22" s="196" t="s">
        <v>123</v>
      </c>
      <c r="T22" s="197">
        <f>第一週明細!W40</f>
        <v>26</v>
      </c>
    </row>
    <row r="23" spans="1:32" s="186" customFormat="1" ht="35.1" customHeight="1" thickBot="1">
      <c r="A23" s="198" t="s">
        <v>124</v>
      </c>
      <c r="B23" s="199">
        <f>第一週明細!W6</f>
        <v>100</v>
      </c>
      <c r="C23" s="200" t="s">
        <v>2</v>
      </c>
      <c r="D23" s="201">
        <f>第一週明細!W10</f>
        <v>32.200000000000003</v>
      </c>
      <c r="E23" s="198" t="s">
        <v>124</v>
      </c>
      <c r="F23" s="199">
        <f>第一週明細!W14</f>
        <v>98.5</v>
      </c>
      <c r="G23" s="200" t="s">
        <v>125</v>
      </c>
      <c r="H23" s="201">
        <f>第一週明細!W18</f>
        <v>31.9</v>
      </c>
      <c r="I23" s="198" t="s">
        <v>124</v>
      </c>
      <c r="J23" s="199">
        <f>第一週明細!W22</f>
        <v>99</v>
      </c>
      <c r="K23" s="200" t="s">
        <v>2</v>
      </c>
      <c r="L23" s="201">
        <f>第一週明細!W26</f>
        <v>33.4</v>
      </c>
      <c r="M23" s="198" t="s">
        <v>124</v>
      </c>
      <c r="N23" s="199">
        <f>第一週明細!W30</f>
        <v>96</v>
      </c>
      <c r="O23" s="200" t="s">
        <v>125</v>
      </c>
      <c r="P23" s="201">
        <f>第一週明細!W34</f>
        <v>31.599999999999998</v>
      </c>
      <c r="Q23" s="198" t="s">
        <v>124</v>
      </c>
      <c r="R23" s="199">
        <f>第一週明細!W38</f>
        <v>99</v>
      </c>
      <c r="S23" s="200" t="s">
        <v>125</v>
      </c>
      <c r="T23" s="201">
        <f>第一週明細!W42</f>
        <v>32</v>
      </c>
    </row>
    <row r="24" spans="1:32" s="10" customFormat="1" ht="75" customHeight="1" thickBot="1">
      <c r="A24" s="545">
        <f>'6月菜單'!A15:D15</f>
        <v>46181</v>
      </c>
      <c r="B24" s="546"/>
      <c r="C24" s="546"/>
      <c r="D24" s="547"/>
      <c r="E24" s="545">
        <f>'6月菜單'!E15:H15</f>
        <v>46182</v>
      </c>
      <c r="F24" s="546"/>
      <c r="G24" s="546"/>
      <c r="H24" s="547"/>
      <c r="I24" s="545">
        <f>'6月菜單'!I15:L15</f>
        <v>46183</v>
      </c>
      <c r="J24" s="546"/>
      <c r="K24" s="546"/>
      <c r="L24" s="547"/>
      <c r="M24" s="545">
        <f>'6月菜單'!M15:P15</f>
        <v>46184</v>
      </c>
      <c r="N24" s="546"/>
      <c r="O24" s="546"/>
      <c r="P24" s="547"/>
      <c r="Q24" s="545">
        <f>'6月菜單'!Q15:T15</f>
        <v>46185</v>
      </c>
      <c r="R24" s="546"/>
      <c r="S24" s="546"/>
      <c r="T24" s="547"/>
      <c r="U24" s="5"/>
      <c r="V24" s="5"/>
    </row>
    <row r="25" spans="1:32" s="11" customFormat="1" ht="95.1" customHeight="1">
      <c r="A25" s="555" t="str">
        <f>'6月菜單'!A16:D16</f>
        <v>白米飯</v>
      </c>
      <c r="B25" s="556"/>
      <c r="C25" s="556"/>
      <c r="D25" s="557"/>
      <c r="E25" s="555" t="str">
        <f>'6月菜單'!E16:H16</f>
        <v>糙米飯</v>
      </c>
      <c r="F25" s="556"/>
      <c r="G25" s="556"/>
      <c r="H25" s="557"/>
      <c r="I25" s="555" t="str">
        <f>'6月菜單'!I16:L16</f>
        <v>白米飯</v>
      </c>
      <c r="J25" s="556"/>
      <c r="K25" s="556"/>
      <c r="L25" s="557"/>
      <c r="M25" s="555" t="str">
        <f>'6月菜單'!M16:P16</f>
        <v>地瓜飯</v>
      </c>
      <c r="N25" s="556"/>
      <c r="O25" s="556"/>
      <c r="P25" s="557"/>
      <c r="Q25" s="555" t="str">
        <f>'6月菜單'!Q16:T16</f>
        <v>蝦仁蛋炒飯(海)</v>
      </c>
      <c r="R25" s="556"/>
      <c r="S25" s="556"/>
      <c r="T25" s="557"/>
      <c r="U25" s="5"/>
      <c r="V25" s="5"/>
    </row>
    <row r="26" spans="1:32" s="11" customFormat="1" ht="95.1" customHeight="1">
      <c r="A26" s="543" t="str">
        <f>'6月菜單'!A17:D17</f>
        <v>醬燒雞腿</v>
      </c>
      <c r="B26" s="544"/>
      <c r="C26" s="544"/>
      <c r="D26" s="554"/>
      <c r="E26" s="543" t="str">
        <f>'6月菜單'!E17:H17</f>
        <v>鐵路排骨</v>
      </c>
      <c r="F26" s="544"/>
      <c r="G26" s="544"/>
      <c r="H26" s="554"/>
      <c r="I26" s="543" t="str">
        <f>'6月菜單'!I17:L17</f>
        <v>酥炸香雞排(炸)</v>
      </c>
      <c r="J26" s="544"/>
      <c r="K26" s="544"/>
      <c r="L26" s="554"/>
      <c r="M26" s="543" t="str">
        <f>'6月菜單'!M17:P17</f>
        <v>傳統魷魚羹(海芡)-申請</v>
      </c>
      <c r="N26" s="544"/>
      <c r="O26" s="544"/>
      <c r="P26" s="554"/>
      <c r="Q26" s="543" t="str">
        <f>'6月菜單'!Q17:T17</f>
        <v>醬燒雞翅</v>
      </c>
      <c r="R26" s="544"/>
      <c r="S26" s="544"/>
      <c r="T26" s="554"/>
      <c r="U26" s="5"/>
      <c r="V26" s="5"/>
    </row>
    <row r="27" spans="1:32" s="11" customFormat="1" ht="95.1" customHeight="1">
      <c r="A27" s="551" t="str">
        <f>'6月菜單'!A18:D18</f>
        <v>嫩豆腐(豆)</v>
      </c>
      <c r="B27" s="552"/>
      <c r="C27" s="552"/>
      <c r="D27" s="553"/>
      <c r="E27" s="551" t="str">
        <f>'6月菜單'!E18:H18</f>
        <v>滑嫩蒸蛋</v>
      </c>
      <c r="F27" s="552"/>
      <c r="G27" s="552"/>
      <c r="H27" s="553"/>
      <c r="I27" s="551" t="str">
        <f>'6月菜單'!I18:L18</f>
        <v>茄汁番茄炒蛋</v>
      </c>
      <c r="J27" s="552"/>
      <c r="K27" s="552"/>
      <c r="L27" s="553"/>
      <c r="M27" s="551" t="str">
        <f>'6月菜單'!M18:P18</f>
        <v>涮涮肉</v>
      </c>
      <c r="N27" s="552"/>
      <c r="O27" s="552"/>
      <c r="P27" s="553"/>
      <c r="Q27" s="551" t="str">
        <f>'6月菜單'!Q18:T18</f>
        <v>小黃瓜炒黑輪(加)</v>
      </c>
      <c r="R27" s="552"/>
      <c r="S27" s="552"/>
      <c r="T27" s="553"/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95.1" customHeight="1">
      <c r="A28" s="540" t="str">
        <f>'6月菜單'!A19:D19</f>
        <v>刺瓜炒肉</v>
      </c>
      <c r="B28" s="541"/>
      <c r="C28" s="541"/>
      <c r="D28" s="542"/>
      <c r="E28" s="540" t="str">
        <f>'6月菜單'!E19:H19</f>
        <v>雙色炒玉米筍</v>
      </c>
      <c r="F28" s="541"/>
      <c r="G28" s="541"/>
      <c r="H28" s="542"/>
      <c r="I28" s="540" t="str">
        <f>'6月菜單'!I19:L19</f>
        <v>鮮筍肉絲</v>
      </c>
      <c r="J28" s="541"/>
      <c r="K28" s="541"/>
      <c r="L28" s="542"/>
      <c r="M28" s="540" t="str">
        <f>'6月菜單'!M19:P19</f>
        <v>雙拼炸豆腐蘿蔔糕(炸豆冷)</v>
      </c>
      <c r="N28" s="541"/>
      <c r="O28" s="541"/>
      <c r="P28" s="542"/>
      <c r="Q28" s="540" t="str">
        <f>'6月菜單'!Q19:T19</f>
        <v>鮮肉包(冷)</v>
      </c>
      <c r="R28" s="541"/>
      <c r="S28" s="541"/>
      <c r="T28" s="542"/>
      <c r="U28" s="5"/>
      <c r="V28" s="5"/>
    </row>
    <row r="29" spans="1:32" s="11" customFormat="1" ht="95.1" customHeight="1">
      <c r="A29" s="551" t="str">
        <f>'6月菜單'!A20:D20</f>
        <v>深色蔬菜</v>
      </c>
      <c r="B29" s="552"/>
      <c r="C29" s="552"/>
      <c r="D29" s="553"/>
      <c r="E29" s="551" t="str">
        <f>'6月菜單'!E20:H20</f>
        <v>淺色蔬菜</v>
      </c>
      <c r="F29" s="552"/>
      <c r="G29" s="552"/>
      <c r="H29" s="553"/>
      <c r="I29" s="551" t="str">
        <f>'6月菜單'!I20:L20</f>
        <v>深色蔬菜</v>
      </c>
      <c r="J29" s="552"/>
      <c r="K29" s="552"/>
      <c r="L29" s="553"/>
      <c r="M29" s="551" t="str">
        <f>'6月菜單'!M20:P20</f>
        <v>淺色蔬菜</v>
      </c>
      <c r="N29" s="552"/>
      <c r="O29" s="552"/>
      <c r="P29" s="553"/>
      <c r="Q29" s="551" t="str">
        <f>'6月菜單'!Q20:T20</f>
        <v>深色蔬菜</v>
      </c>
      <c r="R29" s="552"/>
      <c r="S29" s="552"/>
      <c r="T29" s="553"/>
      <c r="U29" s="5"/>
      <c r="V29" s="5"/>
    </row>
    <row r="30" spans="1:32" s="11" customFormat="1" ht="95.1" customHeight="1" thickBot="1">
      <c r="A30" s="548" t="str">
        <f>'6月菜單'!A21:D21</f>
        <v>豬血湯(醃)</v>
      </c>
      <c r="B30" s="549"/>
      <c r="C30" s="549"/>
      <c r="D30" s="550"/>
      <c r="E30" s="548" t="str">
        <f>'6月菜單'!E21:H21</f>
        <v>綠豆地瓜湯</v>
      </c>
      <c r="F30" s="549"/>
      <c r="G30" s="549"/>
      <c r="H30" s="550"/>
      <c r="I30" s="548" t="str">
        <f>'6月菜單'!I21:L21</f>
        <v>柴香白菜湯</v>
      </c>
      <c r="J30" s="549"/>
      <c r="K30" s="549"/>
      <c r="L30" s="550"/>
      <c r="M30" s="548" t="str">
        <f>'6月菜單'!M21:P21</f>
        <v>紫菜蛋花湯</v>
      </c>
      <c r="N30" s="549"/>
      <c r="O30" s="549"/>
      <c r="P30" s="550"/>
      <c r="Q30" s="548" t="str">
        <f>'6月菜單'!Q21:T21</f>
        <v>筍菇湯</v>
      </c>
      <c r="R30" s="549"/>
      <c r="S30" s="549"/>
      <c r="T30" s="550"/>
      <c r="U30" s="5"/>
      <c r="V30" s="5"/>
    </row>
    <row r="31" spans="1:32" ht="2.25" customHeight="1" thickBot="1">
      <c r="A31" s="24"/>
      <c r="B31" s="25"/>
      <c r="C31" s="25"/>
      <c r="D31" s="26"/>
      <c r="E31" s="27"/>
      <c r="F31" s="28"/>
      <c r="G31" s="28"/>
      <c r="H31" s="29"/>
      <c r="I31" s="27"/>
      <c r="J31" s="28"/>
      <c r="K31" s="28"/>
      <c r="L31" s="29"/>
      <c r="M31" s="27"/>
      <c r="N31" s="28"/>
      <c r="O31" s="28"/>
      <c r="P31" s="29"/>
      <c r="Q31" s="27"/>
      <c r="R31" s="28"/>
      <c r="S31" s="28"/>
      <c r="T31" s="29"/>
    </row>
    <row r="32" spans="1:32" ht="50.1" customHeight="1">
      <c r="A32" s="194" t="s">
        <v>126</v>
      </c>
      <c r="B32" s="195">
        <f>第二週明細!W12</f>
        <v>700.9</v>
      </c>
      <c r="C32" s="196" t="s">
        <v>127</v>
      </c>
      <c r="D32" s="197">
        <f>第二週明細!W8</f>
        <v>22.5</v>
      </c>
      <c r="E32" s="194" t="s">
        <v>126</v>
      </c>
      <c r="F32" s="195">
        <f>第二週明細!W20</f>
        <v>734.9</v>
      </c>
      <c r="G32" s="196" t="s">
        <v>127</v>
      </c>
      <c r="H32" s="197">
        <f>第二週明細!W16</f>
        <v>22.5</v>
      </c>
      <c r="I32" s="194" t="s">
        <v>126</v>
      </c>
      <c r="J32" s="195">
        <f>第二週明細!W28</f>
        <v>736.6</v>
      </c>
      <c r="K32" s="196" t="s">
        <v>127</v>
      </c>
      <c r="L32" s="197">
        <f>第二週明細!W24</f>
        <v>25</v>
      </c>
      <c r="M32" s="194" t="s">
        <v>126</v>
      </c>
      <c r="N32" s="195">
        <v>735</v>
      </c>
      <c r="O32" s="196" t="s">
        <v>127</v>
      </c>
      <c r="P32" s="197" t="s">
        <v>128</v>
      </c>
      <c r="Q32" s="194" t="s">
        <v>126</v>
      </c>
      <c r="R32" s="195">
        <f>第二週明細!W44</f>
        <v>707.3</v>
      </c>
      <c r="S32" s="196" t="s">
        <v>127</v>
      </c>
      <c r="T32" s="197">
        <f>第二週明細!W40</f>
        <v>22.5</v>
      </c>
    </row>
    <row r="33" spans="1:22" ht="50.1" customHeight="1" thickBot="1">
      <c r="A33" s="198" t="s">
        <v>129</v>
      </c>
      <c r="B33" s="199">
        <f>第二週明細!W6</f>
        <v>97</v>
      </c>
      <c r="C33" s="200" t="s">
        <v>2</v>
      </c>
      <c r="D33" s="201">
        <f>第二週明細!W10</f>
        <v>27.6</v>
      </c>
      <c r="E33" s="198" t="s">
        <v>129</v>
      </c>
      <c r="F33" s="199">
        <f>第二週明細!W14</f>
        <v>104.5</v>
      </c>
      <c r="G33" s="200" t="s">
        <v>130</v>
      </c>
      <c r="H33" s="201">
        <f>第二週明細!W18</f>
        <v>28.6</v>
      </c>
      <c r="I33" s="198" t="s">
        <v>129</v>
      </c>
      <c r="J33" s="199">
        <f>第二週明細!W22</f>
        <v>98</v>
      </c>
      <c r="K33" s="200" t="s">
        <v>2</v>
      </c>
      <c r="L33" s="201">
        <f>第二週明細!W26</f>
        <v>29.899999999999995</v>
      </c>
      <c r="M33" s="198" t="s">
        <v>129</v>
      </c>
      <c r="N33" s="199">
        <v>103</v>
      </c>
      <c r="O33" s="200" t="s">
        <v>130</v>
      </c>
      <c r="P33" s="201" t="s">
        <v>131</v>
      </c>
      <c r="Q33" s="198" t="s">
        <v>129</v>
      </c>
      <c r="R33" s="199">
        <f>第二週明細!W38</f>
        <v>98.5</v>
      </c>
      <c r="S33" s="200" t="s">
        <v>130</v>
      </c>
      <c r="T33" s="201">
        <f>第二週明細!W42</f>
        <v>27.7</v>
      </c>
    </row>
    <row r="34" spans="1:22" s="10" customFormat="1" ht="75" customHeight="1" thickBot="1">
      <c r="A34" s="545">
        <f>'6月菜單'!A25:D25</f>
        <v>46188</v>
      </c>
      <c r="B34" s="546"/>
      <c r="C34" s="546"/>
      <c r="D34" s="547"/>
      <c r="E34" s="545">
        <f>'6月菜單'!E25:H25</f>
        <v>46189</v>
      </c>
      <c r="F34" s="546"/>
      <c r="G34" s="546"/>
      <c r="H34" s="547"/>
      <c r="I34" s="545">
        <f>'6月菜單'!I25:L25</f>
        <v>46190</v>
      </c>
      <c r="J34" s="546"/>
      <c r="K34" s="546"/>
      <c r="L34" s="547"/>
      <c r="M34" s="545">
        <f>'6月菜單'!M25:P25</f>
        <v>46191</v>
      </c>
      <c r="N34" s="546"/>
      <c r="O34" s="546"/>
      <c r="P34" s="547"/>
      <c r="Q34" s="545">
        <f>'6月菜單'!Q25:T25</f>
        <v>46192</v>
      </c>
      <c r="R34" s="546"/>
      <c r="S34" s="546"/>
      <c r="T34" s="547"/>
      <c r="U34" s="5"/>
      <c r="V34" s="5"/>
    </row>
    <row r="35" spans="1:22" s="11" customFormat="1" ht="95.1" customHeight="1">
      <c r="A35" s="555" t="str">
        <f>'6月菜單'!A26:D26</f>
        <v>白米飯</v>
      </c>
      <c r="B35" s="556"/>
      <c r="C35" s="556"/>
      <c r="D35" s="557"/>
      <c r="E35" s="555" t="str">
        <f>'6月菜單'!E26:H26</f>
        <v>五穀飯</v>
      </c>
      <c r="F35" s="556"/>
      <c r="G35" s="556"/>
      <c r="H35" s="557"/>
      <c r="I35" s="555" t="str">
        <f>'6月菜單'!I26:L26</f>
        <v>白米飯</v>
      </c>
      <c r="J35" s="556"/>
      <c r="K35" s="556"/>
      <c r="L35" s="557"/>
      <c r="M35" s="555" t="str">
        <f>'6月菜單'!M26:P26</f>
        <v>地瓜飯</v>
      </c>
      <c r="N35" s="556"/>
      <c r="O35" s="556"/>
      <c r="P35" s="557"/>
      <c r="Q35" s="555" t="str">
        <f>'6月菜單'!Q26:T26</f>
        <v>端午節放假</v>
      </c>
      <c r="R35" s="556"/>
      <c r="S35" s="556"/>
      <c r="T35" s="557"/>
      <c r="U35" s="5"/>
      <c r="V35" s="5"/>
    </row>
    <row r="36" spans="1:22" s="11" customFormat="1" ht="95.1" customHeight="1">
      <c r="A36" s="543" t="str">
        <f>'6月菜單'!A27:D27</f>
        <v>醬汁雞排</v>
      </c>
      <c r="B36" s="544"/>
      <c r="C36" s="544"/>
      <c r="D36" s="554"/>
      <c r="E36" s="543" t="str">
        <f>'6月菜單'!E27:H27</f>
        <v>照燒豬里肌</v>
      </c>
      <c r="F36" s="544"/>
      <c r="G36" s="544"/>
      <c r="H36" s="554"/>
      <c r="I36" s="543" t="str">
        <f>'6月菜單'!I27:L27</f>
        <v>黃金炸魚排(海炸)</v>
      </c>
      <c r="J36" s="544"/>
      <c r="K36" s="544"/>
      <c r="L36" s="554"/>
      <c r="M36" s="543" t="str">
        <f>'6月菜單'!M27:P27</f>
        <v>日式洋芋燉肉</v>
      </c>
      <c r="N36" s="544"/>
      <c r="O36" s="544"/>
      <c r="P36" s="554"/>
      <c r="Q36" s="543">
        <f>'6月菜單'!Q27:T27</f>
        <v>0</v>
      </c>
      <c r="R36" s="544"/>
      <c r="S36" s="544"/>
      <c r="T36" s="554"/>
      <c r="U36" s="5"/>
      <c r="V36" s="5"/>
    </row>
    <row r="37" spans="1:22" s="11" customFormat="1" ht="95.1" customHeight="1">
      <c r="A37" s="551" t="str">
        <f>'6月菜單'!A28:D28</f>
        <v>顧眼紅絲炒蛋</v>
      </c>
      <c r="B37" s="552"/>
      <c r="C37" s="552"/>
      <c r="D37" s="553"/>
      <c r="E37" s="551" t="str">
        <f>'6月菜單'!E28:H28</f>
        <v>芙蓉蒸蛋</v>
      </c>
      <c r="F37" s="552"/>
      <c r="G37" s="552"/>
      <c r="H37" s="553"/>
      <c r="I37" s="551" t="str">
        <f>'6月菜單'!I28:L28</f>
        <v>麻婆豆腐(豆)</v>
      </c>
      <c r="J37" s="552"/>
      <c r="K37" s="552"/>
      <c r="L37" s="553"/>
      <c r="M37" s="551" t="str">
        <f>'6月菜單'!M28:P28</f>
        <v>海鮮蝦卷(炸加)</v>
      </c>
      <c r="N37" s="552"/>
      <c r="O37" s="552"/>
      <c r="P37" s="553"/>
      <c r="Q37" s="551">
        <f>'6月菜單'!Q28:T28</f>
        <v>0</v>
      </c>
      <c r="R37" s="552"/>
      <c r="S37" s="552"/>
      <c r="T37" s="553"/>
      <c r="U37" s="5"/>
      <c r="V37" s="5"/>
    </row>
    <row r="38" spans="1:22" s="11" customFormat="1" ht="95.1" customHeight="1">
      <c r="A38" s="540" t="str">
        <f>'6月菜單'!A29:D29</f>
        <v>刺瓜貢丸(加)</v>
      </c>
      <c r="B38" s="541"/>
      <c r="C38" s="541"/>
      <c r="D38" s="542"/>
      <c r="E38" s="540" t="str">
        <f>'6月菜單'!E29:H29</f>
        <v>肉末炒玉米</v>
      </c>
      <c r="F38" s="541"/>
      <c r="G38" s="541"/>
      <c r="H38" s="542"/>
      <c r="I38" s="540" t="str">
        <f>'6月菜單'!I29:L29</f>
        <v>香Q滷蛋</v>
      </c>
      <c r="J38" s="541"/>
      <c r="K38" s="541"/>
      <c r="L38" s="542"/>
      <c r="M38" s="540" t="str">
        <f>'6月菜單'!M29:P29</f>
        <v>白菜海茸</v>
      </c>
      <c r="N38" s="541"/>
      <c r="O38" s="541"/>
      <c r="P38" s="542"/>
      <c r="Q38" s="540">
        <f>'6月菜單'!Q29:T29</f>
        <v>0</v>
      </c>
      <c r="R38" s="541"/>
      <c r="S38" s="541"/>
      <c r="T38" s="542"/>
      <c r="U38" s="5"/>
      <c r="V38" s="5"/>
    </row>
    <row r="39" spans="1:22" s="11" customFormat="1" ht="95.1" customHeight="1">
      <c r="A39" s="551" t="str">
        <f>'6月菜單'!A30:D30</f>
        <v>深色蔬菜</v>
      </c>
      <c r="B39" s="552"/>
      <c r="C39" s="552"/>
      <c r="D39" s="553"/>
      <c r="E39" s="551" t="str">
        <f>'6月菜單'!E30:H30</f>
        <v>淺色蔬菜</v>
      </c>
      <c r="F39" s="552"/>
      <c r="G39" s="552"/>
      <c r="H39" s="553"/>
      <c r="I39" s="551" t="str">
        <f>'6月菜單'!I30:L30</f>
        <v>深色蔬菜</v>
      </c>
      <c r="J39" s="552"/>
      <c r="K39" s="552"/>
      <c r="L39" s="553"/>
      <c r="M39" s="551" t="str">
        <f>'6月菜單'!M30:P30</f>
        <v>淺色蔬菜</v>
      </c>
      <c r="N39" s="552"/>
      <c r="O39" s="552"/>
      <c r="P39" s="553"/>
      <c r="Q39" s="551">
        <f>'6月菜單'!Q30:T30</f>
        <v>0</v>
      </c>
      <c r="R39" s="552"/>
      <c r="S39" s="552"/>
      <c r="T39" s="553"/>
      <c r="U39" s="5"/>
      <c r="V39" s="5"/>
    </row>
    <row r="40" spans="1:22" s="11" customFormat="1" ht="95.1" customHeight="1" thickBot="1">
      <c r="A40" s="548" t="str">
        <f>'6月菜單'!A31:D31</f>
        <v>玉米濃湯(芡)</v>
      </c>
      <c r="B40" s="549"/>
      <c r="C40" s="549"/>
      <c r="D40" s="550"/>
      <c r="E40" s="548" t="str">
        <f>'6月菜單'!E31:H31</f>
        <v>味噌紫菜湯</v>
      </c>
      <c r="F40" s="549"/>
      <c r="G40" s="549"/>
      <c r="H40" s="550"/>
      <c r="I40" s="548" t="str">
        <f>'6月菜單'!I31:L31</f>
        <v>鮮菇蘿蔔湯</v>
      </c>
      <c r="J40" s="549"/>
      <c r="K40" s="549"/>
      <c r="L40" s="550"/>
      <c r="M40" s="548" t="str">
        <f>'6月菜單'!M31:P31</f>
        <v>港式酸辣湯(豆芡)</v>
      </c>
      <c r="N40" s="549"/>
      <c r="O40" s="549"/>
      <c r="P40" s="550"/>
      <c r="Q40" s="548">
        <f>'6月菜單'!Q31:T31</f>
        <v>0</v>
      </c>
      <c r="R40" s="549"/>
      <c r="S40" s="549"/>
      <c r="T40" s="550"/>
      <c r="U40" s="5"/>
      <c r="V40" s="5"/>
    </row>
    <row r="41" spans="1:22" ht="1.5" customHeight="1" thickBot="1">
      <c r="A41" s="27"/>
      <c r="B41" s="28"/>
      <c r="C41" s="28"/>
      <c r="D41" s="29"/>
      <c r="E41" s="27"/>
      <c r="F41" s="28"/>
      <c r="G41" s="28"/>
      <c r="H41" s="29"/>
      <c r="I41" s="27"/>
      <c r="J41" s="28"/>
      <c r="K41" s="28"/>
      <c r="L41" s="29"/>
      <c r="M41" s="27"/>
      <c r="N41" s="28"/>
      <c r="O41" s="28"/>
      <c r="P41" s="29"/>
      <c r="Q41" s="27"/>
      <c r="R41" s="28"/>
      <c r="S41" s="28"/>
      <c r="T41" s="29"/>
    </row>
    <row r="42" spans="1:22" ht="50.1" customHeight="1">
      <c r="A42" s="194" t="s">
        <v>86</v>
      </c>
      <c r="B42" s="195">
        <f>第三週明細!W12</f>
        <v>691.8</v>
      </c>
      <c r="C42" s="196" t="s">
        <v>87</v>
      </c>
      <c r="D42" s="197">
        <f>第三週明細!W8</f>
        <v>23</v>
      </c>
      <c r="E42" s="194" t="s">
        <v>86</v>
      </c>
      <c r="F42" s="195">
        <f>第三週明細!W20</f>
        <v>728.8</v>
      </c>
      <c r="G42" s="196" t="s">
        <v>87</v>
      </c>
      <c r="H42" s="197">
        <f>第三週明細!W16</f>
        <v>24</v>
      </c>
      <c r="I42" s="194" t="s">
        <v>86</v>
      </c>
      <c r="J42" s="195">
        <f>第三週明細!W28</f>
        <v>770.1</v>
      </c>
      <c r="K42" s="196" t="s">
        <v>87</v>
      </c>
      <c r="L42" s="197">
        <f>第三週明細!W24</f>
        <v>28.5</v>
      </c>
      <c r="M42" s="194" t="s">
        <v>86</v>
      </c>
      <c r="N42" s="195">
        <f>第三週明細!W36</f>
        <v>771.2</v>
      </c>
      <c r="O42" s="196" t="s">
        <v>87</v>
      </c>
      <c r="P42" s="197">
        <f>第三週明細!W32</f>
        <v>26.4</v>
      </c>
      <c r="Q42" s="194" t="s">
        <v>86</v>
      </c>
      <c r="R42" s="195">
        <f>第三週明細!W44</f>
        <v>0</v>
      </c>
      <c r="S42" s="196" t="s">
        <v>87</v>
      </c>
      <c r="T42" s="197">
        <f>第三週明細!W40</f>
        <v>0</v>
      </c>
    </row>
    <row r="43" spans="1:22" ht="50.1" customHeight="1" thickBot="1">
      <c r="A43" s="198" t="s">
        <v>88</v>
      </c>
      <c r="B43" s="199">
        <f>第三週明細!W6</f>
        <v>94</v>
      </c>
      <c r="C43" s="200" t="s">
        <v>2</v>
      </c>
      <c r="D43" s="201">
        <f>第三週明細!W10</f>
        <v>27.2</v>
      </c>
      <c r="E43" s="198" t="s">
        <v>88</v>
      </c>
      <c r="F43" s="199">
        <f>第三週明細!W14</f>
        <v>99</v>
      </c>
      <c r="G43" s="200" t="s">
        <v>109</v>
      </c>
      <c r="H43" s="201">
        <f>第三週明細!W18</f>
        <v>29.200000000000003</v>
      </c>
      <c r="I43" s="198" t="s">
        <v>88</v>
      </c>
      <c r="J43" s="199">
        <f>第三週明細!W22</f>
        <v>95.5</v>
      </c>
      <c r="K43" s="200" t="s">
        <v>2</v>
      </c>
      <c r="L43" s="201">
        <f>第三週明細!W26</f>
        <v>32.9</v>
      </c>
      <c r="M43" s="198" t="s">
        <v>88</v>
      </c>
      <c r="N43" s="199">
        <f>第三週明細!W30</f>
        <v>103.1</v>
      </c>
      <c r="O43" s="200" t="s">
        <v>109</v>
      </c>
      <c r="P43" s="201">
        <f>第三週明細!W34</f>
        <v>30.299999999999997</v>
      </c>
      <c r="Q43" s="198" t="s">
        <v>88</v>
      </c>
      <c r="R43" s="199">
        <f>第三週明細!W38</f>
        <v>0</v>
      </c>
      <c r="S43" s="200" t="s">
        <v>109</v>
      </c>
      <c r="T43" s="201">
        <f>第三週明細!W42</f>
        <v>0</v>
      </c>
    </row>
    <row r="44" spans="1:22" s="10" customFormat="1" ht="75" customHeight="1" thickBot="1">
      <c r="A44" s="545">
        <f>'6月菜單'!A35:D35</f>
        <v>46195</v>
      </c>
      <c r="B44" s="546"/>
      <c r="C44" s="546"/>
      <c r="D44" s="547"/>
      <c r="E44" s="545">
        <f>'6月菜單'!E35:H35</f>
        <v>46196</v>
      </c>
      <c r="F44" s="546"/>
      <c r="G44" s="546"/>
      <c r="H44" s="547"/>
      <c r="I44" s="545">
        <f>'6月菜單'!I35:L35</f>
        <v>46197</v>
      </c>
      <c r="J44" s="546"/>
      <c r="K44" s="546"/>
      <c r="L44" s="547"/>
      <c r="M44" s="545">
        <f>'6月菜單'!M35:P35</f>
        <v>46198</v>
      </c>
      <c r="N44" s="546"/>
      <c r="O44" s="546"/>
      <c r="P44" s="547"/>
      <c r="Q44" s="545">
        <f>'6月菜單'!Q35:T35</f>
        <v>46199</v>
      </c>
      <c r="R44" s="546"/>
      <c r="S44" s="546"/>
      <c r="T44" s="547"/>
      <c r="U44" s="5"/>
      <c r="V44" s="5"/>
    </row>
    <row r="45" spans="1:22" s="11" customFormat="1" ht="95.1" customHeight="1">
      <c r="A45" s="555" t="str">
        <f>'6月菜單'!A36:D36</f>
        <v>白米飯</v>
      </c>
      <c r="B45" s="556"/>
      <c r="C45" s="556"/>
      <c r="D45" s="557"/>
      <c r="E45" s="555" t="str">
        <f>'6月菜單'!E36:H36</f>
        <v>胚芽飯</v>
      </c>
      <c r="F45" s="556"/>
      <c r="G45" s="556"/>
      <c r="H45" s="557"/>
      <c r="I45" s="555" t="str">
        <f>'6月菜單'!I36:L36</f>
        <v>白米飯</v>
      </c>
      <c r="J45" s="556"/>
      <c r="K45" s="556"/>
      <c r="L45" s="557"/>
      <c r="M45" s="555" t="str">
        <f>'6月菜單'!M36:P36</f>
        <v>地瓜飯</v>
      </c>
      <c r="N45" s="556"/>
      <c r="O45" s="556"/>
      <c r="P45" s="557"/>
      <c r="Q45" s="555" t="str">
        <f>'6月菜單'!Q36:T36</f>
        <v>霸氣咖哩炒飯</v>
      </c>
      <c r="R45" s="556"/>
      <c r="S45" s="556"/>
      <c r="T45" s="557"/>
      <c r="U45" s="5"/>
      <c r="V45" s="5"/>
    </row>
    <row r="46" spans="1:22" s="11" customFormat="1" ht="95.1" customHeight="1">
      <c r="A46" s="543" t="str">
        <f>'6月菜單'!A37:D37</f>
        <v>海鮮魷魚豆腐鍋(海豆)</v>
      </c>
      <c r="B46" s="544"/>
      <c r="C46" s="544"/>
      <c r="D46" s="554"/>
      <c r="E46" s="543" t="str">
        <f>'6月菜單'!E37:H37</f>
        <v>碳燒雞腿</v>
      </c>
      <c r="F46" s="544"/>
      <c r="G46" s="544"/>
      <c r="H46" s="554"/>
      <c r="I46" s="543" t="str">
        <f>'6月菜單'!I37:L37</f>
        <v>脆皮炸雞翅(炸)</v>
      </c>
      <c r="J46" s="544"/>
      <c r="K46" s="544"/>
      <c r="L46" s="554"/>
      <c r="M46" s="543" t="str">
        <f>'6月菜單'!M37:P37</f>
        <v>梅干扣肉(醃)</v>
      </c>
      <c r="N46" s="544"/>
      <c r="O46" s="544"/>
      <c r="P46" s="554"/>
      <c r="Q46" s="543" t="str">
        <f>'6月菜單'!Q37:T37</f>
        <v>黃金酥炸魚排(海炸)-申請</v>
      </c>
      <c r="R46" s="544"/>
      <c r="S46" s="544"/>
      <c r="T46" s="554"/>
      <c r="U46" s="5"/>
      <c r="V46" s="5"/>
    </row>
    <row r="47" spans="1:22" s="11" customFormat="1" ht="95.1" customHeight="1">
      <c r="A47" s="551" t="str">
        <f>'6月菜單'!A38:D38</f>
        <v>滑嫩蒸蛋</v>
      </c>
      <c r="B47" s="552"/>
      <c r="C47" s="552"/>
      <c r="D47" s="553"/>
      <c r="E47" s="551" t="str">
        <f>'6月菜單'!E38:H38</f>
        <v>醬汁豆腐(豆)</v>
      </c>
      <c r="F47" s="552"/>
      <c r="G47" s="552"/>
      <c r="H47" s="553"/>
      <c r="I47" s="551" t="str">
        <f>'6月菜單'!I38:L38</f>
        <v>蘑菇肉片</v>
      </c>
      <c r="J47" s="552"/>
      <c r="K47" s="552"/>
      <c r="L47" s="553"/>
      <c r="M47" s="551" t="str">
        <f>'6月菜單'!M38:P38</f>
        <v>照燒翅小腿</v>
      </c>
      <c r="N47" s="552"/>
      <c r="O47" s="552"/>
      <c r="P47" s="553"/>
      <c r="Q47" s="551" t="str">
        <f>'6月菜單'!Q38:T38</f>
        <v>紅豆包(冷)</v>
      </c>
      <c r="R47" s="552"/>
      <c r="S47" s="552"/>
      <c r="T47" s="553"/>
      <c r="U47" s="5"/>
      <c r="V47" s="5"/>
    </row>
    <row r="48" spans="1:22" s="11" customFormat="1" ht="95.1" customHeight="1">
      <c r="A48" s="540" t="str">
        <f>'6月菜單'!A39:D39</f>
        <v>蒲瓜炒肉</v>
      </c>
      <c r="B48" s="541"/>
      <c r="C48" s="541"/>
      <c r="D48" s="542"/>
      <c r="E48" s="540" t="str">
        <f>'6月菜單'!E39:H39</f>
        <v>螞蟻上樹</v>
      </c>
      <c r="F48" s="541"/>
      <c r="G48" s="541"/>
      <c r="H48" s="542"/>
      <c r="I48" s="540" t="str">
        <f>'6月菜單'!I39:L39</f>
        <v>蜜汁滷味(豆加)</v>
      </c>
      <c r="J48" s="541"/>
      <c r="K48" s="541"/>
      <c r="L48" s="542"/>
      <c r="M48" s="540" t="str">
        <f>'6月菜單'!M39:P39</f>
        <v>黃金玉米炒蛋</v>
      </c>
      <c r="N48" s="541"/>
      <c r="O48" s="541"/>
      <c r="P48" s="542"/>
      <c r="Q48" s="540" t="str">
        <f>'6月菜單'!Q39:T39</f>
        <v>彩椒菇菇炒肉</v>
      </c>
      <c r="R48" s="541"/>
      <c r="S48" s="541"/>
      <c r="T48" s="542"/>
      <c r="U48" s="5"/>
      <c r="V48" s="5"/>
    </row>
    <row r="49" spans="1:22" s="11" customFormat="1" ht="95.1" customHeight="1">
      <c r="A49" s="551" t="str">
        <f>'6月菜單'!A40:D40</f>
        <v>深色蔬菜</v>
      </c>
      <c r="B49" s="552"/>
      <c r="C49" s="552"/>
      <c r="D49" s="553"/>
      <c r="E49" s="551" t="str">
        <f>'6月菜單'!E40:H40</f>
        <v>淺色蔬菜</v>
      </c>
      <c r="F49" s="552"/>
      <c r="G49" s="552"/>
      <c r="H49" s="553"/>
      <c r="I49" s="551" t="str">
        <f>'6月菜單'!I40:L40</f>
        <v>深色蔬菜</v>
      </c>
      <c r="J49" s="552"/>
      <c r="K49" s="552"/>
      <c r="L49" s="553"/>
      <c r="M49" s="551" t="str">
        <f>'6月菜單'!M40:P40</f>
        <v>淺色蔬菜</v>
      </c>
      <c r="N49" s="552"/>
      <c r="O49" s="552"/>
      <c r="P49" s="553"/>
      <c r="Q49" s="551" t="str">
        <f>'6月菜單'!Q40:T40</f>
        <v>深色蔬菜</v>
      </c>
      <c r="R49" s="552"/>
      <c r="S49" s="552"/>
      <c r="T49" s="553"/>
      <c r="U49" s="5"/>
      <c r="V49" s="5"/>
    </row>
    <row r="50" spans="1:22" s="11" customFormat="1" ht="95.1" customHeight="1" thickBot="1">
      <c r="A50" s="548" t="str">
        <f>'6月菜單'!A41:D41</f>
        <v>菇菇高麗菜湯</v>
      </c>
      <c r="B50" s="549"/>
      <c r="C50" s="549"/>
      <c r="D50" s="550"/>
      <c r="E50" s="548" t="str">
        <f>'6月菜單'!E41:H41</f>
        <v>紅豆紫米湯</v>
      </c>
      <c r="F50" s="549"/>
      <c r="G50" s="549"/>
      <c r="H50" s="550"/>
      <c r="I50" s="548" t="str">
        <f>'6月菜單'!I41:L41</f>
        <v>金針肉絲湯</v>
      </c>
      <c r="J50" s="549"/>
      <c r="K50" s="549"/>
      <c r="L50" s="550"/>
      <c r="M50" s="548" t="str">
        <f>'6月菜單'!M41:P41</f>
        <v>鮮筍湯</v>
      </c>
      <c r="N50" s="549"/>
      <c r="O50" s="549"/>
      <c r="P50" s="550"/>
      <c r="Q50" s="548" t="str">
        <f>'6月菜單'!Q41:T41</f>
        <v>日式豆腐湯(豆)</v>
      </c>
      <c r="R50" s="549"/>
      <c r="S50" s="549"/>
      <c r="T50" s="550"/>
      <c r="U50" s="5"/>
      <c r="V50" s="5"/>
    </row>
    <row r="51" spans="1:22" ht="2.25" customHeight="1" thickBot="1">
      <c r="A51" s="27"/>
      <c r="B51" s="28"/>
      <c r="C51" s="28"/>
      <c r="D51" s="29"/>
      <c r="E51" s="27"/>
      <c r="F51" s="28"/>
      <c r="G51" s="28"/>
      <c r="H51" s="29"/>
      <c r="I51" s="27"/>
      <c r="J51" s="28"/>
      <c r="K51" s="28"/>
      <c r="L51" s="29"/>
      <c r="M51" s="27"/>
      <c r="N51" s="28"/>
      <c r="O51" s="28"/>
      <c r="P51" s="29"/>
      <c r="Q51" s="24"/>
      <c r="R51" s="25"/>
      <c r="S51" s="25"/>
      <c r="T51" s="26"/>
    </row>
    <row r="52" spans="1:22" ht="50.1" customHeight="1">
      <c r="A52" s="194" t="s">
        <v>122</v>
      </c>
      <c r="B52" s="195">
        <f>'第四週明細 '!W12</f>
        <v>763.8</v>
      </c>
      <c r="C52" s="196" t="s">
        <v>123</v>
      </c>
      <c r="D52" s="197">
        <f>'第四週明細 '!W8</f>
        <v>27</v>
      </c>
      <c r="E52" s="194" t="s">
        <v>122</v>
      </c>
      <c r="F52" s="195">
        <f>'第四週明細 '!W20</f>
        <v>739</v>
      </c>
      <c r="G52" s="196" t="s">
        <v>123</v>
      </c>
      <c r="H52" s="197">
        <f>'第四週明細 '!W16</f>
        <v>23</v>
      </c>
      <c r="I52" s="194" t="s">
        <v>122</v>
      </c>
      <c r="J52" s="195">
        <f>'第四週明細 '!W28</f>
        <v>792.4</v>
      </c>
      <c r="K52" s="196" t="s">
        <v>123</v>
      </c>
      <c r="L52" s="197">
        <f>'第四週明細 '!W24</f>
        <v>28</v>
      </c>
      <c r="M52" s="194" t="s">
        <v>122</v>
      </c>
      <c r="N52" s="195">
        <f>'第四週明細 '!W36</f>
        <v>775</v>
      </c>
      <c r="O52" s="196" t="s">
        <v>123</v>
      </c>
      <c r="P52" s="197">
        <f>'第四週明細 '!W32</f>
        <v>27</v>
      </c>
      <c r="Q52" s="194" t="s">
        <v>122</v>
      </c>
      <c r="R52" s="195">
        <f>'第四週明細 '!W44</f>
        <v>730</v>
      </c>
      <c r="S52" s="196" t="s">
        <v>123</v>
      </c>
      <c r="T52" s="197">
        <f>'第四週明細 '!W40</f>
        <v>24</v>
      </c>
    </row>
    <row r="53" spans="1:22" ht="50.1" customHeight="1" thickBot="1">
      <c r="A53" s="198" t="s">
        <v>124</v>
      </c>
      <c r="B53" s="199">
        <f>'第四週明細 '!W6</f>
        <v>97</v>
      </c>
      <c r="C53" s="200" t="s">
        <v>2</v>
      </c>
      <c r="D53" s="201">
        <f>'第四週明細 '!W10</f>
        <v>33.199999999999996</v>
      </c>
      <c r="E53" s="198" t="s">
        <v>124</v>
      </c>
      <c r="F53" s="199">
        <f>'第四週明細 '!W14</f>
        <v>104.5</v>
      </c>
      <c r="G53" s="200" t="s">
        <v>125</v>
      </c>
      <c r="H53" s="201">
        <f>'第四週明細 '!W18</f>
        <v>28.5</v>
      </c>
      <c r="I53" s="198" t="s">
        <v>124</v>
      </c>
      <c r="J53" s="199">
        <f>'第四週明細 '!W22</f>
        <v>102</v>
      </c>
      <c r="K53" s="200" t="s">
        <v>2</v>
      </c>
      <c r="L53" s="201">
        <f>'第四週明細 '!W26</f>
        <v>33.1</v>
      </c>
      <c r="M53" s="198" t="s">
        <v>124</v>
      </c>
      <c r="N53" s="199">
        <f>'第四週明細 '!W30</f>
        <v>99.5</v>
      </c>
      <c r="O53" s="200" t="s">
        <v>125</v>
      </c>
      <c r="P53" s="201">
        <f>'第四週明細 '!W34</f>
        <v>33.5</v>
      </c>
      <c r="Q53" s="198" t="s">
        <v>124</v>
      </c>
      <c r="R53" s="199">
        <f>'第四週明細 '!W38</f>
        <v>100.5</v>
      </c>
      <c r="S53" s="200" t="s">
        <v>125</v>
      </c>
      <c r="T53" s="201">
        <f>'第四週明細 '!W42</f>
        <v>28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</mergeCells>
  <phoneticPr fontId="3" type="noConversion"/>
  <conditionalFormatting sqref="A4:A53">
    <cfRule type="cellIs" dxfId="5" priority="3" stopIfTrue="1" operator="equal">
      <formula>0</formula>
    </cfRule>
  </conditionalFormatting>
  <conditionalFormatting sqref="A1:T1048576">
    <cfRule type="cellIs" dxfId="4" priority="2" stopIfTrue="1" operator="equal">
      <formula>0</formula>
    </cfRule>
  </conditionalFormatting>
  <conditionalFormatting sqref="B11:D14 F11:H53 J11:L53 N11:P53 R11:T53 B16:D53">
    <cfRule type="cellIs" dxfId="3" priority="61" stopIfTrue="1" operator="equal">
      <formula>0</formula>
    </cfRule>
  </conditionalFormatting>
  <conditionalFormatting sqref="I1:I65536 M1:M65536 Q1:Q65536 E4:E53">
    <cfRule type="cellIs" dxfId="2" priority="1" stopIfTrue="1" operator="equal">
      <formula>0</formula>
    </cfRule>
  </conditionalFormatting>
  <conditionalFormatting sqref="K1:K11 O1:O11 S1:S11 K14:K21 O14:O21 S14:S21 K24:K31 O24:O31 S24:S31 K34:K41 O34:O41 S34:S41 K44:K51 O44:O51 S44:S51 K54:K65536 O54:O65536 S54:S65536">
    <cfRule type="cellIs" dxfId="1" priority="73" stopIfTrue="1" operator="equal">
      <formula>0</formula>
    </cfRule>
  </conditionalFormatting>
  <pageMargins left="0.19685039370078741" right="0.19685039370078741" top="0.17" bottom="0.17" header="0.17" footer="0.17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75" defaultRowHeight="16.5"/>
  <cols>
    <col min="1" max="1" width="7.875" style="240" customWidth="1"/>
    <col min="2" max="2" width="5.5" style="240" customWidth="1"/>
    <col min="3" max="3" width="20.125" style="240" bestFit="1" customWidth="1"/>
    <col min="4" max="4" width="24.875" style="240" bestFit="1" customWidth="1"/>
    <col min="5" max="5" width="27.625" style="240" bestFit="1" customWidth="1"/>
    <col min="6" max="6" width="24.875" style="240" bestFit="1" customWidth="1"/>
    <col min="7" max="7" width="11.875" style="211" bestFit="1" customWidth="1"/>
    <col min="8" max="8" width="19.375" style="240" bestFit="1" customWidth="1"/>
    <col min="9" max="9" width="11.25" style="211" customWidth="1"/>
    <col min="10" max="10" width="4.125" style="240" customWidth="1"/>
    <col min="11" max="11" width="3.375" style="240" customWidth="1"/>
    <col min="12" max="12" width="2.75" style="240" customWidth="1"/>
    <col min="13" max="13" width="2.875" style="240" customWidth="1"/>
    <col min="14" max="14" width="3" style="240" customWidth="1"/>
    <col min="15" max="15" width="2.5" style="240" customWidth="1"/>
    <col min="16" max="16" width="2.75" style="240" customWidth="1"/>
    <col min="17" max="16384" width="7.875" style="211"/>
  </cols>
  <sheetData>
    <row r="1" spans="1:256" ht="18.75">
      <c r="A1" s="203" t="str">
        <f>'6月菜單'!A1:H3</f>
        <v>員林國小-冠成115年6月菜單</v>
      </c>
      <c r="B1" s="204"/>
      <c r="C1" s="205"/>
      <c r="D1" s="206"/>
      <c r="E1" s="207"/>
      <c r="F1" s="207"/>
      <c r="G1" s="205" t="s">
        <v>132</v>
      </c>
      <c r="H1" s="208" t="s">
        <v>133</v>
      </c>
      <c r="I1" s="207"/>
      <c r="J1" s="558" t="s">
        <v>134</v>
      </c>
      <c r="K1" s="559"/>
      <c r="L1" s="559"/>
      <c r="M1" s="559"/>
      <c r="N1" s="559"/>
      <c r="O1" s="559"/>
      <c r="P1" s="559"/>
      <c r="Q1" s="209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  <c r="EO1" s="210"/>
      <c r="EP1" s="210"/>
      <c r="EQ1" s="210"/>
      <c r="ER1" s="210"/>
      <c r="ES1" s="210"/>
      <c r="ET1" s="210"/>
      <c r="EU1" s="210"/>
      <c r="EV1" s="210"/>
      <c r="EW1" s="210"/>
      <c r="EX1" s="210"/>
      <c r="EY1" s="210"/>
      <c r="EZ1" s="210"/>
      <c r="FA1" s="210"/>
      <c r="FB1" s="210"/>
      <c r="FC1" s="210"/>
      <c r="FD1" s="210"/>
      <c r="FE1" s="210"/>
      <c r="FF1" s="210"/>
      <c r="FG1" s="210"/>
      <c r="FH1" s="210"/>
      <c r="FI1" s="210"/>
      <c r="FJ1" s="210"/>
      <c r="FK1" s="210"/>
      <c r="FL1" s="210"/>
      <c r="FM1" s="210"/>
      <c r="FN1" s="210"/>
      <c r="FO1" s="210"/>
      <c r="FP1" s="210"/>
      <c r="FQ1" s="210"/>
      <c r="FR1" s="210"/>
      <c r="FS1" s="210"/>
      <c r="FT1" s="210"/>
      <c r="FU1" s="210"/>
      <c r="FV1" s="210"/>
      <c r="FW1" s="210"/>
      <c r="FX1" s="210"/>
      <c r="FY1" s="210"/>
      <c r="FZ1" s="210"/>
      <c r="GA1" s="210"/>
      <c r="GB1" s="210"/>
      <c r="GC1" s="210"/>
      <c r="GD1" s="210"/>
      <c r="GE1" s="210"/>
      <c r="GF1" s="210"/>
      <c r="GG1" s="210"/>
      <c r="GH1" s="210"/>
      <c r="GI1" s="210"/>
      <c r="GJ1" s="210"/>
      <c r="GK1" s="210"/>
      <c r="GL1" s="210"/>
      <c r="GM1" s="210"/>
      <c r="GN1" s="210"/>
      <c r="GO1" s="210"/>
      <c r="GP1" s="210"/>
      <c r="GQ1" s="210"/>
      <c r="GR1" s="210"/>
      <c r="GS1" s="210"/>
      <c r="GT1" s="210"/>
      <c r="GU1" s="210"/>
      <c r="GV1" s="210"/>
      <c r="GW1" s="210"/>
      <c r="GX1" s="210"/>
      <c r="GY1" s="210"/>
      <c r="GZ1" s="210"/>
      <c r="HA1" s="210"/>
      <c r="HB1" s="210"/>
      <c r="HC1" s="210"/>
      <c r="HD1" s="210"/>
      <c r="HE1" s="210"/>
      <c r="HF1" s="210"/>
      <c r="HG1" s="210"/>
      <c r="HH1" s="210"/>
      <c r="HI1" s="210"/>
      <c r="HJ1" s="210"/>
      <c r="HK1" s="210"/>
      <c r="HL1" s="210"/>
      <c r="HM1" s="210"/>
      <c r="HN1" s="210"/>
      <c r="HO1" s="210"/>
      <c r="HP1" s="210"/>
      <c r="HQ1" s="210"/>
      <c r="HR1" s="210"/>
      <c r="HS1" s="210"/>
      <c r="HT1" s="210"/>
      <c r="HU1" s="210"/>
      <c r="HV1" s="210"/>
      <c r="HW1" s="210"/>
      <c r="HX1" s="210"/>
      <c r="HY1" s="210"/>
      <c r="HZ1" s="210"/>
      <c r="IA1" s="210"/>
      <c r="IB1" s="210"/>
      <c r="IC1" s="210"/>
      <c r="ID1" s="210"/>
      <c r="IE1" s="210"/>
      <c r="IF1" s="210"/>
      <c r="IG1" s="210"/>
      <c r="IH1" s="210"/>
      <c r="II1" s="210"/>
      <c r="IJ1" s="210"/>
      <c r="IK1" s="210"/>
      <c r="IL1" s="210"/>
      <c r="IM1" s="210"/>
      <c r="IN1" s="210"/>
      <c r="IO1" s="210"/>
      <c r="IP1" s="210"/>
      <c r="IQ1" s="210"/>
      <c r="IR1" s="210"/>
      <c r="IS1" s="210"/>
      <c r="IT1" s="210"/>
      <c r="IU1" s="210"/>
      <c r="IV1" s="210"/>
    </row>
    <row r="2" spans="1:256" ht="19.5" thickBot="1">
      <c r="A2" s="560"/>
      <c r="B2" s="560"/>
      <c r="C2" s="560"/>
      <c r="D2" s="212" t="s">
        <v>135</v>
      </c>
      <c r="E2" s="213" t="s">
        <v>136</v>
      </c>
      <c r="F2" s="212"/>
      <c r="G2" s="205" t="s">
        <v>137</v>
      </c>
      <c r="H2" s="214" t="s">
        <v>138</v>
      </c>
      <c r="I2" s="215"/>
      <c r="J2" s="559"/>
      <c r="K2" s="559"/>
      <c r="L2" s="559"/>
      <c r="M2" s="559"/>
      <c r="N2" s="559"/>
      <c r="O2" s="559"/>
      <c r="P2" s="559"/>
      <c r="Q2" s="209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  <c r="DE2" s="216"/>
      <c r="DF2" s="216"/>
      <c r="DG2" s="216"/>
      <c r="DH2" s="216"/>
      <c r="DI2" s="216"/>
      <c r="DJ2" s="216"/>
      <c r="DK2" s="216"/>
      <c r="DL2" s="216"/>
      <c r="DM2" s="216"/>
      <c r="DN2" s="216"/>
      <c r="DO2" s="216"/>
      <c r="DP2" s="216"/>
      <c r="DQ2" s="216"/>
      <c r="DR2" s="216"/>
      <c r="DS2" s="216"/>
      <c r="DT2" s="216"/>
      <c r="DU2" s="216"/>
      <c r="DV2" s="216"/>
      <c r="DW2" s="216"/>
      <c r="DX2" s="216"/>
      <c r="DY2" s="216"/>
      <c r="DZ2" s="216"/>
      <c r="EA2" s="216"/>
      <c r="EB2" s="216"/>
      <c r="EC2" s="216"/>
      <c r="ED2" s="216"/>
      <c r="EE2" s="216"/>
      <c r="EF2" s="216"/>
      <c r="EG2" s="216"/>
      <c r="EH2" s="216"/>
      <c r="EI2" s="216"/>
      <c r="EJ2" s="216"/>
      <c r="EK2" s="216"/>
      <c r="EL2" s="216"/>
      <c r="EM2" s="216"/>
      <c r="EN2" s="216"/>
      <c r="EO2" s="216"/>
      <c r="EP2" s="216"/>
      <c r="EQ2" s="216"/>
      <c r="ER2" s="216"/>
      <c r="ES2" s="216"/>
      <c r="ET2" s="216"/>
      <c r="EU2" s="216"/>
      <c r="EV2" s="216"/>
      <c r="EW2" s="216"/>
      <c r="EX2" s="216"/>
      <c r="EY2" s="216"/>
      <c r="EZ2" s="216"/>
      <c r="FA2" s="216"/>
      <c r="FB2" s="216"/>
      <c r="FC2" s="216"/>
      <c r="FD2" s="216"/>
      <c r="FE2" s="216"/>
      <c r="FF2" s="216"/>
      <c r="FG2" s="216"/>
      <c r="FH2" s="216"/>
      <c r="FI2" s="216"/>
      <c r="FJ2" s="216"/>
      <c r="FK2" s="216"/>
      <c r="FL2" s="216"/>
      <c r="FM2" s="216"/>
      <c r="FN2" s="216"/>
      <c r="FO2" s="216"/>
      <c r="FP2" s="216"/>
      <c r="FQ2" s="216"/>
      <c r="FR2" s="216"/>
      <c r="FS2" s="216"/>
      <c r="FT2" s="216"/>
      <c r="FU2" s="216"/>
      <c r="FV2" s="216"/>
      <c r="FW2" s="216"/>
      <c r="FX2" s="216"/>
      <c r="FY2" s="216"/>
      <c r="FZ2" s="216"/>
      <c r="GA2" s="216"/>
      <c r="GB2" s="216"/>
      <c r="GC2" s="216"/>
      <c r="GD2" s="216"/>
      <c r="GE2" s="216"/>
      <c r="GF2" s="216"/>
      <c r="GG2" s="216"/>
      <c r="GH2" s="216"/>
      <c r="GI2" s="216"/>
      <c r="GJ2" s="216"/>
      <c r="GK2" s="216"/>
      <c r="GL2" s="216"/>
      <c r="GM2" s="216"/>
      <c r="GN2" s="216"/>
      <c r="GO2" s="216"/>
      <c r="GP2" s="216"/>
      <c r="GQ2" s="216"/>
      <c r="GR2" s="216"/>
      <c r="GS2" s="216"/>
      <c r="GT2" s="216"/>
      <c r="GU2" s="216"/>
      <c r="GV2" s="216"/>
      <c r="GW2" s="216"/>
      <c r="GX2" s="216"/>
      <c r="GY2" s="216"/>
      <c r="GZ2" s="216"/>
      <c r="HA2" s="216"/>
      <c r="HB2" s="216"/>
      <c r="HC2" s="216"/>
      <c r="HD2" s="216"/>
      <c r="HE2" s="216"/>
      <c r="HF2" s="216"/>
      <c r="HG2" s="216"/>
      <c r="HH2" s="216"/>
      <c r="HI2" s="216"/>
      <c r="HJ2" s="216"/>
      <c r="HK2" s="216"/>
      <c r="HL2" s="216"/>
      <c r="HM2" s="216"/>
      <c r="HN2" s="216"/>
      <c r="HO2" s="216"/>
      <c r="HP2" s="216"/>
      <c r="HQ2" s="216"/>
      <c r="HR2" s="216"/>
      <c r="HS2" s="216"/>
      <c r="HT2" s="216"/>
      <c r="HU2" s="216"/>
      <c r="HV2" s="216"/>
      <c r="HW2" s="216"/>
      <c r="HX2" s="216"/>
      <c r="HY2" s="216"/>
      <c r="HZ2" s="216"/>
      <c r="IA2" s="216"/>
      <c r="IB2" s="216"/>
      <c r="IC2" s="216"/>
      <c r="ID2" s="216"/>
      <c r="IE2" s="216"/>
      <c r="IF2" s="216"/>
      <c r="IG2" s="216"/>
      <c r="IH2" s="216"/>
      <c r="II2" s="216"/>
      <c r="IJ2" s="216"/>
      <c r="IK2" s="216"/>
      <c r="IL2" s="216"/>
      <c r="IM2" s="216"/>
      <c r="IN2" s="216"/>
      <c r="IO2" s="216"/>
      <c r="IP2" s="216"/>
      <c r="IQ2" s="216"/>
      <c r="IR2" s="216"/>
      <c r="IS2" s="216"/>
      <c r="IT2" s="216"/>
      <c r="IU2" s="216"/>
      <c r="IV2" s="216"/>
    </row>
    <row r="3" spans="1:256" ht="20.25">
      <c r="A3" s="217" t="s">
        <v>139</v>
      </c>
      <c r="B3" s="218" t="s">
        <v>140</v>
      </c>
      <c r="C3" s="218" t="s">
        <v>32</v>
      </c>
      <c r="D3" s="218" t="s">
        <v>141</v>
      </c>
      <c r="E3" s="218" t="s">
        <v>142</v>
      </c>
      <c r="F3" s="218" t="s">
        <v>143</v>
      </c>
      <c r="G3" s="218" t="s">
        <v>144</v>
      </c>
      <c r="H3" s="218" t="s">
        <v>145</v>
      </c>
      <c r="I3" s="218" t="s">
        <v>146</v>
      </c>
      <c r="J3" s="219" t="s">
        <v>147</v>
      </c>
      <c r="K3" s="219" t="s">
        <v>148</v>
      </c>
      <c r="L3" s="219" t="s">
        <v>149</v>
      </c>
      <c r="M3" s="219" t="s">
        <v>150</v>
      </c>
      <c r="N3" s="219" t="s">
        <v>151</v>
      </c>
      <c r="O3" s="219" t="s">
        <v>152</v>
      </c>
      <c r="P3" s="220" t="s">
        <v>153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12"/>
      <c r="CF3" s="212"/>
      <c r="CG3" s="212"/>
      <c r="CH3" s="212"/>
      <c r="CI3" s="212"/>
      <c r="CJ3" s="212"/>
      <c r="CK3" s="212"/>
      <c r="CL3" s="212"/>
      <c r="CM3" s="212"/>
      <c r="CN3" s="212"/>
      <c r="CO3" s="212"/>
      <c r="CP3" s="212"/>
      <c r="CQ3" s="212"/>
      <c r="CR3" s="212"/>
      <c r="CS3" s="212"/>
      <c r="CT3" s="212"/>
      <c r="CU3" s="212"/>
      <c r="CV3" s="212"/>
      <c r="CW3" s="212"/>
      <c r="CX3" s="212"/>
      <c r="CY3" s="212"/>
      <c r="CZ3" s="212"/>
      <c r="DA3" s="212"/>
      <c r="DB3" s="212"/>
      <c r="DC3" s="212"/>
      <c r="DD3" s="212"/>
      <c r="DE3" s="212"/>
      <c r="DF3" s="212"/>
      <c r="DG3" s="212"/>
      <c r="DH3" s="212"/>
      <c r="DI3" s="212"/>
      <c r="DJ3" s="212"/>
      <c r="DK3" s="212"/>
      <c r="DL3" s="212"/>
      <c r="DM3" s="212"/>
      <c r="DN3" s="212"/>
      <c r="DO3" s="212"/>
      <c r="DP3" s="212"/>
      <c r="DQ3" s="212"/>
      <c r="DR3" s="212"/>
      <c r="DS3" s="212"/>
      <c r="DT3" s="212"/>
      <c r="DU3" s="212"/>
      <c r="DV3" s="212"/>
      <c r="DW3" s="212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212"/>
      <c r="EV3" s="212"/>
      <c r="EW3" s="212"/>
      <c r="EX3" s="212"/>
      <c r="EY3" s="212"/>
      <c r="EZ3" s="212"/>
      <c r="FA3" s="212"/>
      <c r="FB3" s="212"/>
      <c r="FC3" s="212"/>
      <c r="FD3" s="212"/>
      <c r="FE3" s="212"/>
      <c r="FF3" s="212"/>
      <c r="FG3" s="212"/>
      <c r="FH3" s="212"/>
      <c r="FI3" s="212"/>
      <c r="FJ3" s="212"/>
      <c r="FK3" s="212"/>
      <c r="FL3" s="212"/>
      <c r="FM3" s="212"/>
      <c r="FN3" s="212"/>
      <c r="FO3" s="212"/>
      <c r="FP3" s="212"/>
      <c r="FQ3" s="212"/>
      <c r="FR3" s="212"/>
      <c r="FS3" s="212"/>
      <c r="FT3" s="212"/>
      <c r="FU3" s="212"/>
      <c r="FV3" s="212"/>
      <c r="FW3" s="212"/>
      <c r="FX3" s="212"/>
      <c r="FY3" s="212"/>
      <c r="FZ3" s="212"/>
      <c r="GA3" s="212"/>
      <c r="GB3" s="212"/>
      <c r="GC3" s="212"/>
      <c r="GD3" s="212"/>
      <c r="GE3" s="212"/>
      <c r="GF3" s="212"/>
      <c r="GG3" s="212"/>
      <c r="GH3" s="212"/>
      <c r="GI3" s="212"/>
      <c r="GJ3" s="212"/>
      <c r="GK3" s="212"/>
      <c r="GL3" s="212"/>
      <c r="GM3" s="212"/>
      <c r="GN3" s="212"/>
      <c r="GO3" s="212"/>
      <c r="GP3" s="212"/>
      <c r="GQ3" s="212"/>
      <c r="GR3" s="212"/>
      <c r="GS3" s="212"/>
      <c r="GT3" s="212"/>
      <c r="GU3" s="212"/>
      <c r="GV3" s="212"/>
      <c r="GW3" s="212"/>
      <c r="GX3" s="212"/>
      <c r="GY3" s="212"/>
      <c r="GZ3" s="212"/>
      <c r="HA3" s="212"/>
      <c r="HB3" s="212"/>
      <c r="HC3" s="212"/>
      <c r="HD3" s="212"/>
      <c r="HE3" s="212"/>
      <c r="HF3" s="212"/>
      <c r="HG3" s="212"/>
      <c r="HH3" s="212"/>
      <c r="HI3" s="212"/>
      <c r="HJ3" s="212"/>
      <c r="HK3" s="212"/>
      <c r="HL3" s="212"/>
      <c r="HM3" s="212"/>
      <c r="HN3" s="212"/>
      <c r="HO3" s="212"/>
      <c r="HP3" s="212"/>
      <c r="HQ3" s="212"/>
      <c r="HR3" s="212"/>
      <c r="HS3" s="212"/>
      <c r="HT3" s="212"/>
      <c r="HU3" s="212"/>
      <c r="HV3" s="212"/>
      <c r="HW3" s="212"/>
      <c r="HX3" s="212"/>
      <c r="HY3" s="212"/>
      <c r="HZ3" s="212"/>
      <c r="IA3" s="212"/>
      <c r="IB3" s="212"/>
      <c r="IC3" s="212"/>
      <c r="ID3" s="212"/>
      <c r="IE3" s="212"/>
      <c r="IF3" s="212"/>
      <c r="IG3" s="212"/>
      <c r="IH3" s="212"/>
      <c r="II3" s="212"/>
      <c r="IJ3" s="212"/>
      <c r="IK3" s="212"/>
      <c r="IL3" s="212"/>
      <c r="IM3" s="212"/>
      <c r="IN3" s="212"/>
      <c r="IO3" s="212"/>
      <c r="IP3" s="212"/>
      <c r="IQ3" s="212"/>
      <c r="IR3" s="212"/>
      <c r="IS3" s="212"/>
      <c r="IT3" s="212"/>
      <c r="IU3" s="212"/>
      <c r="IV3" s="212"/>
    </row>
    <row r="4" spans="1:256" ht="18.75">
      <c r="A4" s="221" t="e">
        <f>#REF!&amp;#REF!&amp;#REF!&amp;#REF!</f>
        <v>#REF!</v>
      </c>
      <c r="B4" s="222" t="s">
        <v>154</v>
      </c>
      <c r="C4" s="223" t="e">
        <f>'6月菜單'!#REF!</f>
        <v>#REF!</v>
      </c>
      <c r="D4" s="224" t="e">
        <f>'6月菜單'!#REF!</f>
        <v>#REF!</v>
      </c>
      <c r="E4" s="223" t="e">
        <f>'6月菜單'!#REF!</f>
        <v>#REF!</v>
      </c>
      <c r="F4" s="224" t="e">
        <f>'6月菜單'!#REF!</f>
        <v>#REF!</v>
      </c>
      <c r="G4" s="223" t="e">
        <f>'6月菜單'!#REF!</f>
        <v>#REF!</v>
      </c>
      <c r="H4" s="224" t="e">
        <f>'6月菜單'!#REF!</f>
        <v>#REF!</v>
      </c>
      <c r="I4" s="224"/>
      <c r="J4" s="225" t="e">
        <f t="shared" ref="J4:J28" si="0">K4*70+L4*75+M4*120+N4*25+O4*60+P4*45</f>
        <v>#REF!</v>
      </c>
      <c r="K4" s="225" t="e">
        <f>#REF!</f>
        <v>#REF!</v>
      </c>
      <c r="L4" s="225" t="e">
        <f>#REF!</f>
        <v>#REF!</v>
      </c>
      <c r="M4" s="225" t="e">
        <f>#REF!</f>
        <v>#REF!</v>
      </c>
      <c r="N4" s="225" t="e">
        <f>#REF!</f>
        <v>#REF!</v>
      </c>
      <c r="O4" s="225" t="e">
        <f>#REF!</f>
        <v>#REF!</v>
      </c>
      <c r="P4" s="226" t="e">
        <f>#REF!</f>
        <v>#REF!</v>
      </c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212"/>
      <c r="GB4" s="212"/>
      <c r="GC4" s="212"/>
      <c r="GD4" s="212"/>
      <c r="GE4" s="212"/>
      <c r="GF4" s="212"/>
      <c r="GG4" s="212"/>
      <c r="GH4" s="212"/>
      <c r="GI4" s="212"/>
      <c r="GJ4" s="212"/>
      <c r="GK4" s="212"/>
      <c r="GL4" s="212"/>
      <c r="GM4" s="212"/>
      <c r="GN4" s="212"/>
      <c r="GO4" s="212"/>
      <c r="GP4" s="212"/>
      <c r="GQ4" s="212"/>
      <c r="GR4" s="212"/>
      <c r="GS4" s="212"/>
      <c r="GT4" s="212"/>
      <c r="GU4" s="212"/>
      <c r="GV4" s="212"/>
      <c r="GW4" s="212"/>
      <c r="GX4" s="212"/>
      <c r="GY4" s="212"/>
      <c r="GZ4" s="212"/>
      <c r="HA4" s="212"/>
      <c r="HB4" s="212"/>
      <c r="HC4" s="212"/>
      <c r="HD4" s="212"/>
      <c r="HE4" s="212"/>
      <c r="HF4" s="212"/>
      <c r="HG4" s="212"/>
      <c r="HH4" s="212"/>
      <c r="HI4" s="212"/>
      <c r="HJ4" s="212"/>
      <c r="HK4" s="212"/>
      <c r="HL4" s="212"/>
      <c r="HM4" s="212"/>
      <c r="HN4" s="212"/>
      <c r="HO4" s="212"/>
      <c r="HP4" s="212"/>
      <c r="HQ4" s="212"/>
      <c r="HR4" s="212"/>
      <c r="HS4" s="212"/>
      <c r="HT4" s="212"/>
      <c r="HU4" s="212"/>
      <c r="HV4" s="212"/>
      <c r="HW4" s="212"/>
      <c r="HX4" s="212"/>
      <c r="HY4" s="212"/>
      <c r="HZ4" s="212"/>
      <c r="IA4" s="212"/>
      <c r="IB4" s="212"/>
      <c r="IC4" s="212"/>
      <c r="ID4" s="212"/>
      <c r="IE4" s="212"/>
      <c r="IF4" s="212"/>
      <c r="IG4" s="212"/>
      <c r="IH4" s="212"/>
      <c r="II4" s="212"/>
      <c r="IJ4" s="212"/>
      <c r="IK4" s="212"/>
      <c r="IL4" s="212"/>
      <c r="IM4" s="212"/>
      <c r="IN4" s="212"/>
      <c r="IO4" s="212"/>
      <c r="IP4" s="212"/>
      <c r="IQ4" s="212"/>
      <c r="IR4" s="212"/>
      <c r="IS4" s="212"/>
      <c r="IT4" s="212"/>
      <c r="IU4" s="212"/>
      <c r="IV4" s="212"/>
    </row>
    <row r="5" spans="1:256" ht="18.75">
      <c r="A5" s="221" t="e">
        <f>#REF!&amp;#REF!&amp;#REF!&amp;#REF!</f>
        <v>#REF!</v>
      </c>
      <c r="B5" s="222" t="s">
        <v>155</v>
      </c>
      <c r="C5" s="224" t="e">
        <f>'6月菜單'!#REF!</f>
        <v>#REF!</v>
      </c>
      <c r="D5" s="227" t="e">
        <f>'6月菜單'!#REF!</f>
        <v>#REF!</v>
      </c>
      <c r="E5" s="224" t="e">
        <f>'6月菜單'!#REF!</f>
        <v>#REF!</v>
      </c>
      <c r="F5" s="224" t="e">
        <f>'6月菜單'!#REF!</f>
        <v>#REF!</v>
      </c>
      <c r="G5" s="224" t="e">
        <f>'6月菜單'!#REF!</f>
        <v>#REF!</v>
      </c>
      <c r="H5" s="224" t="e">
        <f>'6月菜單'!#REF!</f>
        <v>#REF!</v>
      </c>
      <c r="I5" s="228"/>
      <c r="J5" s="225" t="e">
        <f t="shared" si="0"/>
        <v>#REF!</v>
      </c>
      <c r="K5" s="225" t="e">
        <f>#REF!</f>
        <v>#REF!</v>
      </c>
      <c r="L5" s="225" t="e">
        <f>#REF!</f>
        <v>#REF!</v>
      </c>
      <c r="M5" s="225" t="e">
        <f>#REF!</f>
        <v>#REF!</v>
      </c>
      <c r="N5" s="225" t="e">
        <f>#REF!</f>
        <v>#REF!</v>
      </c>
      <c r="O5" s="225" t="e">
        <f>#REF!</f>
        <v>#REF!</v>
      </c>
      <c r="P5" s="226" t="e">
        <f>#REF!</f>
        <v>#REF!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29"/>
      <c r="DU5" s="229"/>
      <c r="DV5" s="229"/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29"/>
      <c r="EL5" s="229"/>
      <c r="EM5" s="229"/>
      <c r="EN5" s="229"/>
      <c r="EO5" s="229"/>
      <c r="EP5" s="229"/>
      <c r="EQ5" s="229"/>
      <c r="ER5" s="229"/>
      <c r="ES5" s="229"/>
      <c r="ET5" s="229"/>
      <c r="EU5" s="229"/>
      <c r="EV5" s="229"/>
      <c r="EW5" s="229"/>
      <c r="EX5" s="229"/>
      <c r="EY5" s="229"/>
      <c r="EZ5" s="229"/>
      <c r="FA5" s="229"/>
      <c r="FB5" s="229"/>
      <c r="FC5" s="229"/>
      <c r="FD5" s="229"/>
      <c r="FE5" s="229"/>
      <c r="FF5" s="229"/>
      <c r="FG5" s="229"/>
      <c r="FH5" s="229"/>
      <c r="FI5" s="229"/>
      <c r="FJ5" s="229"/>
      <c r="FK5" s="229"/>
      <c r="FL5" s="229"/>
      <c r="FM5" s="229"/>
      <c r="FN5" s="229"/>
      <c r="FO5" s="229"/>
      <c r="FP5" s="229"/>
      <c r="FQ5" s="229"/>
      <c r="FR5" s="229"/>
      <c r="FS5" s="229"/>
      <c r="FT5" s="229"/>
      <c r="FU5" s="229"/>
      <c r="FV5" s="229"/>
      <c r="FW5" s="229"/>
      <c r="FX5" s="229"/>
      <c r="FY5" s="229"/>
      <c r="FZ5" s="229"/>
      <c r="GA5" s="229"/>
      <c r="GB5" s="229"/>
      <c r="GC5" s="229"/>
      <c r="GD5" s="229"/>
      <c r="GE5" s="229"/>
      <c r="GF5" s="229"/>
      <c r="GG5" s="229"/>
      <c r="GH5" s="229"/>
      <c r="GI5" s="229"/>
      <c r="GJ5" s="229"/>
      <c r="GK5" s="229"/>
      <c r="GL5" s="229"/>
      <c r="GM5" s="229"/>
      <c r="GN5" s="229"/>
      <c r="GO5" s="229"/>
      <c r="GP5" s="229"/>
      <c r="GQ5" s="229"/>
      <c r="GR5" s="229"/>
      <c r="GS5" s="229"/>
      <c r="GT5" s="229"/>
      <c r="GU5" s="229"/>
      <c r="GV5" s="229"/>
      <c r="GW5" s="229"/>
      <c r="GX5" s="229"/>
      <c r="GY5" s="229"/>
      <c r="GZ5" s="229"/>
      <c r="HA5" s="229"/>
      <c r="HB5" s="229"/>
      <c r="HC5" s="229"/>
      <c r="HD5" s="229"/>
      <c r="HE5" s="229"/>
      <c r="HF5" s="229"/>
      <c r="HG5" s="229"/>
      <c r="HH5" s="229"/>
      <c r="HI5" s="229"/>
      <c r="HJ5" s="229"/>
      <c r="HK5" s="229"/>
      <c r="HL5" s="229"/>
      <c r="HM5" s="229"/>
      <c r="HN5" s="229"/>
      <c r="HO5" s="229"/>
      <c r="HP5" s="229"/>
      <c r="HQ5" s="229"/>
      <c r="HR5" s="229"/>
      <c r="HS5" s="229"/>
      <c r="HT5" s="229"/>
      <c r="HU5" s="229"/>
      <c r="HV5" s="229"/>
      <c r="HW5" s="229"/>
      <c r="HX5" s="229"/>
      <c r="HY5" s="229"/>
      <c r="HZ5" s="229"/>
      <c r="IA5" s="229"/>
      <c r="IB5" s="229"/>
      <c r="IC5" s="229"/>
      <c r="ID5" s="229"/>
      <c r="IE5" s="229"/>
      <c r="IF5" s="229"/>
      <c r="IG5" s="229"/>
      <c r="IH5" s="229"/>
      <c r="II5" s="229"/>
      <c r="IJ5" s="229"/>
      <c r="IK5" s="229"/>
      <c r="IL5" s="229"/>
      <c r="IM5" s="229"/>
      <c r="IN5" s="229"/>
      <c r="IO5" s="229"/>
      <c r="IP5" s="229"/>
      <c r="IQ5" s="229"/>
      <c r="IR5" s="229"/>
      <c r="IS5" s="229"/>
      <c r="IT5" s="229"/>
      <c r="IU5" s="229"/>
      <c r="IV5" s="229"/>
    </row>
    <row r="6" spans="1:256" ht="18.75">
      <c r="A6" s="221" t="e">
        <f>#REF!&amp;#REF!&amp;#REF!&amp;#REF!</f>
        <v>#REF!</v>
      </c>
      <c r="B6" s="222" t="s">
        <v>156</v>
      </c>
      <c r="C6" s="223" t="e">
        <f>'6月菜單'!#REF!</f>
        <v>#REF!</v>
      </c>
      <c r="D6" s="224" t="e">
        <f>'6月菜單'!#REF!</f>
        <v>#REF!</v>
      </c>
      <c r="E6" s="223" t="e">
        <f>'6月菜單'!#REF!</f>
        <v>#REF!</v>
      </c>
      <c r="F6" s="224" t="e">
        <f>'6月菜單'!#REF!</f>
        <v>#REF!</v>
      </c>
      <c r="G6" s="223" t="e">
        <f>'6月菜單'!#REF!</f>
        <v>#REF!</v>
      </c>
      <c r="H6" s="224" t="e">
        <f>'6月菜單'!#REF!</f>
        <v>#REF!</v>
      </c>
      <c r="I6" s="224"/>
      <c r="J6" s="225" t="e">
        <f t="shared" si="0"/>
        <v>#REF!</v>
      </c>
      <c r="K6" s="225" t="e">
        <f>#REF!</f>
        <v>#REF!</v>
      </c>
      <c r="L6" s="225" t="e">
        <f>#REF!</f>
        <v>#REF!</v>
      </c>
      <c r="M6" s="225" t="e">
        <f>#REF!</f>
        <v>#REF!</v>
      </c>
      <c r="N6" s="225" t="e">
        <f>#REF!</f>
        <v>#REF!</v>
      </c>
      <c r="O6" s="225" t="e">
        <f>#REF!</f>
        <v>#REF!</v>
      </c>
      <c r="P6" s="226" t="e">
        <f>#REF!</f>
        <v>#REF!</v>
      </c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230"/>
      <c r="BQ6" s="230"/>
      <c r="BR6" s="230"/>
      <c r="BS6" s="230"/>
      <c r="BT6" s="230"/>
      <c r="BU6" s="230"/>
      <c r="BV6" s="230"/>
      <c r="BW6" s="230"/>
      <c r="BX6" s="230"/>
      <c r="BY6" s="230"/>
      <c r="BZ6" s="230"/>
      <c r="CA6" s="230"/>
      <c r="CB6" s="230"/>
      <c r="CC6" s="230"/>
      <c r="CD6" s="230"/>
      <c r="CE6" s="230"/>
      <c r="CF6" s="230"/>
      <c r="CG6" s="230"/>
      <c r="CH6" s="230"/>
      <c r="CI6" s="230"/>
      <c r="CJ6" s="230"/>
      <c r="CK6" s="230"/>
      <c r="CL6" s="230"/>
      <c r="CM6" s="230"/>
      <c r="CN6" s="230"/>
      <c r="CO6" s="230"/>
      <c r="CP6" s="230"/>
      <c r="CQ6" s="230"/>
      <c r="CR6" s="230"/>
      <c r="CS6" s="230"/>
      <c r="CT6" s="230"/>
      <c r="CU6" s="230"/>
      <c r="CV6" s="230"/>
      <c r="CW6" s="230"/>
      <c r="CX6" s="230"/>
      <c r="CY6" s="230"/>
      <c r="CZ6" s="230"/>
      <c r="DA6" s="230"/>
      <c r="DB6" s="230"/>
      <c r="DC6" s="230"/>
      <c r="DD6" s="230"/>
      <c r="DE6" s="230"/>
      <c r="DF6" s="230"/>
      <c r="DG6" s="230"/>
      <c r="DH6" s="230"/>
      <c r="DI6" s="230"/>
      <c r="DJ6" s="230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0"/>
      <c r="EB6" s="230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0"/>
      <c r="ET6" s="230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0"/>
      <c r="FL6" s="230"/>
      <c r="FM6" s="230"/>
      <c r="FN6" s="230"/>
      <c r="FO6" s="230"/>
      <c r="FP6" s="230"/>
      <c r="FQ6" s="230"/>
      <c r="FR6" s="230"/>
      <c r="FS6" s="230"/>
      <c r="FT6" s="230"/>
      <c r="FU6" s="230"/>
      <c r="FV6" s="230"/>
      <c r="FW6" s="230"/>
      <c r="FX6" s="230"/>
      <c r="FY6" s="230"/>
      <c r="FZ6" s="230"/>
      <c r="GA6" s="230"/>
      <c r="GB6" s="230"/>
      <c r="GC6" s="230"/>
      <c r="GD6" s="230"/>
      <c r="GE6" s="230"/>
      <c r="GF6" s="230"/>
      <c r="GG6" s="230"/>
      <c r="GH6" s="230"/>
      <c r="GI6" s="230"/>
      <c r="GJ6" s="230"/>
      <c r="GK6" s="230"/>
      <c r="GL6" s="230"/>
      <c r="GM6" s="230"/>
      <c r="GN6" s="230"/>
      <c r="GO6" s="230"/>
      <c r="GP6" s="230"/>
      <c r="GQ6" s="230"/>
      <c r="GR6" s="230"/>
      <c r="GS6" s="230"/>
      <c r="GT6" s="230"/>
      <c r="GU6" s="230"/>
      <c r="GV6" s="230"/>
      <c r="GW6" s="230"/>
      <c r="GX6" s="230"/>
      <c r="GY6" s="230"/>
      <c r="GZ6" s="230"/>
      <c r="HA6" s="230"/>
      <c r="HB6" s="230"/>
      <c r="HC6" s="230"/>
      <c r="HD6" s="230"/>
      <c r="HE6" s="230"/>
      <c r="HF6" s="230"/>
      <c r="HG6" s="230"/>
      <c r="HH6" s="230"/>
      <c r="HI6" s="230"/>
      <c r="HJ6" s="230"/>
      <c r="HK6" s="230"/>
      <c r="HL6" s="230"/>
      <c r="HM6" s="230"/>
      <c r="HN6" s="230"/>
      <c r="HO6" s="230"/>
      <c r="HP6" s="230"/>
      <c r="HQ6" s="230"/>
      <c r="HR6" s="230"/>
      <c r="HS6" s="230"/>
      <c r="HT6" s="230"/>
      <c r="HU6" s="230"/>
      <c r="HV6" s="230"/>
      <c r="HW6" s="230"/>
      <c r="HX6" s="230"/>
      <c r="HY6" s="230"/>
      <c r="HZ6" s="230"/>
      <c r="IA6" s="230"/>
      <c r="IB6" s="230"/>
      <c r="IC6" s="230"/>
      <c r="ID6" s="230"/>
      <c r="IE6" s="230"/>
      <c r="IF6" s="230"/>
      <c r="IG6" s="230"/>
      <c r="IH6" s="230"/>
      <c r="II6" s="230"/>
      <c r="IJ6" s="230"/>
      <c r="IK6" s="230"/>
      <c r="IL6" s="230"/>
      <c r="IM6" s="230"/>
      <c r="IN6" s="230"/>
      <c r="IO6" s="230"/>
      <c r="IP6" s="230"/>
      <c r="IQ6" s="230"/>
      <c r="IR6" s="230"/>
      <c r="IS6" s="230"/>
      <c r="IT6" s="230"/>
      <c r="IU6" s="230"/>
      <c r="IV6" s="230"/>
    </row>
    <row r="7" spans="1:256" ht="18.75">
      <c r="A7" s="221" t="e">
        <f>#REF!&amp;#REF!&amp;#REF!&amp;#REF!</f>
        <v>#REF!</v>
      </c>
      <c r="B7" s="222" t="s">
        <v>157</v>
      </c>
      <c r="C7" s="231" t="e">
        <f>'6月菜單'!#REF!</f>
        <v>#REF!</v>
      </c>
      <c r="D7" s="232" t="e">
        <f>'6月菜單'!#REF!</f>
        <v>#REF!</v>
      </c>
      <c r="E7" s="232" t="e">
        <f>'6月菜單'!#REF!</f>
        <v>#REF!</v>
      </c>
      <c r="F7" s="232" t="e">
        <f>'6月菜單'!#REF!</f>
        <v>#REF!</v>
      </c>
      <c r="G7" s="231" t="e">
        <f>'6月菜單'!#REF!</f>
        <v>#REF!</v>
      </c>
      <c r="H7" s="232" t="e">
        <f>'6月菜單'!#REF!</f>
        <v>#REF!</v>
      </c>
      <c r="I7" s="231"/>
      <c r="J7" s="225" t="e">
        <f t="shared" si="0"/>
        <v>#REF!</v>
      </c>
      <c r="K7" s="225" t="e">
        <f>#REF!</f>
        <v>#REF!</v>
      </c>
      <c r="L7" s="225" t="e">
        <f>#REF!</f>
        <v>#REF!</v>
      </c>
      <c r="M7" s="225" t="e">
        <f>#REF!</f>
        <v>#REF!</v>
      </c>
      <c r="N7" s="225" t="e">
        <f>#REF!</f>
        <v>#REF!</v>
      </c>
      <c r="O7" s="225" t="e">
        <f>#REF!</f>
        <v>#REF!</v>
      </c>
      <c r="P7" s="226" t="e">
        <f>#REF!</f>
        <v>#REF!</v>
      </c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  <c r="FL7" s="229"/>
      <c r="FM7" s="229"/>
      <c r="FN7" s="229"/>
      <c r="FO7" s="229"/>
      <c r="FP7" s="229"/>
      <c r="FQ7" s="229"/>
      <c r="FR7" s="229"/>
      <c r="FS7" s="229"/>
      <c r="FT7" s="229"/>
      <c r="FU7" s="229"/>
      <c r="FV7" s="229"/>
      <c r="FW7" s="229"/>
      <c r="FX7" s="229"/>
      <c r="FY7" s="229"/>
      <c r="FZ7" s="229"/>
      <c r="GA7" s="229"/>
      <c r="GB7" s="229"/>
      <c r="GC7" s="229"/>
      <c r="GD7" s="229"/>
      <c r="GE7" s="229"/>
      <c r="GF7" s="229"/>
      <c r="GG7" s="229"/>
      <c r="GH7" s="229"/>
      <c r="GI7" s="229"/>
      <c r="GJ7" s="229"/>
      <c r="GK7" s="229"/>
      <c r="GL7" s="229"/>
      <c r="GM7" s="229"/>
      <c r="GN7" s="229"/>
      <c r="GO7" s="229"/>
      <c r="GP7" s="229"/>
      <c r="GQ7" s="229"/>
      <c r="GR7" s="229"/>
      <c r="GS7" s="229"/>
      <c r="GT7" s="229"/>
      <c r="GU7" s="229"/>
      <c r="GV7" s="229"/>
      <c r="GW7" s="229"/>
      <c r="GX7" s="229"/>
      <c r="GY7" s="229"/>
      <c r="GZ7" s="229"/>
      <c r="HA7" s="229"/>
      <c r="HB7" s="229"/>
      <c r="HC7" s="229"/>
      <c r="HD7" s="229"/>
      <c r="HE7" s="229"/>
      <c r="HF7" s="229"/>
      <c r="HG7" s="229"/>
      <c r="HH7" s="229"/>
      <c r="HI7" s="229"/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29"/>
      <c r="IF7" s="229"/>
      <c r="IG7" s="229"/>
      <c r="IH7" s="229"/>
      <c r="II7" s="229"/>
      <c r="IJ7" s="229"/>
      <c r="IK7" s="229"/>
      <c r="IL7" s="229"/>
      <c r="IM7" s="229"/>
      <c r="IN7" s="229"/>
      <c r="IO7" s="229"/>
      <c r="IP7" s="229"/>
      <c r="IQ7" s="229"/>
      <c r="IR7" s="229"/>
      <c r="IS7" s="229"/>
      <c r="IT7" s="229"/>
      <c r="IU7" s="229"/>
      <c r="IV7" s="229"/>
    </row>
    <row r="8" spans="1:256" ht="18.75">
      <c r="A8" s="221" t="e">
        <f>#REF!&amp;#REF!&amp;#REF!&amp;#REF!</f>
        <v>#REF!</v>
      </c>
      <c r="B8" s="222" t="s">
        <v>158</v>
      </c>
      <c r="C8" s="224" t="e">
        <f>'6月菜單'!#REF!</f>
        <v>#REF!</v>
      </c>
      <c r="D8" s="224" t="e">
        <f>'6月菜單'!#REF!</f>
        <v>#REF!</v>
      </c>
      <c r="E8" s="224" t="e">
        <f>'6月菜單'!#REF!</f>
        <v>#REF!</v>
      </c>
      <c r="F8" s="224" t="e">
        <f>'6月菜單'!#REF!</f>
        <v>#REF!</v>
      </c>
      <c r="G8" s="224" t="e">
        <f>'6月菜單'!#REF!</f>
        <v>#REF!</v>
      </c>
      <c r="H8" s="224" t="e">
        <f>'6月菜單'!#REF!</f>
        <v>#REF!</v>
      </c>
      <c r="I8" s="224"/>
      <c r="J8" s="225" t="e">
        <f t="shared" si="0"/>
        <v>#REF!</v>
      </c>
      <c r="K8" s="225" t="e">
        <f>#REF!</f>
        <v>#REF!</v>
      </c>
      <c r="L8" s="225" t="e">
        <f>#REF!</f>
        <v>#REF!</v>
      </c>
      <c r="M8" s="225" t="e">
        <f>#REF!</f>
        <v>#REF!</v>
      </c>
      <c r="N8" s="225" t="e">
        <f>#REF!</f>
        <v>#REF!</v>
      </c>
      <c r="O8" s="225" t="e">
        <f>#REF!</f>
        <v>#REF!</v>
      </c>
      <c r="P8" s="226" t="e">
        <f>#REF!</f>
        <v>#REF!</v>
      </c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29"/>
      <c r="FE8" s="229"/>
      <c r="FF8" s="229"/>
      <c r="FG8" s="229"/>
      <c r="FH8" s="229"/>
      <c r="FI8" s="229"/>
      <c r="FJ8" s="229"/>
      <c r="FK8" s="229"/>
      <c r="FL8" s="229"/>
      <c r="FM8" s="229"/>
      <c r="FN8" s="229"/>
      <c r="FO8" s="229"/>
      <c r="FP8" s="229"/>
      <c r="FQ8" s="229"/>
      <c r="FR8" s="229"/>
      <c r="FS8" s="229"/>
      <c r="FT8" s="229"/>
      <c r="FU8" s="229"/>
      <c r="FV8" s="229"/>
      <c r="FW8" s="229"/>
      <c r="FX8" s="229"/>
      <c r="FY8" s="229"/>
      <c r="FZ8" s="229"/>
      <c r="GA8" s="229"/>
      <c r="GB8" s="229"/>
      <c r="GC8" s="229"/>
      <c r="GD8" s="229"/>
      <c r="GE8" s="229"/>
      <c r="GF8" s="229"/>
      <c r="GG8" s="229"/>
      <c r="GH8" s="229"/>
      <c r="GI8" s="229"/>
      <c r="GJ8" s="229"/>
      <c r="GK8" s="229"/>
      <c r="GL8" s="229"/>
      <c r="GM8" s="229"/>
      <c r="GN8" s="229"/>
      <c r="GO8" s="229"/>
      <c r="GP8" s="229"/>
      <c r="GQ8" s="229"/>
      <c r="GR8" s="229"/>
      <c r="GS8" s="229"/>
      <c r="GT8" s="229"/>
      <c r="GU8" s="229"/>
      <c r="GV8" s="229"/>
      <c r="GW8" s="229"/>
      <c r="GX8" s="229"/>
      <c r="GY8" s="229"/>
      <c r="GZ8" s="229"/>
      <c r="HA8" s="229"/>
      <c r="HB8" s="229"/>
      <c r="HC8" s="229"/>
      <c r="HD8" s="229"/>
      <c r="HE8" s="229"/>
      <c r="HF8" s="229"/>
      <c r="HG8" s="229"/>
      <c r="HH8" s="229"/>
      <c r="HI8" s="229"/>
      <c r="HJ8" s="229"/>
      <c r="HK8" s="229"/>
      <c r="HL8" s="229"/>
      <c r="HM8" s="229"/>
      <c r="HN8" s="229"/>
      <c r="HO8" s="229"/>
      <c r="HP8" s="229"/>
      <c r="HQ8" s="229"/>
      <c r="HR8" s="229"/>
      <c r="HS8" s="229"/>
      <c r="HT8" s="229"/>
      <c r="HU8" s="229"/>
      <c r="HV8" s="229"/>
      <c r="HW8" s="229"/>
      <c r="HX8" s="229"/>
      <c r="HY8" s="229"/>
      <c r="HZ8" s="229"/>
      <c r="IA8" s="229"/>
      <c r="IB8" s="229"/>
      <c r="IC8" s="229"/>
      <c r="ID8" s="229"/>
      <c r="IE8" s="229"/>
      <c r="IF8" s="229"/>
      <c r="IG8" s="229"/>
      <c r="IH8" s="229"/>
      <c r="II8" s="229"/>
      <c r="IJ8" s="229"/>
      <c r="IK8" s="229"/>
      <c r="IL8" s="229"/>
      <c r="IM8" s="229"/>
      <c r="IN8" s="229"/>
      <c r="IO8" s="229"/>
      <c r="IP8" s="229"/>
      <c r="IQ8" s="229"/>
      <c r="IR8" s="229"/>
      <c r="IS8" s="229"/>
      <c r="IT8" s="229"/>
      <c r="IU8" s="229"/>
      <c r="IV8" s="229"/>
    </row>
    <row r="9" spans="1:256" ht="18.75">
      <c r="A9" s="221" t="str">
        <f>第一週明細!$B$5&amp;第一週明細!$B$6&amp;第一週明細!$B$7&amp;第一週明細!$B$8</f>
        <v>6月1日</v>
      </c>
      <c r="B9" s="222" t="s">
        <v>154</v>
      </c>
      <c r="C9" s="223" t="str">
        <f>'6月菜單'!A6</f>
        <v>白米飯</v>
      </c>
      <c r="D9" s="227" t="str">
        <f>'6月菜單'!A7</f>
        <v>家常滷肉</v>
      </c>
      <c r="E9" s="227" t="str">
        <f>'6月菜單'!A8</f>
        <v>大雞堡肉(炸加)</v>
      </c>
      <c r="F9" s="224" t="str">
        <f>'6月菜單'!A9</f>
        <v>小瓜筍片炒肉</v>
      </c>
      <c r="G9" s="224" t="str">
        <f>'6月菜單'!A10</f>
        <v>深色蔬菜</v>
      </c>
      <c r="H9" s="227" t="str">
        <f>'6月菜單'!A11</f>
        <v>冬瓜湯</v>
      </c>
      <c r="I9" s="224"/>
      <c r="J9" s="225">
        <f t="shared" si="0"/>
        <v>782</v>
      </c>
      <c r="K9" s="225">
        <f>第一週明細!$Y$5</f>
        <v>6</v>
      </c>
      <c r="L9" s="225">
        <f>第一週明細!$Y$6</f>
        <v>2.6</v>
      </c>
      <c r="M9" s="225">
        <f>第一週明細!$Y$10</f>
        <v>0</v>
      </c>
      <c r="N9" s="225">
        <f>第一週明細!$Y$7</f>
        <v>2</v>
      </c>
      <c r="O9" s="225">
        <f>第一週明細!$Y$9</f>
        <v>0</v>
      </c>
      <c r="P9" s="226">
        <f>第一週明細!$Y$8</f>
        <v>2.6</v>
      </c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29"/>
      <c r="FE9" s="229"/>
      <c r="FF9" s="229"/>
      <c r="FG9" s="229"/>
      <c r="FH9" s="229"/>
      <c r="FI9" s="229"/>
      <c r="FJ9" s="229"/>
      <c r="FK9" s="229"/>
      <c r="FL9" s="229"/>
      <c r="FM9" s="229"/>
      <c r="FN9" s="229"/>
      <c r="FO9" s="229"/>
      <c r="FP9" s="229"/>
      <c r="FQ9" s="229"/>
      <c r="FR9" s="229"/>
      <c r="FS9" s="229"/>
      <c r="FT9" s="229"/>
      <c r="FU9" s="229"/>
      <c r="FV9" s="229"/>
      <c r="FW9" s="229"/>
      <c r="FX9" s="229"/>
      <c r="FY9" s="229"/>
      <c r="FZ9" s="229"/>
      <c r="GA9" s="229"/>
      <c r="GB9" s="229"/>
      <c r="GC9" s="229"/>
      <c r="GD9" s="229"/>
      <c r="GE9" s="229"/>
      <c r="GF9" s="229"/>
      <c r="GG9" s="229"/>
      <c r="GH9" s="229"/>
      <c r="GI9" s="229"/>
      <c r="GJ9" s="229"/>
      <c r="GK9" s="229"/>
      <c r="GL9" s="229"/>
      <c r="GM9" s="229"/>
      <c r="GN9" s="229"/>
      <c r="GO9" s="229"/>
      <c r="GP9" s="229"/>
      <c r="GQ9" s="229"/>
      <c r="GR9" s="229"/>
      <c r="GS9" s="229"/>
      <c r="GT9" s="229"/>
      <c r="GU9" s="229"/>
      <c r="GV9" s="229"/>
      <c r="GW9" s="229"/>
      <c r="GX9" s="229"/>
      <c r="GY9" s="229"/>
      <c r="GZ9" s="229"/>
      <c r="HA9" s="229"/>
      <c r="HB9" s="229"/>
      <c r="HC9" s="229"/>
      <c r="HD9" s="229"/>
      <c r="HE9" s="229"/>
      <c r="HF9" s="229"/>
      <c r="HG9" s="229"/>
      <c r="HH9" s="229"/>
      <c r="HI9" s="229"/>
      <c r="HJ9" s="229"/>
      <c r="HK9" s="229"/>
      <c r="HL9" s="229"/>
      <c r="HM9" s="229"/>
      <c r="HN9" s="229"/>
      <c r="HO9" s="229"/>
      <c r="HP9" s="229"/>
      <c r="HQ9" s="229"/>
      <c r="HR9" s="229"/>
      <c r="HS9" s="229"/>
      <c r="HT9" s="229"/>
      <c r="HU9" s="229"/>
      <c r="HV9" s="229"/>
      <c r="HW9" s="229"/>
      <c r="HX9" s="229"/>
      <c r="HY9" s="229"/>
      <c r="HZ9" s="229"/>
      <c r="IA9" s="229"/>
      <c r="IB9" s="229"/>
      <c r="IC9" s="229"/>
      <c r="ID9" s="229"/>
      <c r="IE9" s="229"/>
      <c r="IF9" s="229"/>
      <c r="IG9" s="229"/>
      <c r="IH9" s="229"/>
      <c r="II9" s="229"/>
      <c r="IJ9" s="229"/>
      <c r="IK9" s="229"/>
      <c r="IL9" s="229"/>
      <c r="IM9" s="229"/>
      <c r="IN9" s="229"/>
      <c r="IO9" s="229"/>
      <c r="IP9" s="229"/>
      <c r="IQ9" s="229"/>
      <c r="IR9" s="229"/>
      <c r="IS9" s="229"/>
      <c r="IT9" s="229"/>
      <c r="IU9" s="229"/>
      <c r="IV9" s="229"/>
    </row>
    <row r="10" spans="1:256" ht="18.75">
      <c r="A10" s="221" t="str">
        <f>第一週明細!$B$13&amp;第一週明細!$B$14&amp;第一週明細!$B$15&amp;第一週明細!$B$16</f>
        <v>6月2日</v>
      </c>
      <c r="B10" s="222" t="s">
        <v>159</v>
      </c>
      <c r="C10" s="227" t="str">
        <f>'6月菜單'!E6</f>
        <v>紫米飯</v>
      </c>
      <c r="D10" s="227" t="str">
        <f>'6月菜單'!E7</f>
        <v>醬燒大排</v>
      </c>
      <c r="E10" s="227" t="str">
        <f>'6月菜單'!E8</f>
        <v>東山滷味(加豆)</v>
      </c>
      <c r="F10" s="227" t="str">
        <f>'6月菜單'!E9</f>
        <v>日式蒸蛋</v>
      </c>
      <c r="G10" s="224" t="str">
        <f>'6月菜單'!E10</f>
        <v>淺色蔬菜</v>
      </c>
      <c r="H10" s="227" t="str">
        <f>'6月菜單'!E11</f>
        <v>柴香蘿蔔湯</v>
      </c>
      <c r="I10" s="224"/>
      <c r="J10" s="225">
        <f t="shared" si="0"/>
        <v>774.5</v>
      </c>
      <c r="K10" s="225">
        <f>第一週明細!$Y$13</f>
        <v>6</v>
      </c>
      <c r="L10" s="225">
        <f>第一週明細!$Y$14</f>
        <v>2.6</v>
      </c>
      <c r="M10" s="225">
        <f>第一週明細!$Y$18</f>
        <v>0</v>
      </c>
      <c r="N10" s="225">
        <f>第一週明細!$Y$15</f>
        <v>1.7</v>
      </c>
      <c r="O10" s="225">
        <f>第一週明細!$Y$17</f>
        <v>0</v>
      </c>
      <c r="P10" s="226">
        <f>第一週明細!$Y$16</f>
        <v>2.6</v>
      </c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29"/>
      <c r="FE10" s="229"/>
      <c r="FF10" s="229"/>
      <c r="FG10" s="229"/>
      <c r="FH10" s="229"/>
      <c r="FI10" s="229"/>
      <c r="FJ10" s="229"/>
      <c r="FK10" s="229"/>
      <c r="FL10" s="229"/>
      <c r="FM10" s="229"/>
      <c r="FN10" s="229"/>
      <c r="FO10" s="229"/>
      <c r="FP10" s="229"/>
      <c r="FQ10" s="229"/>
      <c r="FR10" s="229"/>
      <c r="FS10" s="229"/>
      <c r="FT10" s="229"/>
      <c r="FU10" s="229"/>
      <c r="FV10" s="229"/>
      <c r="FW10" s="229"/>
      <c r="FX10" s="229"/>
      <c r="FY10" s="229"/>
      <c r="FZ10" s="229"/>
      <c r="GA10" s="229"/>
      <c r="GB10" s="229"/>
      <c r="GC10" s="229"/>
      <c r="GD10" s="229"/>
      <c r="GE10" s="229"/>
      <c r="GF10" s="229"/>
      <c r="GG10" s="229"/>
      <c r="GH10" s="229"/>
      <c r="GI10" s="229"/>
      <c r="GJ10" s="229"/>
      <c r="GK10" s="229"/>
      <c r="GL10" s="229"/>
      <c r="GM10" s="229"/>
      <c r="GN10" s="229"/>
      <c r="GO10" s="229"/>
      <c r="GP10" s="229"/>
      <c r="GQ10" s="229"/>
      <c r="GR10" s="229"/>
      <c r="GS10" s="229"/>
      <c r="GT10" s="229"/>
      <c r="GU10" s="229"/>
      <c r="GV10" s="229"/>
      <c r="GW10" s="229"/>
      <c r="GX10" s="229"/>
      <c r="GY10" s="229"/>
      <c r="GZ10" s="229"/>
      <c r="HA10" s="229"/>
      <c r="HB10" s="229"/>
      <c r="HC10" s="229"/>
      <c r="HD10" s="229"/>
      <c r="HE10" s="229"/>
      <c r="HF10" s="229"/>
      <c r="HG10" s="229"/>
      <c r="HH10" s="229"/>
      <c r="HI10" s="229"/>
      <c r="HJ10" s="229"/>
      <c r="HK10" s="229"/>
      <c r="HL10" s="229"/>
      <c r="HM10" s="229"/>
      <c r="HN10" s="229"/>
      <c r="HO10" s="229"/>
      <c r="HP10" s="229"/>
      <c r="HQ10" s="229"/>
      <c r="HR10" s="229"/>
      <c r="HS10" s="229"/>
      <c r="HT10" s="229"/>
      <c r="HU10" s="229"/>
      <c r="HV10" s="229"/>
      <c r="HW10" s="229"/>
      <c r="HX10" s="229"/>
      <c r="HY10" s="229"/>
      <c r="HZ10" s="229"/>
      <c r="IA10" s="229"/>
      <c r="IB10" s="229"/>
      <c r="IC10" s="229"/>
      <c r="ID10" s="229"/>
      <c r="IE10" s="229"/>
      <c r="IF10" s="229"/>
      <c r="IG10" s="229"/>
      <c r="IH10" s="229"/>
      <c r="II10" s="229"/>
      <c r="IJ10" s="229"/>
      <c r="IK10" s="229"/>
      <c r="IL10" s="229"/>
      <c r="IM10" s="229"/>
      <c r="IN10" s="229"/>
      <c r="IO10" s="229"/>
      <c r="IP10" s="229"/>
      <c r="IQ10" s="229"/>
      <c r="IR10" s="229"/>
      <c r="IS10" s="229"/>
      <c r="IT10" s="229"/>
      <c r="IU10" s="229"/>
      <c r="IV10" s="229"/>
    </row>
    <row r="11" spans="1:256" ht="18.75">
      <c r="A11" s="221" t="str">
        <f>第一週明細!$B$21&amp;第一週明細!$B$22&amp;第一週明細!$B$23&amp;第一週明細!$B$24</f>
        <v>6月3日</v>
      </c>
      <c r="B11" s="222" t="s">
        <v>156</v>
      </c>
      <c r="C11" s="227" t="str">
        <f>'6月菜單'!I6</f>
        <v>白米飯</v>
      </c>
      <c r="D11" s="227" t="str">
        <f>'6月菜單'!I7</f>
        <v>夜市鹽酥雞(炸)</v>
      </c>
      <c r="E11" s="227" t="str">
        <f>'6月菜單'!I8</f>
        <v>絞肉豆干(醃豆)</v>
      </c>
      <c r="F11" s="227" t="str">
        <f>'6月菜單'!I9</f>
        <v>柴香高麗菜炒蛋</v>
      </c>
      <c r="G11" s="224" t="str">
        <f>'6月菜單'!I10</f>
        <v>深色蔬菜</v>
      </c>
      <c r="H11" s="227" t="str">
        <f>'6月菜單'!I11</f>
        <v>紫菜小魚乾湯(海)</v>
      </c>
      <c r="I11" s="228"/>
      <c r="J11" s="225">
        <f t="shared" si="0"/>
        <v>801</v>
      </c>
      <c r="K11" s="225">
        <f>第一週明細!$Y$21</f>
        <v>6</v>
      </c>
      <c r="L11" s="225">
        <f>第一週明細!$Y$22</f>
        <v>2.8</v>
      </c>
      <c r="M11" s="225">
        <f>第一週明細!$Y$26</f>
        <v>0</v>
      </c>
      <c r="N11" s="225">
        <f>第一週明細!$Y$23</f>
        <v>1.8</v>
      </c>
      <c r="O11" s="225">
        <f>第一週明細!$Y$25</f>
        <v>0</v>
      </c>
      <c r="P11" s="226">
        <f>第一週明細!$Y$24</f>
        <v>2.8</v>
      </c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29"/>
      <c r="FH11" s="229"/>
      <c r="FI11" s="229"/>
      <c r="FJ11" s="229"/>
      <c r="FK11" s="229"/>
      <c r="FL11" s="229"/>
      <c r="FM11" s="229"/>
      <c r="FN11" s="229"/>
      <c r="FO11" s="229"/>
      <c r="FP11" s="229"/>
      <c r="FQ11" s="229"/>
      <c r="FR11" s="229"/>
      <c r="FS11" s="229"/>
      <c r="FT11" s="229"/>
      <c r="FU11" s="229"/>
      <c r="FV11" s="229"/>
      <c r="FW11" s="229"/>
      <c r="FX11" s="229"/>
      <c r="FY11" s="229"/>
      <c r="FZ11" s="229"/>
      <c r="GA11" s="229"/>
      <c r="GB11" s="229"/>
      <c r="GC11" s="229"/>
      <c r="GD11" s="229"/>
      <c r="GE11" s="229"/>
      <c r="GF11" s="229"/>
      <c r="GG11" s="229"/>
      <c r="GH11" s="229"/>
      <c r="GI11" s="229"/>
      <c r="GJ11" s="229"/>
      <c r="GK11" s="229"/>
      <c r="GL11" s="229"/>
      <c r="GM11" s="229"/>
      <c r="GN11" s="229"/>
      <c r="GO11" s="229"/>
      <c r="GP11" s="229"/>
      <c r="GQ11" s="229"/>
      <c r="GR11" s="229"/>
      <c r="GS11" s="229"/>
      <c r="GT11" s="229"/>
      <c r="GU11" s="229"/>
      <c r="GV11" s="229"/>
      <c r="GW11" s="229"/>
      <c r="GX11" s="229"/>
      <c r="GY11" s="229"/>
      <c r="GZ11" s="229"/>
      <c r="HA11" s="229"/>
      <c r="HB11" s="229"/>
      <c r="HC11" s="229"/>
      <c r="HD11" s="229"/>
      <c r="HE11" s="229"/>
      <c r="HF11" s="229"/>
      <c r="HG11" s="229"/>
      <c r="HH11" s="229"/>
      <c r="HI11" s="229"/>
      <c r="HJ11" s="229"/>
      <c r="HK11" s="229"/>
      <c r="HL11" s="229"/>
      <c r="HM11" s="229"/>
      <c r="HN11" s="229"/>
      <c r="HO11" s="229"/>
      <c r="HP11" s="229"/>
      <c r="HQ11" s="229"/>
      <c r="HR11" s="229"/>
      <c r="HS11" s="229"/>
      <c r="HT11" s="229"/>
      <c r="HU11" s="229"/>
      <c r="HV11" s="229"/>
      <c r="HW11" s="229"/>
      <c r="HX11" s="229"/>
      <c r="HY11" s="229"/>
      <c r="HZ11" s="229"/>
      <c r="IA11" s="229"/>
      <c r="IB11" s="229"/>
      <c r="IC11" s="229"/>
      <c r="ID11" s="229"/>
      <c r="IE11" s="229"/>
      <c r="IF11" s="229"/>
      <c r="IG11" s="229"/>
      <c r="IH11" s="229"/>
      <c r="II11" s="229"/>
      <c r="IJ11" s="229"/>
      <c r="IK11" s="229"/>
      <c r="IL11" s="229"/>
      <c r="IM11" s="229"/>
      <c r="IN11" s="229"/>
      <c r="IO11" s="229"/>
      <c r="IP11" s="229"/>
      <c r="IQ11" s="229"/>
      <c r="IR11" s="229"/>
      <c r="IS11" s="229"/>
      <c r="IT11" s="229"/>
      <c r="IU11" s="229"/>
      <c r="IV11" s="229"/>
    </row>
    <row r="12" spans="1:256" ht="18.75">
      <c r="A12" s="221" t="str">
        <f>第一週明細!$B$29&amp;第一週明細!$B$30&amp;第一週明細!$B$31&amp;第一週明細!$B$32</f>
        <v>6月4日</v>
      </c>
      <c r="B12" s="222" t="s">
        <v>160</v>
      </c>
      <c r="C12" s="231" t="str">
        <f>'6月菜單'!M6</f>
        <v>地瓜飯</v>
      </c>
      <c r="D12" s="232" t="str">
        <f>'6月菜單'!M7</f>
        <v>香濃咖哩豬</v>
      </c>
      <c r="E12" s="232" t="str">
        <f>'6月菜單'!M8</f>
        <v>海帶滷蛋</v>
      </c>
      <c r="F12" s="232" t="str">
        <f>'6月菜單'!M9</f>
        <v>蝦仁炒青花(海)</v>
      </c>
      <c r="G12" s="231" t="str">
        <f>'6月菜單'!M10</f>
        <v>淺色蔬菜</v>
      </c>
      <c r="H12" s="232" t="str">
        <f>'6月菜單'!M11</f>
        <v>蘿蔔肉絲湯</v>
      </c>
      <c r="I12" s="231"/>
      <c r="J12" s="225">
        <f t="shared" si="0"/>
        <v>763</v>
      </c>
      <c r="K12" s="225">
        <f>第一週明細!$Y$29</f>
        <v>5.8</v>
      </c>
      <c r="L12" s="225">
        <f>第一週明細!$Y$30</f>
        <v>2.6</v>
      </c>
      <c r="M12" s="225">
        <f>第一週明細!$Y$34</f>
        <v>0</v>
      </c>
      <c r="N12" s="225">
        <f>第一週明細!$Y$31</f>
        <v>1.8</v>
      </c>
      <c r="O12" s="225">
        <f>第一週明細!$Y$33</f>
        <v>0</v>
      </c>
      <c r="P12" s="226">
        <f>第一週明細!$Y$32</f>
        <v>2.6</v>
      </c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  <c r="AV12" s="230"/>
      <c r="AW12" s="230"/>
      <c r="AX12" s="230"/>
      <c r="AY12" s="230"/>
      <c r="AZ12" s="230"/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230"/>
      <c r="CH12" s="230"/>
      <c r="CI12" s="230"/>
      <c r="CJ12" s="230"/>
      <c r="CK12" s="230"/>
      <c r="CL12" s="230"/>
      <c r="CM12" s="230"/>
      <c r="CN12" s="230"/>
      <c r="CO12" s="230"/>
      <c r="CP12" s="230"/>
      <c r="CQ12" s="230"/>
      <c r="CR12" s="230"/>
      <c r="CS12" s="230"/>
      <c r="CT12" s="230"/>
      <c r="CU12" s="230"/>
      <c r="CV12" s="230"/>
      <c r="CW12" s="230"/>
      <c r="CX12" s="230"/>
      <c r="CY12" s="230"/>
      <c r="CZ12" s="230"/>
      <c r="DA12" s="230"/>
      <c r="DB12" s="230"/>
      <c r="DC12" s="230"/>
      <c r="DD12" s="230"/>
      <c r="DE12" s="230"/>
      <c r="DF12" s="230"/>
      <c r="DG12" s="230"/>
      <c r="DH12" s="230"/>
      <c r="DI12" s="230"/>
      <c r="DJ12" s="230"/>
      <c r="DK12" s="230"/>
      <c r="DL12" s="230"/>
      <c r="DM12" s="230"/>
      <c r="DN12" s="230"/>
      <c r="DO12" s="230"/>
      <c r="DP12" s="230"/>
      <c r="DQ12" s="230"/>
      <c r="DR12" s="230"/>
      <c r="DS12" s="230"/>
      <c r="DT12" s="230"/>
      <c r="DU12" s="230"/>
      <c r="DV12" s="230"/>
      <c r="DW12" s="230"/>
      <c r="DX12" s="230"/>
      <c r="DY12" s="230"/>
      <c r="DZ12" s="230"/>
      <c r="EA12" s="230"/>
      <c r="EB12" s="230"/>
      <c r="EC12" s="230"/>
      <c r="ED12" s="230"/>
      <c r="EE12" s="230"/>
      <c r="EF12" s="230"/>
      <c r="EG12" s="230"/>
      <c r="EH12" s="230"/>
      <c r="EI12" s="230"/>
      <c r="EJ12" s="230"/>
      <c r="EK12" s="230"/>
      <c r="EL12" s="230"/>
      <c r="EM12" s="230"/>
      <c r="EN12" s="230"/>
      <c r="EO12" s="230"/>
      <c r="EP12" s="230"/>
      <c r="EQ12" s="230"/>
      <c r="ER12" s="230"/>
      <c r="ES12" s="230"/>
      <c r="ET12" s="230"/>
      <c r="EU12" s="230"/>
      <c r="EV12" s="230"/>
      <c r="EW12" s="230"/>
      <c r="EX12" s="230"/>
      <c r="EY12" s="230"/>
      <c r="EZ12" s="230"/>
      <c r="FA12" s="230"/>
      <c r="FB12" s="230"/>
      <c r="FC12" s="230"/>
      <c r="FD12" s="230"/>
      <c r="FE12" s="230"/>
      <c r="FF12" s="230"/>
      <c r="FG12" s="230"/>
      <c r="FH12" s="230"/>
      <c r="FI12" s="230"/>
      <c r="FJ12" s="230"/>
      <c r="FK12" s="230"/>
      <c r="FL12" s="230"/>
      <c r="FM12" s="230"/>
      <c r="FN12" s="230"/>
      <c r="FO12" s="230"/>
      <c r="FP12" s="230"/>
      <c r="FQ12" s="230"/>
      <c r="FR12" s="230"/>
      <c r="FS12" s="230"/>
      <c r="FT12" s="230"/>
      <c r="FU12" s="230"/>
      <c r="FV12" s="230"/>
      <c r="FW12" s="230"/>
      <c r="FX12" s="230"/>
      <c r="FY12" s="230"/>
      <c r="FZ12" s="230"/>
      <c r="GA12" s="230"/>
      <c r="GB12" s="230"/>
      <c r="GC12" s="230"/>
      <c r="GD12" s="230"/>
      <c r="GE12" s="230"/>
      <c r="GF12" s="230"/>
      <c r="GG12" s="230"/>
      <c r="GH12" s="230"/>
      <c r="GI12" s="230"/>
      <c r="GJ12" s="230"/>
      <c r="GK12" s="230"/>
      <c r="GL12" s="230"/>
      <c r="GM12" s="230"/>
      <c r="GN12" s="230"/>
      <c r="GO12" s="230"/>
      <c r="GP12" s="230"/>
      <c r="GQ12" s="230"/>
      <c r="GR12" s="230"/>
      <c r="GS12" s="230"/>
      <c r="GT12" s="230"/>
      <c r="GU12" s="230"/>
      <c r="GV12" s="230"/>
      <c r="GW12" s="230"/>
      <c r="GX12" s="230"/>
      <c r="GY12" s="230"/>
      <c r="GZ12" s="230"/>
      <c r="HA12" s="230"/>
      <c r="HB12" s="230"/>
      <c r="HC12" s="230"/>
      <c r="HD12" s="230"/>
      <c r="HE12" s="230"/>
      <c r="HF12" s="230"/>
      <c r="HG12" s="230"/>
      <c r="HH12" s="230"/>
      <c r="HI12" s="230"/>
      <c r="HJ12" s="230"/>
      <c r="HK12" s="230"/>
      <c r="HL12" s="230"/>
      <c r="HM12" s="230"/>
      <c r="HN12" s="230"/>
      <c r="HO12" s="230"/>
      <c r="HP12" s="230"/>
      <c r="HQ12" s="230"/>
      <c r="HR12" s="230"/>
      <c r="HS12" s="230"/>
      <c r="HT12" s="230"/>
      <c r="HU12" s="230"/>
      <c r="HV12" s="230"/>
      <c r="HW12" s="230"/>
      <c r="HX12" s="230"/>
      <c r="HY12" s="230"/>
      <c r="HZ12" s="230"/>
      <c r="IA12" s="230"/>
      <c r="IB12" s="230"/>
      <c r="IC12" s="230"/>
      <c r="ID12" s="230"/>
      <c r="IE12" s="230"/>
      <c r="IF12" s="230"/>
      <c r="IG12" s="230"/>
      <c r="IH12" s="230"/>
      <c r="II12" s="230"/>
      <c r="IJ12" s="230"/>
      <c r="IK12" s="230"/>
      <c r="IL12" s="230"/>
      <c r="IM12" s="230"/>
      <c r="IN12" s="230"/>
      <c r="IO12" s="230"/>
      <c r="IP12" s="230"/>
      <c r="IQ12" s="230"/>
      <c r="IR12" s="230"/>
      <c r="IS12" s="230"/>
      <c r="IT12" s="230"/>
      <c r="IU12" s="230"/>
      <c r="IV12" s="230"/>
    </row>
    <row r="13" spans="1:256" ht="18.75">
      <c r="A13" s="221" t="str">
        <f>第一週明細!$B$37&amp;第一週明細!$B$38&amp;第一週明細!$B$39&amp;第一週明細!$B$40</f>
        <v>6月5日</v>
      </c>
      <c r="B13" s="222" t="s">
        <v>161</v>
      </c>
      <c r="C13" s="227" t="str">
        <f>'6月菜單'!Q6</f>
        <v>照燒烏龍麵</v>
      </c>
      <c r="D13" s="227" t="str">
        <f>'6月菜單'!Q7</f>
        <v>蒜香白菜蒸魚(海)-申請</v>
      </c>
      <c r="E13" s="227" t="str">
        <f>'6月菜單'!Q8</f>
        <v>芝麻包(冷)</v>
      </c>
      <c r="F13" s="227" t="str">
        <f>'6月菜單'!Q9</f>
        <v>檸檬翅小腿</v>
      </c>
      <c r="G13" s="224" t="str">
        <f>'6月菜單'!Q10</f>
        <v>深色蔬菜</v>
      </c>
      <c r="H13" s="227" t="str">
        <f>'6月菜單'!Q11</f>
        <v>味噌豆腐湯(豆)</v>
      </c>
      <c r="I13" s="224"/>
      <c r="J13" s="225">
        <f t="shared" si="0"/>
        <v>777</v>
      </c>
      <c r="K13" s="225">
        <f>第一週明細!$Y$37</f>
        <v>6</v>
      </c>
      <c r="L13" s="225">
        <f>第一週明細!$Y$38</f>
        <v>2.6</v>
      </c>
      <c r="M13" s="225">
        <f>第一週明細!$Y$42</f>
        <v>0</v>
      </c>
      <c r="N13" s="225">
        <f>第一週明細!$Y$39</f>
        <v>1.8</v>
      </c>
      <c r="O13" s="225">
        <f>第一週明細!$Y$41</f>
        <v>0</v>
      </c>
      <c r="P13" s="226">
        <f>第一週明細!$Y$40</f>
        <v>2.6</v>
      </c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29"/>
      <c r="FL13" s="229"/>
      <c r="FM13" s="229"/>
      <c r="FN13" s="229"/>
      <c r="FO13" s="229"/>
      <c r="FP13" s="229"/>
      <c r="FQ13" s="229"/>
      <c r="FR13" s="229"/>
      <c r="FS13" s="229"/>
      <c r="FT13" s="229"/>
      <c r="FU13" s="229"/>
      <c r="FV13" s="229"/>
      <c r="FW13" s="229"/>
      <c r="FX13" s="229"/>
      <c r="FY13" s="229"/>
      <c r="FZ13" s="229"/>
      <c r="GA13" s="229"/>
      <c r="GB13" s="229"/>
      <c r="GC13" s="229"/>
      <c r="GD13" s="229"/>
      <c r="GE13" s="229"/>
      <c r="GF13" s="229"/>
      <c r="GG13" s="229"/>
      <c r="GH13" s="229"/>
      <c r="GI13" s="229"/>
      <c r="GJ13" s="229"/>
      <c r="GK13" s="229"/>
      <c r="GL13" s="229"/>
      <c r="GM13" s="229"/>
      <c r="GN13" s="229"/>
      <c r="GO13" s="229"/>
      <c r="GP13" s="229"/>
      <c r="GQ13" s="229"/>
      <c r="GR13" s="229"/>
      <c r="GS13" s="229"/>
      <c r="GT13" s="229"/>
      <c r="GU13" s="229"/>
      <c r="GV13" s="229"/>
      <c r="GW13" s="229"/>
      <c r="GX13" s="229"/>
      <c r="GY13" s="229"/>
      <c r="GZ13" s="229"/>
      <c r="HA13" s="229"/>
      <c r="HB13" s="229"/>
      <c r="HC13" s="229"/>
      <c r="HD13" s="229"/>
      <c r="HE13" s="229"/>
      <c r="HF13" s="229"/>
      <c r="HG13" s="229"/>
      <c r="HH13" s="229"/>
      <c r="HI13" s="229"/>
      <c r="HJ13" s="229"/>
      <c r="HK13" s="229"/>
      <c r="HL13" s="229"/>
      <c r="HM13" s="229"/>
      <c r="HN13" s="229"/>
      <c r="HO13" s="229"/>
      <c r="HP13" s="229"/>
      <c r="HQ13" s="229"/>
      <c r="HR13" s="229"/>
      <c r="HS13" s="229"/>
      <c r="HT13" s="229"/>
      <c r="HU13" s="229"/>
      <c r="HV13" s="229"/>
      <c r="HW13" s="229"/>
      <c r="HX13" s="229"/>
      <c r="HY13" s="229"/>
      <c r="HZ13" s="229"/>
      <c r="IA13" s="229"/>
      <c r="IB13" s="229"/>
      <c r="IC13" s="229"/>
      <c r="ID13" s="229"/>
      <c r="IE13" s="229"/>
      <c r="IF13" s="229"/>
      <c r="IG13" s="229"/>
      <c r="IH13" s="229"/>
      <c r="II13" s="229"/>
      <c r="IJ13" s="229"/>
      <c r="IK13" s="229"/>
      <c r="IL13" s="229"/>
      <c r="IM13" s="229"/>
      <c r="IN13" s="229"/>
      <c r="IO13" s="229"/>
      <c r="IP13" s="229"/>
      <c r="IQ13" s="229"/>
      <c r="IR13" s="229"/>
      <c r="IS13" s="229"/>
      <c r="IT13" s="229"/>
      <c r="IU13" s="229"/>
      <c r="IV13" s="229"/>
    </row>
    <row r="14" spans="1:256" ht="18.75">
      <c r="A14" s="221" t="str">
        <f>第二週明細!$B$5&amp;第二週明細!$B$6&amp;第二週明細!$B$7&amp;第二週明細!$B$8</f>
        <v>6月8日</v>
      </c>
      <c r="B14" s="222" t="s">
        <v>154</v>
      </c>
      <c r="C14" s="223" t="str">
        <f>'6月菜單'!A16</f>
        <v>白米飯</v>
      </c>
      <c r="D14" s="227" t="str">
        <f>'6月菜單'!A17</f>
        <v>醬燒雞腿</v>
      </c>
      <c r="E14" s="227" t="str">
        <f>'6月菜單'!A18</f>
        <v>嫩豆腐(豆)</v>
      </c>
      <c r="F14" s="227" t="str">
        <f>'6月菜單'!A19</f>
        <v>刺瓜炒肉</v>
      </c>
      <c r="G14" s="224" t="str">
        <f>'6月菜單'!A20</f>
        <v>深色蔬菜</v>
      </c>
      <c r="H14" s="227" t="str">
        <f>'6月菜單'!A21</f>
        <v>豬血湯(醃)</v>
      </c>
      <c r="I14" s="224"/>
      <c r="J14" s="225">
        <f t="shared" si="0"/>
        <v>718.5</v>
      </c>
      <c r="K14" s="225">
        <f>第二週明細!$Y$5</f>
        <v>5.8</v>
      </c>
      <c r="L14" s="225">
        <f>第二週明細!$Y$6</f>
        <v>2</v>
      </c>
      <c r="M14" s="225">
        <f>第二週明細!$Y$10</f>
        <v>0</v>
      </c>
      <c r="N14" s="225">
        <f>第二週明細!$Y$7</f>
        <v>2</v>
      </c>
      <c r="O14" s="225">
        <f>第二週明細!$Y$9</f>
        <v>0</v>
      </c>
      <c r="P14" s="226">
        <f>第二週明細!$Y$8</f>
        <v>2.5</v>
      </c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  <c r="ET14" s="229"/>
      <c r="EU14" s="229"/>
      <c r="EV14" s="229"/>
      <c r="EW14" s="229"/>
      <c r="EX14" s="229"/>
      <c r="EY14" s="229"/>
      <c r="EZ14" s="229"/>
      <c r="FA14" s="229"/>
      <c r="FB14" s="229"/>
      <c r="FC14" s="229"/>
      <c r="FD14" s="229"/>
      <c r="FE14" s="229"/>
      <c r="FF14" s="229"/>
      <c r="FG14" s="229"/>
      <c r="FH14" s="229"/>
      <c r="FI14" s="229"/>
      <c r="FJ14" s="229"/>
      <c r="FK14" s="229"/>
      <c r="FL14" s="229"/>
      <c r="FM14" s="229"/>
      <c r="FN14" s="229"/>
      <c r="FO14" s="229"/>
      <c r="FP14" s="229"/>
      <c r="FQ14" s="229"/>
      <c r="FR14" s="229"/>
      <c r="FS14" s="229"/>
      <c r="FT14" s="229"/>
      <c r="FU14" s="229"/>
      <c r="FV14" s="229"/>
      <c r="FW14" s="229"/>
      <c r="FX14" s="229"/>
      <c r="FY14" s="229"/>
      <c r="FZ14" s="229"/>
      <c r="GA14" s="229"/>
      <c r="GB14" s="229"/>
      <c r="GC14" s="229"/>
      <c r="GD14" s="229"/>
      <c r="GE14" s="229"/>
      <c r="GF14" s="229"/>
      <c r="GG14" s="229"/>
      <c r="GH14" s="229"/>
      <c r="GI14" s="229"/>
      <c r="GJ14" s="229"/>
      <c r="GK14" s="229"/>
      <c r="GL14" s="229"/>
      <c r="GM14" s="229"/>
      <c r="GN14" s="229"/>
      <c r="GO14" s="229"/>
      <c r="GP14" s="229"/>
      <c r="GQ14" s="229"/>
      <c r="GR14" s="229"/>
      <c r="GS14" s="229"/>
      <c r="GT14" s="229"/>
      <c r="GU14" s="229"/>
      <c r="GV14" s="229"/>
      <c r="GW14" s="229"/>
      <c r="GX14" s="229"/>
      <c r="GY14" s="229"/>
      <c r="GZ14" s="229"/>
      <c r="HA14" s="229"/>
      <c r="HB14" s="229"/>
      <c r="HC14" s="229"/>
      <c r="HD14" s="229"/>
      <c r="HE14" s="229"/>
      <c r="HF14" s="229"/>
      <c r="HG14" s="229"/>
      <c r="HH14" s="229"/>
      <c r="HI14" s="229"/>
      <c r="HJ14" s="229"/>
      <c r="HK14" s="229"/>
      <c r="HL14" s="229"/>
      <c r="HM14" s="229"/>
      <c r="HN14" s="229"/>
      <c r="HO14" s="229"/>
      <c r="HP14" s="229"/>
      <c r="HQ14" s="229"/>
      <c r="HR14" s="229"/>
      <c r="HS14" s="229"/>
      <c r="HT14" s="229"/>
      <c r="HU14" s="229"/>
      <c r="HV14" s="229"/>
      <c r="HW14" s="229"/>
      <c r="HX14" s="229"/>
      <c r="HY14" s="229"/>
      <c r="HZ14" s="229"/>
      <c r="IA14" s="229"/>
      <c r="IB14" s="229"/>
      <c r="IC14" s="229"/>
      <c r="ID14" s="229"/>
      <c r="IE14" s="229"/>
      <c r="IF14" s="229"/>
      <c r="IG14" s="229"/>
      <c r="IH14" s="229"/>
      <c r="II14" s="229"/>
      <c r="IJ14" s="229"/>
      <c r="IK14" s="229"/>
      <c r="IL14" s="229"/>
      <c r="IM14" s="229"/>
      <c r="IN14" s="229"/>
      <c r="IO14" s="229"/>
      <c r="IP14" s="229"/>
      <c r="IQ14" s="229"/>
      <c r="IR14" s="229"/>
      <c r="IS14" s="229"/>
      <c r="IT14" s="229"/>
      <c r="IU14" s="229"/>
      <c r="IV14" s="229"/>
    </row>
    <row r="15" spans="1:256" ht="18.75">
      <c r="A15" s="221" t="str">
        <f>第二週明細!$B$13&amp;第二週明細!$B$14&amp;第二週明細!$B$15&amp;第二週明細!$B$16</f>
        <v>6月9日</v>
      </c>
      <c r="B15" s="222" t="s">
        <v>155</v>
      </c>
      <c r="C15" s="227" t="str">
        <f>'6月菜單'!E16</f>
        <v>糙米飯</v>
      </c>
      <c r="D15" s="227" t="str">
        <f>'6月菜單'!E17</f>
        <v>鐵路排骨</v>
      </c>
      <c r="E15" s="224" t="str">
        <f>'6月菜單'!E18</f>
        <v>滑嫩蒸蛋</v>
      </c>
      <c r="F15" s="227" t="str">
        <f>'6月菜單'!E19</f>
        <v>雙色炒玉米筍</v>
      </c>
      <c r="G15" s="224" t="str">
        <f>'6月菜單'!E20</f>
        <v>淺色蔬菜</v>
      </c>
      <c r="H15" s="227" t="str">
        <f>'6月菜單'!E21</f>
        <v>綠豆地瓜湯</v>
      </c>
      <c r="I15" s="224"/>
      <c r="J15" s="225">
        <f t="shared" si="0"/>
        <v>753.5</v>
      </c>
      <c r="K15" s="225">
        <f>第二週明細!$Y$13</f>
        <v>6.3</v>
      </c>
      <c r="L15" s="225">
        <f>第二週明細!$Y$14</f>
        <v>2</v>
      </c>
      <c r="M15" s="225">
        <f>第二週明細!$Y$18</f>
        <v>0</v>
      </c>
      <c r="N15" s="225">
        <f>第二週明細!$Y$15</f>
        <v>2</v>
      </c>
      <c r="O15" s="225">
        <f>第二週明細!$Y$17</f>
        <v>0</v>
      </c>
      <c r="P15" s="226">
        <f>第二週明細!$Y$16</f>
        <v>2.5</v>
      </c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29"/>
      <c r="EZ15" s="229"/>
      <c r="FA15" s="229"/>
      <c r="FB15" s="229"/>
      <c r="FC15" s="229"/>
      <c r="FD15" s="229"/>
      <c r="FE15" s="229"/>
      <c r="FF15" s="229"/>
      <c r="FG15" s="229"/>
      <c r="FH15" s="229"/>
      <c r="FI15" s="229"/>
      <c r="FJ15" s="229"/>
      <c r="FK15" s="229"/>
      <c r="FL15" s="229"/>
      <c r="FM15" s="229"/>
      <c r="FN15" s="229"/>
      <c r="FO15" s="229"/>
      <c r="FP15" s="229"/>
      <c r="FQ15" s="229"/>
      <c r="FR15" s="229"/>
      <c r="FS15" s="229"/>
      <c r="FT15" s="229"/>
      <c r="FU15" s="229"/>
      <c r="FV15" s="229"/>
      <c r="FW15" s="229"/>
      <c r="FX15" s="229"/>
      <c r="FY15" s="229"/>
      <c r="FZ15" s="229"/>
      <c r="GA15" s="229"/>
      <c r="GB15" s="229"/>
      <c r="GC15" s="229"/>
      <c r="GD15" s="229"/>
      <c r="GE15" s="229"/>
      <c r="GF15" s="229"/>
      <c r="GG15" s="229"/>
      <c r="GH15" s="229"/>
      <c r="GI15" s="229"/>
      <c r="GJ15" s="229"/>
      <c r="GK15" s="229"/>
      <c r="GL15" s="229"/>
      <c r="GM15" s="229"/>
      <c r="GN15" s="229"/>
      <c r="GO15" s="229"/>
      <c r="GP15" s="229"/>
      <c r="GQ15" s="229"/>
      <c r="GR15" s="229"/>
      <c r="GS15" s="229"/>
      <c r="GT15" s="229"/>
      <c r="GU15" s="229"/>
      <c r="GV15" s="229"/>
      <c r="GW15" s="229"/>
      <c r="GX15" s="229"/>
      <c r="GY15" s="229"/>
      <c r="GZ15" s="229"/>
      <c r="HA15" s="229"/>
      <c r="HB15" s="229"/>
      <c r="HC15" s="229"/>
      <c r="HD15" s="229"/>
      <c r="HE15" s="229"/>
      <c r="HF15" s="229"/>
      <c r="HG15" s="229"/>
      <c r="HH15" s="229"/>
      <c r="HI15" s="229"/>
      <c r="HJ15" s="229"/>
      <c r="HK15" s="229"/>
      <c r="HL15" s="229"/>
      <c r="HM15" s="229"/>
      <c r="HN15" s="229"/>
      <c r="HO15" s="229"/>
      <c r="HP15" s="229"/>
      <c r="HQ15" s="229"/>
      <c r="HR15" s="229"/>
      <c r="HS15" s="229"/>
      <c r="HT15" s="229"/>
      <c r="HU15" s="229"/>
      <c r="HV15" s="229"/>
      <c r="HW15" s="229"/>
      <c r="HX15" s="229"/>
      <c r="HY15" s="229"/>
      <c r="HZ15" s="229"/>
      <c r="IA15" s="229"/>
      <c r="IB15" s="229"/>
      <c r="IC15" s="229"/>
      <c r="ID15" s="229"/>
      <c r="IE15" s="229"/>
      <c r="IF15" s="229"/>
      <c r="IG15" s="229"/>
      <c r="IH15" s="229"/>
      <c r="II15" s="229"/>
      <c r="IJ15" s="229"/>
      <c r="IK15" s="229"/>
      <c r="IL15" s="229"/>
      <c r="IM15" s="229"/>
      <c r="IN15" s="229"/>
      <c r="IO15" s="229"/>
      <c r="IP15" s="229"/>
      <c r="IQ15" s="229"/>
      <c r="IR15" s="229"/>
      <c r="IS15" s="229"/>
      <c r="IT15" s="229"/>
      <c r="IU15" s="229"/>
      <c r="IV15" s="229"/>
    </row>
    <row r="16" spans="1:256" ht="18.75">
      <c r="A16" s="221" t="str">
        <f>第二週明細!$B$21&amp;第二週明細!$B$22&amp;第二週明細!$B$23&amp;第二週明細!$B$24</f>
        <v>6月10日</v>
      </c>
      <c r="B16" s="222" t="s">
        <v>162</v>
      </c>
      <c r="C16" s="227" t="str">
        <f>'6月菜單'!I16</f>
        <v>白米飯</v>
      </c>
      <c r="D16" s="227" t="str">
        <f>'6月菜單'!I17</f>
        <v>酥炸香雞排(炸)</v>
      </c>
      <c r="E16" s="227" t="str">
        <f>'6月菜單'!I18</f>
        <v>茄汁番茄炒蛋</v>
      </c>
      <c r="F16" s="227" t="str">
        <f>'6月菜單'!I19</f>
        <v>鮮筍肉絲</v>
      </c>
      <c r="G16" s="224" t="str">
        <f>'6月菜單'!I20</f>
        <v>深色蔬菜</v>
      </c>
      <c r="H16" s="227" t="str">
        <f>'6月菜單'!I21</f>
        <v>柴香白菜湯</v>
      </c>
      <c r="I16" s="228"/>
      <c r="J16" s="225">
        <f t="shared" si="0"/>
        <v>755</v>
      </c>
      <c r="K16" s="225">
        <f>第二週明細!$Y$21</f>
        <v>5.8</v>
      </c>
      <c r="L16" s="225">
        <f>第二週明細!$Y$22</f>
        <v>2.2999999999999998</v>
      </c>
      <c r="M16" s="225">
        <f>第二週明細!$Y$26</f>
        <v>0</v>
      </c>
      <c r="N16" s="225">
        <f>第二週明細!$Y$23</f>
        <v>2.2000000000000002</v>
      </c>
      <c r="O16" s="225">
        <f>第二週明細!$Y$25</f>
        <v>0</v>
      </c>
      <c r="P16" s="226">
        <f>第二週明細!$Y$24</f>
        <v>2.7</v>
      </c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29"/>
      <c r="EZ16" s="229"/>
      <c r="FA16" s="229"/>
      <c r="FB16" s="229"/>
      <c r="FC16" s="229"/>
      <c r="FD16" s="229"/>
      <c r="FE16" s="229"/>
      <c r="FF16" s="229"/>
      <c r="FG16" s="229"/>
      <c r="FH16" s="229"/>
      <c r="FI16" s="229"/>
      <c r="FJ16" s="229"/>
      <c r="FK16" s="229"/>
      <c r="FL16" s="229"/>
      <c r="FM16" s="229"/>
      <c r="FN16" s="229"/>
      <c r="FO16" s="229"/>
      <c r="FP16" s="229"/>
      <c r="FQ16" s="229"/>
      <c r="FR16" s="229"/>
      <c r="FS16" s="229"/>
      <c r="FT16" s="229"/>
      <c r="FU16" s="229"/>
      <c r="FV16" s="229"/>
      <c r="FW16" s="229"/>
      <c r="FX16" s="229"/>
      <c r="FY16" s="229"/>
      <c r="FZ16" s="229"/>
      <c r="GA16" s="229"/>
      <c r="GB16" s="229"/>
      <c r="GC16" s="229"/>
      <c r="GD16" s="229"/>
      <c r="GE16" s="229"/>
      <c r="GF16" s="229"/>
      <c r="GG16" s="229"/>
      <c r="GH16" s="229"/>
      <c r="GI16" s="229"/>
      <c r="GJ16" s="229"/>
      <c r="GK16" s="229"/>
      <c r="GL16" s="229"/>
      <c r="GM16" s="229"/>
      <c r="GN16" s="229"/>
      <c r="GO16" s="229"/>
      <c r="GP16" s="229"/>
      <c r="GQ16" s="229"/>
      <c r="GR16" s="229"/>
      <c r="GS16" s="229"/>
      <c r="GT16" s="229"/>
      <c r="GU16" s="229"/>
      <c r="GV16" s="229"/>
      <c r="GW16" s="229"/>
      <c r="GX16" s="229"/>
      <c r="GY16" s="229"/>
      <c r="GZ16" s="229"/>
      <c r="HA16" s="229"/>
      <c r="HB16" s="229"/>
      <c r="HC16" s="229"/>
      <c r="HD16" s="229"/>
      <c r="HE16" s="229"/>
      <c r="HF16" s="229"/>
      <c r="HG16" s="229"/>
      <c r="HH16" s="229"/>
      <c r="HI16" s="229"/>
      <c r="HJ16" s="229"/>
      <c r="HK16" s="229"/>
      <c r="HL16" s="229"/>
      <c r="HM16" s="229"/>
      <c r="HN16" s="229"/>
      <c r="HO16" s="229"/>
      <c r="HP16" s="229"/>
      <c r="HQ16" s="229"/>
      <c r="HR16" s="229"/>
      <c r="HS16" s="229"/>
      <c r="HT16" s="229"/>
      <c r="HU16" s="229"/>
      <c r="HV16" s="229"/>
      <c r="HW16" s="229"/>
      <c r="HX16" s="229"/>
      <c r="HY16" s="229"/>
      <c r="HZ16" s="229"/>
      <c r="IA16" s="229"/>
      <c r="IB16" s="229"/>
      <c r="IC16" s="229"/>
      <c r="ID16" s="229"/>
      <c r="IE16" s="229"/>
      <c r="IF16" s="229"/>
      <c r="IG16" s="229"/>
      <c r="IH16" s="229"/>
      <c r="II16" s="229"/>
      <c r="IJ16" s="229"/>
      <c r="IK16" s="229"/>
      <c r="IL16" s="229"/>
      <c r="IM16" s="229"/>
      <c r="IN16" s="229"/>
      <c r="IO16" s="229"/>
      <c r="IP16" s="229"/>
      <c r="IQ16" s="229"/>
      <c r="IR16" s="229"/>
      <c r="IS16" s="229"/>
      <c r="IT16" s="229"/>
      <c r="IU16" s="229"/>
      <c r="IV16" s="229"/>
    </row>
    <row r="17" spans="1:256" ht="18.75">
      <c r="A17" s="221" t="str">
        <f>第二週明細!$B$29&amp;第二週明細!$B$30&amp;第二週明細!$B$31&amp;第二週明細!$B$32</f>
        <v>6月11日</v>
      </c>
      <c r="B17" s="222" t="s">
        <v>160</v>
      </c>
      <c r="C17" s="231" t="str">
        <f>'6月菜單'!M16</f>
        <v>地瓜飯</v>
      </c>
      <c r="D17" s="232" t="str">
        <f>'6月菜單'!M17</f>
        <v>傳統魷魚羹(海芡)-申請</v>
      </c>
      <c r="E17" s="232" t="str">
        <f>'6月菜單'!M18</f>
        <v>涮涮肉</v>
      </c>
      <c r="F17" s="232" t="str">
        <f>'6月菜單'!M19</f>
        <v>雙拼炸豆腐蘿蔔糕(炸豆冷)</v>
      </c>
      <c r="G17" s="231" t="str">
        <f>'6月菜單'!M20</f>
        <v>淺色蔬菜</v>
      </c>
      <c r="H17" s="232" t="str">
        <f>'6月菜單'!M21</f>
        <v>紫菜蛋花湯</v>
      </c>
      <c r="I17" s="231"/>
      <c r="J17" s="225">
        <f t="shared" si="0"/>
        <v>784</v>
      </c>
      <c r="K17" s="225">
        <f>第二週明細!$Y$29</f>
        <v>5.7</v>
      </c>
      <c r="L17" s="225">
        <f>第二週明細!$Y$30</f>
        <v>3</v>
      </c>
      <c r="M17" s="225">
        <f>第二週明細!$Y$34</f>
        <v>0</v>
      </c>
      <c r="N17" s="225">
        <f>第二週明細!$Y$31</f>
        <v>1.9</v>
      </c>
      <c r="O17" s="225">
        <f>第二週明細!$Y$33</f>
        <v>0</v>
      </c>
      <c r="P17" s="226">
        <f>第二週明細!$Y$32</f>
        <v>2.5</v>
      </c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  <c r="CA17" s="212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12"/>
      <c r="CV17" s="212"/>
      <c r="CW17" s="212"/>
      <c r="CX17" s="212"/>
      <c r="CY17" s="212"/>
      <c r="CZ17" s="212"/>
      <c r="DA17" s="212"/>
      <c r="DB17" s="212"/>
      <c r="DC17" s="212"/>
      <c r="DD17" s="212"/>
      <c r="DE17" s="212"/>
      <c r="DF17" s="212"/>
      <c r="DG17" s="212"/>
      <c r="DH17" s="212"/>
      <c r="DI17" s="212"/>
      <c r="DJ17" s="212"/>
      <c r="DK17" s="212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2"/>
      <c r="DW17" s="212"/>
      <c r="DX17" s="212"/>
      <c r="DY17" s="212"/>
      <c r="DZ17" s="212"/>
      <c r="EA17" s="212"/>
      <c r="EB17" s="212"/>
      <c r="EC17" s="212"/>
      <c r="ED17" s="212"/>
      <c r="EE17" s="212"/>
      <c r="EF17" s="212"/>
      <c r="EG17" s="212"/>
      <c r="EH17" s="212"/>
      <c r="EI17" s="212"/>
      <c r="EJ17" s="212"/>
      <c r="EK17" s="212"/>
      <c r="EL17" s="212"/>
      <c r="EM17" s="212"/>
      <c r="EN17" s="212"/>
      <c r="EO17" s="212"/>
      <c r="EP17" s="212"/>
      <c r="EQ17" s="212"/>
      <c r="ER17" s="212"/>
      <c r="ES17" s="212"/>
      <c r="ET17" s="212"/>
      <c r="EU17" s="212"/>
      <c r="EV17" s="212"/>
      <c r="EW17" s="212"/>
      <c r="EX17" s="212"/>
      <c r="EY17" s="212"/>
      <c r="EZ17" s="212"/>
      <c r="FA17" s="212"/>
      <c r="FB17" s="212"/>
      <c r="FC17" s="212"/>
      <c r="FD17" s="212"/>
      <c r="FE17" s="212"/>
      <c r="FF17" s="212"/>
      <c r="FG17" s="212"/>
      <c r="FH17" s="212"/>
      <c r="FI17" s="212"/>
      <c r="FJ17" s="212"/>
      <c r="FK17" s="212"/>
      <c r="FL17" s="212"/>
      <c r="FM17" s="212"/>
      <c r="FN17" s="212"/>
      <c r="FO17" s="212"/>
      <c r="FP17" s="212"/>
      <c r="FQ17" s="212"/>
      <c r="FR17" s="212"/>
      <c r="FS17" s="212"/>
      <c r="FT17" s="212"/>
      <c r="FU17" s="212"/>
      <c r="FV17" s="212"/>
      <c r="FW17" s="212"/>
      <c r="FX17" s="212"/>
      <c r="FY17" s="212"/>
      <c r="FZ17" s="212"/>
      <c r="GA17" s="212"/>
      <c r="GB17" s="212"/>
      <c r="GC17" s="212"/>
      <c r="GD17" s="212"/>
      <c r="GE17" s="212"/>
      <c r="GF17" s="212"/>
      <c r="GG17" s="212"/>
      <c r="GH17" s="212"/>
      <c r="GI17" s="212"/>
      <c r="GJ17" s="212"/>
      <c r="GK17" s="212"/>
      <c r="GL17" s="212"/>
      <c r="GM17" s="212"/>
      <c r="GN17" s="212"/>
      <c r="GO17" s="212"/>
      <c r="GP17" s="212"/>
      <c r="GQ17" s="212"/>
      <c r="GR17" s="212"/>
      <c r="GS17" s="212"/>
      <c r="GT17" s="212"/>
      <c r="GU17" s="212"/>
      <c r="GV17" s="212"/>
      <c r="GW17" s="212"/>
      <c r="GX17" s="212"/>
      <c r="GY17" s="212"/>
      <c r="GZ17" s="212"/>
      <c r="HA17" s="212"/>
      <c r="HB17" s="212"/>
      <c r="HC17" s="212"/>
      <c r="HD17" s="212"/>
      <c r="HE17" s="212"/>
      <c r="HF17" s="212"/>
      <c r="HG17" s="212"/>
      <c r="HH17" s="212"/>
      <c r="HI17" s="212"/>
      <c r="HJ17" s="212"/>
      <c r="HK17" s="212"/>
      <c r="HL17" s="212"/>
      <c r="HM17" s="212"/>
      <c r="HN17" s="212"/>
      <c r="HO17" s="212"/>
      <c r="HP17" s="212"/>
      <c r="HQ17" s="212"/>
      <c r="HR17" s="212"/>
      <c r="HS17" s="212"/>
      <c r="HT17" s="212"/>
      <c r="HU17" s="212"/>
      <c r="HV17" s="212"/>
      <c r="HW17" s="212"/>
      <c r="HX17" s="212"/>
      <c r="HY17" s="212"/>
      <c r="HZ17" s="212"/>
      <c r="IA17" s="212"/>
      <c r="IB17" s="212"/>
      <c r="IC17" s="212"/>
      <c r="ID17" s="212"/>
      <c r="IE17" s="212"/>
      <c r="IF17" s="212"/>
      <c r="IG17" s="212"/>
      <c r="IH17" s="212"/>
      <c r="II17" s="212"/>
      <c r="IJ17" s="212"/>
      <c r="IK17" s="212"/>
      <c r="IL17" s="212"/>
      <c r="IM17" s="212"/>
      <c r="IN17" s="212"/>
      <c r="IO17" s="212"/>
      <c r="IP17" s="212"/>
      <c r="IQ17" s="212"/>
      <c r="IR17" s="212"/>
      <c r="IS17" s="212"/>
      <c r="IT17" s="212"/>
      <c r="IU17" s="212"/>
      <c r="IV17" s="212"/>
    </row>
    <row r="18" spans="1:256" ht="18.75">
      <c r="A18" s="221" t="str">
        <f>第二週明細!$B$37&amp;第二週明細!$B$38&amp;第二週明細!$B$39&amp;第二週明細!$B$40</f>
        <v>6月12日</v>
      </c>
      <c r="B18" s="222" t="s">
        <v>161</v>
      </c>
      <c r="C18" s="227" t="str">
        <f>'6月菜單'!Q16</f>
        <v>蝦仁蛋炒飯(海)</v>
      </c>
      <c r="D18" s="227" t="str">
        <f>'6月菜單'!Q17</f>
        <v>醬燒雞翅</v>
      </c>
      <c r="E18" s="227" t="str">
        <f>'6月菜單'!Q18</f>
        <v>小黃瓜炒黑輪(加)</v>
      </c>
      <c r="F18" s="227" t="str">
        <f>'6月菜單'!Q19</f>
        <v>鮮肉包(冷)</v>
      </c>
      <c r="G18" s="224" t="str">
        <f>'6月菜單'!Q20</f>
        <v>深色蔬菜</v>
      </c>
      <c r="H18" s="227" t="str">
        <f>'6月菜單'!Q21</f>
        <v>筍菇湯</v>
      </c>
      <c r="I18" s="228"/>
      <c r="J18" s="225">
        <f t="shared" si="0"/>
        <v>725</v>
      </c>
      <c r="K18" s="225">
        <f>第二週明細!$Y$37</f>
        <v>6</v>
      </c>
      <c r="L18" s="225">
        <f>第二週明細!$Y$38</f>
        <v>2</v>
      </c>
      <c r="M18" s="225">
        <f>第二週明細!$Y$42</f>
        <v>0</v>
      </c>
      <c r="N18" s="225">
        <f>第二週明細!$Y$39</f>
        <v>1.7</v>
      </c>
      <c r="O18" s="225">
        <f>第二週明細!$Y$41</f>
        <v>0</v>
      </c>
      <c r="P18" s="226">
        <f>第二週明細!$Y$40</f>
        <v>2.5</v>
      </c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29"/>
      <c r="ET18" s="229"/>
      <c r="EU18" s="229"/>
      <c r="EV18" s="229"/>
      <c r="EW18" s="229"/>
      <c r="EX18" s="229"/>
      <c r="EY18" s="229"/>
      <c r="EZ18" s="229"/>
      <c r="FA18" s="229"/>
      <c r="FB18" s="229"/>
      <c r="FC18" s="229"/>
      <c r="FD18" s="229"/>
      <c r="FE18" s="229"/>
      <c r="FF18" s="229"/>
      <c r="FG18" s="229"/>
      <c r="FH18" s="229"/>
      <c r="FI18" s="229"/>
      <c r="FJ18" s="229"/>
      <c r="FK18" s="229"/>
      <c r="FL18" s="229"/>
      <c r="FM18" s="229"/>
      <c r="FN18" s="229"/>
      <c r="FO18" s="229"/>
      <c r="FP18" s="229"/>
      <c r="FQ18" s="229"/>
      <c r="FR18" s="229"/>
      <c r="FS18" s="229"/>
      <c r="FT18" s="229"/>
      <c r="FU18" s="229"/>
      <c r="FV18" s="229"/>
      <c r="FW18" s="229"/>
      <c r="FX18" s="229"/>
      <c r="FY18" s="229"/>
      <c r="FZ18" s="229"/>
      <c r="GA18" s="229"/>
      <c r="GB18" s="229"/>
      <c r="GC18" s="229"/>
      <c r="GD18" s="229"/>
      <c r="GE18" s="229"/>
      <c r="GF18" s="229"/>
      <c r="GG18" s="229"/>
      <c r="GH18" s="229"/>
      <c r="GI18" s="229"/>
      <c r="GJ18" s="229"/>
      <c r="GK18" s="229"/>
      <c r="GL18" s="229"/>
      <c r="GM18" s="229"/>
      <c r="GN18" s="229"/>
      <c r="GO18" s="229"/>
      <c r="GP18" s="229"/>
      <c r="GQ18" s="229"/>
      <c r="GR18" s="229"/>
      <c r="GS18" s="229"/>
      <c r="GT18" s="229"/>
      <c r="GU18" s="229"/>
      <c r="GV18" s="229"/>
      <c r="GW18" s="229"/>
      <c r="GX18" s="229"/>
      <c r="GY18" s="229"/>
      <c r="GZ18" s="229"/>
      <c r="HA18" s="229"/>
      <c r="HB18" s="229"/>
      <c r="HC18" s="229"/>
      <c r="HD18" s="229"/>
      <c r="HE18" s="229"/>
      <c r="HF18" s="229"/>
      <c r="HG18" s="229"/>
      <c r="HH18" s="229"/>
      <c r="HI18" s="229"/>
      <c r="HJ18" s="229"/>
      <c r="HK18" s="229"/>
      <c r="HL18" s="229"/>
      <c r="HM18" s="229"/>
      <c r="HN18" s="229"/>
      <c r="HO18" s="229"/>
      <c r="HP18" s="229"/>
      <c r="HQ18" s="229"/>
      <c r="HR18" s="229"/>
      <c r="HS18" s="229"/>
      <c r="HT18" s="229"/>
      <c r="HU18" s="229"/>
      <c r="HV18" s="229"/>
      <c r="HW18" s="229"/>
      <c r="HX18" s="229"/>
      <c r="HY18" s="229"/>
      <c r="HZ18" s="229"/>
      <c r="IA18" s="229"/>
      <c r="IB18" s="229"/>
      <c r="IC18" s="229"/>
      <c r="ID18" s="229"/>
      <c r="IE18" s="229"/>
      <c r="IF18" s="229"/>
      <c r="IG18" s="229"/>
      <c r="IH18" s="229"/>
      <c r="II18" s="229"/>
      <c r="IJ18" s="229"/>
      <c r="IK18" s="229"/>
      <c r="IL18" s="229"/>
      <c r="IM18" s="229"/>
      <c r="IN18" s="229"/>
      <c r="IO18" s="229"/>
      <c r="IP18" s="229"/>
      <c r="IQ18" s="229"/>
      <c r="IR18" s="229"/>
      <c r="IS18" s="229"/>
      <c r="IT18" s="229"/>
      <c r="IU18" s="229"/>
      <c r="IV18" s="229"/>
    </row>
    <row r="19" spans="1:256" ht="18.75">
      <c r="A19" s="221" t="str">
        <f>第三週明細!$B$5&amp;第三週明細!$B$6&amp;第三週明細!$B$7&amp;第三週明細!$B$8</f>
        <v>6月15日</v>
      </c>
      <c r="B19" s="222" t="s">
        <v>163</v>
      </c>
      <c r="C19" s="223" t="str">
        <f>'6月菜單'!A26</f>
        <v>白米飯</v>
      </c>
      <c r="D19" s="227" t="str">
        <f>'6月菜單'!A27</f>
        <v>醬汁雞排</v>
      </c>
      <c r="E19" s="227" t="str">
        <f>'6月菜單'!A28</f>
        <v>顧眼紅絲炒蛋</v>
      </c>
      <c r="F19" s="227" t="str">
        <f>'6月菜單'!A29</f>
        <v>刺瓜貢丸(加)</v>
      </c>
      <c r="G19" s="224" t="str">
        <f>'6月菜單'!A30</f>
        <v>深色蔬菜</v>
      </c>
      <c r="H19" s="227" t="str">
        <f>'6月菜單'!A31</f>
        <v>玉米濃湯(芡)</v>
      </c>
      <c r="I19" s="233"/>
      <c r="J19" s="225">
        <f t="shared" si="0"/>
        <v>709</v>
      </c>
      <c r="K19" s="225">
        <f>第三週明細!$Y$5</f>
        <v>5.6</v>
      </c>
      <c r="L19" s="225">
        <f>第三週明細!$Y$6</f>
        <v>2</v>
      </c>
      <c r="M19" s="225">
        <f>第三週明細!$Y$10</f>
        <v>0</v>
      </c>
      <c r="N19" s="225">
        <f>第三週明細!$Y$7</f>
        <v>2</v>
      </c>
      <c r="O19" s="225">
        <f>第三週明細!$Y$9</f>
        <v>0</v>
      </c>
      <c r="P19" s="226">
        <f>第三週明細!$Y$8</f>
        <v>2.6</v>
      </c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  <c r="FD19" s="230"/>
      <c r="FE19" s="230"/>
      <c r="FF19" s="230"/>
      <c r="FG19" s="230"/>
      <c r="FH19" s="230"/>
      <c r="FI19" s="230"/>
      <c r="FJ19" s="230"/>
      <c r="FK19" s="230"/>
      <c r="FL19" s="230"/>
      <c r="FM19" s="230"/>
      <c r="FN19" s="230"/>
      <c r="FO19" s="230"/>
      <c r="FP19" s="230"/>
      <c r="FQ19" s="230"/>
      <c r="FR19" s="230"/>
      <c r="FS19" s="230"/>
      <c r="FT19" s="230"/>
      <c r="FU19" s="230"/>
      <c r="FV19" s="230"/>
      <c r="FW19" s="230"/>
      <c r="FX19" s="230"/>
      <c r="FY19" s="230"/>
      <c r="FZ19" s="230"/>
      <c r="GA19" s="230"/>
      <c r="GB19" s="230"/>
      <c r="GC19" s="230"/>
      <c r="GD19" s="230"/>
      <c r="GE19" s="230"/>
      <c r="GF19" s="230"/>
      <c r="GG19" s="230"/>
      <c r="GH19" s="230"/>
      <c r="GI19" s="230"/>
      <c r="GJ19" s="230"/>
      <c r="GK19" s="230"/>
      <c r="GL19" s="230"/>
      <c r="GM19" s="230"/>
      <c r="GN19" s="230"/>
      <c r="GO19" s="230"/>
      <c r="GP19" s="230"/>
      <c r="GQ19" s="230"/>
      <c r="GR19" s="230"/>
      <c r="GS19" s="230"/>
      <c r="GT19" s="230"/>
      <c r="GU19" s="230"/>
      <c r="GV19" s="230"/>
      <c r="GW19" s="230"/>
      <c r="GX19" s="230"/>
      <c r="GY19" s="230"/>
      <c r="GZ19" s="230"/>
      <c r="HA19" s="230"/>
      <c r="HB19" s="230"/>
      <c r="HC19" s="230"/>
      <c r="HD19" s="230"/>
      <c r="HE19" s="230"/>
      <c r="HF19" s="230"/>
      <c r="HG19" s="230"/>
      <c r="HH19" s="230"/>
      <c r="HI19" s="230"/>
      <c r="HJ19" s="230"/>
      <c r="HK19" s="230"/>
      <c r="HL19" s="230"/>
      <c r="HM19" s="230"/>
      <c r="HN19" s="230"/>
      <c r="HO19" s="230"/>
      <c r="HP19" s="230"/>
      <c r="HQ19" s="230"/>
      <c r="HR19" s="230"/>
      <c r="HS19" s="230"/>
      <c r="HT19" s="230"/>
      <c r="HU19" s="230"/>
      <c r="HV19" s="230"/>
      <c r="HW19" s="230"/>
      <c r="HX19" s="230"/>
      <c r="HY19" s="230"/>
      <c r="HZ19" s="230"/>
      <c r="IA19" s="230"/>
      <c r="IB19" s="230"/>
      <c r="IC19" s="230"/>
      <c r="ID19" s="230"/>
      <c r="IE19" s="230"/>
      <c r="IF19" s="230"/>
      <c r="IG19" s="230"/>
      <c r="IH19" s="230"/>
      <c r="II19" s="230"/>
      <c r="IJ19" s="230"/>
      <c r="IK19" s="230"/>
      <c r="IL19" s="230"/>
      <c r="IM19" s="230"/>
      <c r="IN19" s="230"/>
      <c r="IO19" s="230"/>
      <c r="IP19" s="230"/>
      <c r="IQ19" s="230"/>
      <c r="IR19" s="230"/>
      <c r="IS19" s="230"/>
      <c r="IT19" s="230"/>
      <c r="IU19" s="230"/>
      <c r="IV19" s="230"/>
    </row>
    <row r="20" spans="1:256" ht="18.75">
      <c r="A20" s="221" t="str">
        <f>第三週明細!$B$13&amp;第三週明細!$B$14&amp;第三週明細!$B$15&amp;第三週明細!$B$16</f>
        <v>6月16日</v>
      </c>
      <c r="B20" s="222" t="s">
        <v>155</v>
      </c>
      <c r="C20" s="227" t="str">
        <f>'6月菜單'!E26</f>
        <v>五穀飯</v>
      </c>
      <c r="D20" s="227" t="str">
        <f>'6月菜單'!E27</f>
        <v>照燒豬里肌</v>
      </c>
      <c r="E20" s="227" t="str">
        <f>'6月菜單'!E28</f>
        <v>芙蓉蒸蛋</v>
      </c>
      <c r="F20" s="227" t="str">
        <f>'6月菜單'!E29</f>
        <v>肉末炒玉米</v>
      </c>
      <c r="G20" s="224" t="str">
        <f>'6月菜單'!E30</f>
        <v>淺色蔬菜</v>
      </c>
      <c r="H20" s="227" t="str">
        <f>'6月菜單'!E31</f>
        <v>味噌紫菜湯</v>
      </c>
      <c r="I20" s="224"/>
      <c r="J20" s="225">
        <f t="shared" si="0"/>
        <v>747</v>
      </c>
      <c r="K20" s="225">
        <f>第三週明細!$Y$13</f>
        <v>6</v>
      </c>
      <c r="L20" s="225">
        <f>第三週明細!$Y$14</f>
        <v>2.2000000000000002</v>
      </c>
      <c r="M20" s="225">
        <f>第三週明細!$Y$18</f>
        <v>0</v>
      </c>
      <c r="N20" s="225">
        <f>第三週明細!$Y$15</f>
        <v>1.8</v>
      </c>
      <c r="O20" s="225">
        <f>第三週明細!$Y$17</f>
        <v>0</v>
      </c>
      <c r="P20" s="226">
        <f>第三週明細!$Y$16</f>
        <v>2.6</v>
      </c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29"/>
      <c r="AR20" s="229"/>
      <c r="AS20" s="229"/>
      <c r="AT20" s="229"/>
      <c r="AU20" s="229"/>
      <c r="AV20" s="229"/>
      <c r="AW20" s="229"/>
      <c r="AX20" s="229"/>
      <c r="AY20" s="229"/>
      <c r="AZ20" s="229"/>
      <c r="BA20" s="229"/>
      <c r="BB20" s="229"/>
      <c r="BC20" s="229"/>
      <c r="BD20" s="229"/>
      <c r="BE20" s="229"/>
      <c r="BF20" s="229"/>
      <c r="BG20" s="229"/>
      <c r="BH20" s="229"/>
      <c r="BI20" s="229"/>
      <c r="BJ20" s="229"/>
      <c r="BK20" s="229"/>
      <c r="BL20" s="229"/>
      <c r="BM20" s="229"/>
      <c r="BN20" s="229"/>
      <c r="BO20" s="229"/>
      <c r="BP20" s="229"/>
      <c r="BQ20" s="229"/>
      <c r="BR20" s="229"/>
      <c r="BS20" s="229"/>
      <c r="BT20" s="229"/>
      <c r="BU20" s="229"/>
      <c r="BV20" s="229"/>
      <c r="BW20" s="229"/>
      <c r="BX20" s="229"/>
      <c r="BY20" s="229"/>
      <c r="BZ20" s="229"/>
      <c r="CA20" s="229"/>
      <c r="CB20" s="229"/>
      <c r="CC20" s="229"/>
      <c r="CD20" s="229"/>
      <c r="CE20" s="229"/>
      <c r="CF20" s="229"/>
      <c r="CG20" s="229"/>
      <c r="CH20" s="229"/>
      <c r="CI20" s="229"/>
      <c r="CJ20" s="229"/>
      <c r="CK20" s="229"/>
      <c r="CL20" s="229"/>
      <c r="CM20" s="229"/>
      <c r="CN20" s="229"/>
      <c r="CO20" s="229"/>
      <c r="CP20" s="229"/>
      <c r="CQ20" s="229"/>
      <c r="CR20" s="229"/>
      <c r="CS20" s="229"/>
      <c r="CT20" s="229"/>
      <c r="CU20" s="229"/>
      <c r="CV20" s="229"/>
      <c r="CW20" s="229"/>
      <c r="CX20" s="229"/>
      <c r="CY20" s="229"/>
      <c r="CZ20" s="229"/>
      <c r="DA20" s="229"/>
      <c r="DB20" s="229"/>
      <c r="DC20" s="229"/>
      <c r="DD20" s="229"/>
      <c r="DE20" s="229"/>
      <c r="DF20" s="229"/>
      <c r="DG20" s="229"/>
      <c r="DH20" s="229"/>
      <c r="DI20" s="229"/>
      <c r="DJ20" s="229"/>
      <c r="DK20" s="229"/>
      <c r="DL20" s="229"/>
      <c r="DM20" s="229"/>
      <c r="DN20" s="229"/>
      <c r="DO20" s="229"/>
      <c r="DP20" s="229"/>
      <c r="DQ20" s="229"/>
      <c r="DR20" s="229"/>
      <c r="DS20" s="229"/>
      <c r="DT20" s="229"/>
      <c r="DU20" s="229"/>
      <c r="DV20" s="229"/>
      <c r="DW20" s="229"/>
      <c r="DX20" s="229"/>
      <c r="DY20" s="229"/>
      <c r="DZ20" s="229"/>
      <c r="EA20" s="229"/>
      <c r="EB20" s="229"/>
      <c r="EC20" s="229"/>
      <c r="ED20" s="229"/>
      <c r="EE20" s="229"/>
      <c r="EF20" s="229"/>
      <c r="EG20" s="229"/>
      <c r="EH20" s="229"/>
      <c r="EI20" s="229"/>
      <c r="EJ20" s="229"/>
      <c r="EK20" s="229"/>
      <c r="EL20" s="229"/>
      <c r="EM20" s="229"/>
      <c r="EN20" s="229"/>
      <c r="EO20" s="229"/>
      <c r="EP20" s="229"/>
      <c r="EQ20" s="229"/>
      <c r="ER20" s="229"/>
      <c r="ES20" s="229"/>
      <c r="ET20" s="229"/>
      <c r="EU20" s="229"/>
      <c r="EV20" s="229"/>
      <c r="EW20" s="229"/>
      <c r="EX20" s="229"/>
      <c r="EY20" s="229"/>
      <c r="EZ20" s="229"/>
      <c r="FA20" s="229"/>
      <c r="FB20" s="229"/>
      <c r="FC20" s="229"/>
      <c r="FD20" s="229"/>
      <c r="FE20" s="229"/>
      <c r="FF20" s="229"/>
      <c r="FG20" s="229"/>
      <c r="FH20" s="229"/>
      <c r="FI20" s="229"/>
      <c r="FJ20" s="229"/>
      <c r="FK20" s="229"/>
      <c r="FL20" s="229"/>
      <c r="FM20" s="229"/>
      <c r="FN20" s="229"/>
      <c r="FO20" s="229"/>
      <c r="FP20" s="229"/>
      <c r="FQ20" s="229"/>
      <c r="FR20" s="229"/>
      <c r="FS20" s="229"/>
      <c r="FT20" s="229"/>
      <c r="FU20" s="229"/>
      <c r="FV20" s="229"/>
      <c r="FW20" s="229"/>
      <c r="FX20" s="229"/>
      <c r="FY20" s="229"/>
      <c r="FZ20" s="229"/>
      <c r="GA20" s="229"/>
      <c r="GB20" s="229"/>
      <c r="GC20" s="229"/>
      <c r="GD20" s="229"/>
      <c r="GE20" s="229"/>
      <c r="GF20" s="229"/>
      <c r="GG20" s="229"/>
      <c r="GH20" s="229"/>
      <c r="GI20" s="229"/>
      <c r="GJ20" s="229"/>
      <c r="GK20" s="229"/>
      <c r="GL20" s="229"/>
      <c r="GM20" s="229"/>
      <c r="GN20" s="229"/>
      <c r="GO20" s="229"/>
      <c r="GP20" s="229"/>
      <c r="GQ20" s="229"/>
      <c r="GR20" s="229"/>
      <c r="GS20" s="229"/>
      <c r="GT20" s="229"/>
      <c r="GU20" s="229"/>
      <c r="GV20" s="229"/>
      <c r="GW20" s="229"/>
      <c r="GX20" s="229"/>
      <c r="GY20" s="229"/>
      <c r="GZ20" s="229"/>
      <c r="HA20" s="229"/>
      <c r="HB20" s="229"/>
      <c r="HC20" s="229"/>
      <c r="HD20" s="229"/>
      <c r="HE20" s="229"/>
      <c r="HF20" s="229"/>
      <c r="HG20" s="229"/>
      <c r="HH20" s="229"/>
      <c r="HI20" s="229"/>
      <c r="HJ20" s="229"/>
      <c r="HK20" s="229"/>
      <c r="HL20" s="229"/>
      <c r="HM20" s="229"/>
      <c r="HN20" s="229"/>
      <c r="HO20" s="229"/>
      <c r="HP20" s="229"/>
      <c r="HQ20" s="229"/>
      <c r="HR20" s="229"/>
      <c r="HS20" s="229"/>
      <c r="HT20" s="229"/>
      <c r="HU20" s="229"/>
      <c r="HV20" s="229"/>
      <c r="HW20" s="229"/>
      <c r="HX20" s="229"/>
      <c r="HY20" s="229"/>
      <c r="HZ20" s="229"/>
      <c r="IA20" s="229"/>
      <c r="IB20" s="229"/>
      <c r="IC20" s="229"/>
      <c r="ID20" s="229"/>
      <c r="IE20" s="229"/>
      <c r="IF20" s="229"/>
      <c r="IG20" s="229"/>
      <c r="IH20" s="229"/>
      <c r="II20" s="229"/>
      <c r="IJ20" s="229"/>
      <c r="IK20" s="229"/>
      <c r="IL20" s="229"/>
      <c r="IM20" s="229"/>
      <c r="IN20" s="229"/>
      <c r="IO20" s="229"/>
      <c r="IP20" s="229"/>
      <c r="IQ20" s="229"/>
      <c r="IR20" s="229"/>
      <c r="IS20" s="229"/>
      <c r="IT20" s="229"/>
      <c r="IU20" s="229"/>
      <c r="IV20" s="229"/>
    </row>
    <row r="21" spans="1:256" ht="18.75">
      <c r="A21" s="221" t="str">
        <f>第三週明細!$B$21&amp;第三週明細!$B$22&amp;第三週明細!$B$23&amp;第三週明細!$B$24</f>
        <v>6月17日</v>
      </c>
      <c r="B21" s="222" t="s">
        <v>156</v>
      </c>
      <c r="C21" s="227" t="str">
        <f>'6月菜單'!I26</f>
        <v>白米飯</v>
      </c>
      <c r="D21" s="227" t="str">
        <f>'6月菜單'!I27</f>
        <v>黃金炸魚排(海炸)</v>
      </c>
      <c r="E21" s="227" t="str">
        <f>'6月菜單'!I28</f>
        <v>麻婆豆腐(豆)</v>
      </c>
      <c r="F21" s="227" t="str">
        <f>'6月菜單'!I29</f>
        <v>香Q滷蛋</v>
      </c>
      <c r="G21" s="224" t="str">
        <f>'6月菜單'!I30</f>
        <v>深色蔬菜</v>
      </c>
      <c r="H21" s="227" t="str">
        <f>'6月菜單'!I31</f>
        <v>鮮菇蘿蔔湯</v>
      </c>
      <c r="I21" s="228"/>
      <c r="J21" s="225">
        <f t="shared" si="0"/>
        <v>789</v>
      </c>
      <c r="K21" s="225">
        <f>第三週明細!$Y$21</f>
        <v>5.8</v>
      </c>
      <c r="L21" s="225">
        <f>第三週明細!$Y$22</f>
        <v>2.8</v>
      </c>
      <c r="M21" s="225">
        <f>第三週明細!$Y$26</f>
        <v>0</v>
      </c>
      <c r="N21" s="225">
        <f>第三週明細!$Y$23</f>
        <v>1.7</v>
      </c>
      <c r="O21" s="225">
        <f>第三週明細!$Y$25</f>
        <v>0</v>
      </c>
      <c r="P21" s="226">
        <f>第三週明細!$Y$24</f>
        <v>2.9</v>
      </c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29"/>
      <c r="EG21" s="229"/>
      <c r="EH21" s="229"/>
      <c r="EI21" s="229"/>
      <c r="EJ21" s="229"/>
      <c r="EK21" s="229"/>
      <c r="EL21" s="229"/>
      <c r="EM21" s="229"/>
      <c r="EN21" s="229"/>
      <c r="EO21" s="229"/>
      <c r="EP21" s="229"/>
      <c r="EQ21" s="229"/>
      <c r="ER21" s="229"/>
      <c r="ES21" s="229"/>
      <c r="ET21" s="229"/>
      <c r="EU21" s="229"/>
      <c r="EV21" s="229"/>
      <c r="EW21" s="229"/>
      <c r="EX21" s="229"/>
      <c r="EY21" s="229"/>
      <c r="EZ21" s="229"/>
      <c r="FA21" s="229"/>
      <c r="FB21" s="229"/>
      <c r="FC21" s="229"/>
      <c r="FD21" s="229"/>
      <c r="FE21" s="229"/>
      <c r="FF21" s="229"/>
      <c r="FG21" s="229"/>
      <c r="FH21" s="229"/>
      <c r="FI21" s="229"/>
      <c r="FJ21" s="229"/>
      <c r="FK21" s="229"/>
      <c r="FL21" s="229"/>
      <c r="FM21" s="229"/>
      <c r="FN21" s="229"/>
      <c r="FO21" s="229"/>
      <c r="FP21" s="229"/>
      <c r="FQ21" s="229"/>
      <c r="FR21" s="229"/>
      <c r="FS21" s="229"/>
      <c r="FT21" s="229"/>
      <c r="FU21" s="229"/>
      <c r="FV21" s="229"/>
      <c r="FW21" s="229"/>
      <c r="FX21" s="229"/>
      <c r="FY21" s="229"/>
      <c r="FZ21" s="229"/>
      <c r="GA21" s="229"/>
      <c r="GB21" s="229"/>
      <c r="GC21" s="229"/>
      <c r="GD21" s="229"/>
      <c r="GE21" s="229"/>
      <c r="GF21" s="229"/>
      <c r="GG21" s="229"/>
      <c r="GH21" s="229"/>
      <c r="GI21" s="229"/>
      <c r="GJ21" s="229"/>
      <c r="GK21" s="229"/>
      <c r="GL21" s="229"/>
      <c r="GM21" s="229"/>
      <c r="GN21" s="229"/>
      <c r="GO21" s="229"/>
      <c r="GP21" s="229"/>
      <c r="GQ21" s="229"/>
      <c r="GR21" s="229"/>
      <c r="GS21" s="229"/>
      <c r="GT21" s="229"/>
      <c r="GU21" s="229"/>
      <c r="GV21" s="229"/>
      <c r="GW21" s="229"/>
      <c r="GX21" s="229"/>
      <c r="GY21" s="229"/>
      <c r="GZ21" s="229"/>
      <c r="HA21" s="229"/>
      <c r="HB21" s="229"/>
      <c r="HC21" s="229"/>
      <c r="HD21" s="229"/>
      <c r="HE21" s="229"/>
      <c r="HF21" s="229"/>
      <c r="HG21" s="229"/>
      <c r="HH21" s="229"/>
      <c r="HI21" s="229"/>
      <c r="HJ21" s="229"/>
      <c r="HK21" s="229"/>
      <c r="HL21" s="229"/>
      <c r="HM21" s="229"/>
      <c r="HN21" s="229"/>
      <c r="HO21" s="229"/>
      <c r="HP21" s="229"/>
      <c r="HQ21" s="229"/>
      <c r="HR21" s="229"/>
      <c r="HS21" s="229"/>
      <c r="HT21" s="229"/>
      <c r="HU21" s="229"/>
      <c r="HV21" s="229"/>
      <c r="HW21" s="229"/>
      <c r="HX21" s="229"/>
      <c r="HY21" s="229"/>
      <c r="HZ21" s="229"/>
      <c r="IA21" s="229"/>
      <c r="IB21" s="229"/>
      <c r="IC21" s="229"/>
      <c r="ID21" s="229"/>
      <c r="IE21" s="229"/>
      <c r="IF21" s="229"/>
      <c r="IG21" s="229"/>
      <c r="IH21" s="229"/>
      <c r="II21" s="229"/>
      <c r="IJ21" s="229"/>
      <c r="IK21" s="229"/>
      <c r="IL21" s="229"/>
      <c r="IM21" s="229"/>
      <c r="IN21" s="229"/>
      <c r="IO21" s="229"/>
      <c r="IP21" s="229"/>
      <c r="IQ21" s="229"/>
      <c r="IR21" s="229"/>
      <c r="IS21" s="229"/>
      <c r="IT21" s="229"/>
      <c r="IU21" s="229"/>
      <c r="IV21" s="229"/>
    </row>
    <row r="22" spans="1:256" ht="18.75">
      <c r="A22" s="221" t="str">
        <f>第三週明細!$B$29&amp;第三週明細!$B$30&amp;第三週明細!$B$31&amp;第三週明細!$B$32</f>
        <v>6月18日</v>
      </c>
      <c r="B22" s="222" t="s">
        <v>157</v>
      </c>
      <c r="C22" s="232" t="str">
        <f>'6月菜單'!M26</f>
        <v>地瓜飯</v>
      </c>
      <c r="D22" s="232" t="str">
        <f>'6月菜單'!M27</f>
        <v>日式洋芋燉肉</v>
      </c>
      <c r="E22" s="232" t="str">
        <f>'6月菜單'!M28</f>
        <v>海鮮蝦卷(炸加)</v>
      </c>
      <c r="F22" s="232" t="str">
        <f>'6月菜單'!M29</f>
        <v>白菜海茸</v>
      </c>
      <c r="G22" s="231" t="str">
        <f>'6月菜單'!M30</f>
        <v>淺色蔬菜</v>
      </c>
      <c r="H22" s="232" t="str">
        <f>'6月菜單'!M31</f>
        <v>港式酸辣湯(豆芡)</v>
      </c>
      <c r="I22" s="231"/>
      <c r="J22" s="225">
        <f t="shared" si="0"/>
        <v>779.5</v>
      </c>
      <c r="K22" s="225">
        <f>第三週明細!$Y$29</f>
        <v>6</v>
      </c>
      <c r="L22" s="225">
        <f>第三週明細!$Y$30</f>
        <v>2</v>
      </c>
      <c r="M22" s="225">
        <f>第三週明細!$Y$34</f>
        <v>0.3</v>
      </c>
      <c r="N22" s="225">
        <f>第三週明細!$Y$31</f>
        <v>1.9</v>
      </c>
      <c r="O22" s="225">
        <f>第三週明細!$Y$33</f>
        <v>0</v>
      </c>
      <c r="P22" s="226">
        <f>第三週明細!$Y$32</f>
        <v>2.8</v>
      </c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229"/>
      <c r="BC22" s="229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/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29"/>
      <c r="EG22" s="229"/>
      <c r="EH22" s="229"/>
      <c r="EI22" s="229"/>
      <c r="EJ22" s="229"/>
      <c r="EK22" s="229"/>
      <c r="EL22" s="229"/>
      <c r="EM22" s="229"/>
      <c r="EN22" s="229"/>
      <c r="EO22" s="229"/>
      <c r="EP22" s="229"/>
      <c r="EQ22" s="229"/>
      <c r="ER22" s="229"/>
      <c r="ES22" s="229"/>
      <c r="ET22" s="229"/>
      <c r="EU22" s="229"/>
      <c r="EV22" s="229"/>
      <c r="EW22" s="229"/>
      <c r="EX22" s="229"/>
      <c r="EY22" s="229"/>
      <c r="EZ22" s="229"/>
      <c r="FA22" s="229"/>
      <c r="FB22" s="229"/>
      <c r="FC22" s="229"/>
      <c r="FD22" s="229"/>
      <c r="FE22" s="229"/>
      <c r="FF22" s="229"/>
      <c r="FG22" s="229"/>
      <c r="FH22" s="229"/>
      <c r="FI22" s="229"/>
      <c r="FJ22" s="229"/>
      <c r="FK22" s="229"/>
      <c r="FL22" s="229"/>
      <c r="FM22" s="229"/>
      <c r="FN22" s="229"/>
      <c r="FO22" s="229"/>
      <c r="FP22" s="229"/>
      <c r="FQ22" s="229"/>
      <c r="FR22" s="229"/>
      <c r="FS22" s="229"/>
      <c r="FT22" s="229"/>
      <c r="FU22" s="229"/>
      <c r="FV22" s="229"/>
      <c r="FW22" s="229"/>
      <c r="FX22" s="229"/>
      <c r="FY22" s="229"/>
      <c r="FZ22" s="229"/>
      <c r="GA22" s="229"/>
      <c r="GB22" s="229"/>
      <c r="GC22" s="229"/>
      <c r="GD22" s="229"/>
      <c r="GE22" s="229"/>
      <c r="GF22" s="229"/>
      <c r="GG22" s="229"/>
      <c r="GH22" s="229"/>
      <c r="GI22" s="229"/>
      <c r="GJ22" s="229"/>
      <c r="GK22" s="229"/>
      <c r="GL22" s="229"/>
      <c r="GM22" s="229"/>
      <c r="GN22" s="229"/>
      <c r="GO22" s="229"/>
      <c r="GP22" s="229"/>
      <c r="GQ22" s="229"/>
      <c r="GR22" s="229"/>
      <c r="GS22" s="229"/>
      <c r="GT22" s="229"/>
      <c r="GU22" s="229"/>
      <c r="GV22" s="229"/>
      <c r="GW22" s="229"/>
      <c r="GX22" s="229"/>
      <c r="GY22" s="229"/>
      <c r="GZ22" s="229"/>
      <c r="HA22" s="229"/>
      <c r="HB22" s="229"/>
      <c r="HC22" s="229"/>
      <c r="HD22" s="229"/>
      <c r="HE22" s="229"/>
      <c r="HF22" s="229"/>
      <c r="HG22" s="229"/>
      <c r="HH22" s="229"/>
      <c r="HI22" s="229"/>
      <c r="HJ22" s="229"/>
      <c r="HK22" s="229"/>
      <c r="HL22" s="229"/>
      <c r="HM22" s="229"/>
      <c r="HN22" s="229"/>
      <c r="HO22" s="229"/>
      <c r="HP22" s="229"/>
      <c r="HQ22" s="229"/>
      <c r="HR22" s="229"/>
      <c r="HS22" s="229"/>
      <c r="HT22" s="229"/>
      <c r="HU22" s="229"/>
      <c r="HV22" s="229"/>
      <c r="HW22" s="229"/>
      <c r="HX22" s="229"/>
      <c r="HY22" s="229"/>
      <c r="HZ22" s="229"/>
      <c r="IA22" s="229"/>
      <c r="IB22" s="229"/>
      <c r="IC22" s="229"/>
      <c r="ID22" s="229"/>
      <c r="IE22" s="229"/>
      <c r="IF22" s="229"/>
      <c r="IG22" s="229"/>
      <c r="IH22" s="229"/>
      <c r="II22" s="229"/>
      <c r="IJ22" s="229"/>
      <c r="IK22" s="229"/>
      <c r="IL22" s="229"/>
      <c r="IM22" s="229"/>
      <c r="IN22" s="229"/>
      <c r="IO22" s="229"/>
      <c r="IP22" s="229"/>
      <c r="IQ22" s="229"/>
      <c r="IR22" s="229"/>
      <c r="IS22" s="229"/>
      <c r="IT22" s="229"/>
      <c r="IU22" s="229"/>
      <c r="IV22" s="229"/>
    </row>
    <row r="23" spans="1:256" ht="18.75">
      <c r="A23" s="221" t="str">
        <f>第三週明細!$B$37&amp;第三週明細!$B$38&amp;第三週明細!$B$39&amp;第三週明細!$B$40</f>
        <v>6月19日</v>
      </c>
      <c r="B23" s="222" t="s">
        <v>161</v>
      </c>
      <c r="C23" s="227" t="str">
        <f>'6月菜單'!Q26</f>
        <v>端午節放假</v>
      </c>
      <c r="D23" s="227">
        <f>'6月菜單'!Q27</f>
        <v>0</v>
      </c>
      <c r="E23" s="227">
        <f>'6月菜單'!Q28</f>
        <v>0</v>
      </c>
      <c r="F23" s="227">
        <f>'6月菜單'!Q29</f>
        <v>0</v>
      </c>
      <c r="G23" s="224">
        <f>'6月菜單'!Q30</f>
        <v>0</v>
      </c>
      <c r="H23" s="227">
        <f>'6月菜單'!Q31</f>
        <v>0</v>
      </c>
      <c r="I23" s="234"/>
      <c r="J23" s="225">
        <f t="shared" si="0"/>
        <v>0</v>
      </c>
      <c r="K23" s="225">
        <f>第三週明細!$Y$37</f>
        <v>0</v>
      </c>
      <c r="L23" s="225">
        <f>第三週明細!$Y$38</f>
        <v>0</v>
      </c>
      <c r="M23" s="225">
        <f>第三週明細!$Y$42</f>
        <v>0</v>
      </c>
      <c r="N23" s="225">
        <f>第三週明細!$Y$39</f>
        <v>0</v>
      </c>
      <c r="O23" s="225">
        <f>第三週明細!$Y$41</f>
        <v>0</v>
      </c>
      <c r="P23" s="226">
        <f>第三週明細!$Y$40</f>
        <v>0</v>
      </c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29"/>
      <c r="ET23" s="229"/>
      <c r="EU23" s="229"/>
      <c r="EV23" s="229"/>
      <c r="EW23" s="229"/>
      <c r="EX23" s="229"/>
      <c r="EY23" s="229"/>
      <c r="EZ23" s="229"/>
      <c r="FA23" s="229"/>
      <c r="FB23" s="229"/>
      <c r="FC23" s="229"/>
      <c r="FD23" s="229"/>
      <c r="FE23" s="229"/>
      <c r="FF23" s="229"/>
      <c r="FG23" s="229"/>
      <c r="FH23" s="229"/>
      <c r="FI23" s="229"/>
      <c r="FJ23" s="229"/>
      <c r="FK23" s="229"/>
      <c r="FL23" s="229"/>
      <c r="FM23" s="229"/>
      <c r="FN23" s="229"/>
      <c r="FO23" s="229"/>
      <c r="FP23" s="229"/>
      <c r="FQ23" s="229"/>
      <c r="FR23" s="229"/>
      <c r="FS23" s="229"/>
      <c r="FT23" s="229"/>
      <c r="FU23" s="229"/>
      <c r="FV23" s="229"/>
      <c r="FW23" s="229"/>
      <c r="FX23" s="229"/>
      <c r="FY23" s="229"/>
      <c r="FZ23" s="229"/>
      <c r="GA23" s="229"/>
      <c r="GB23" s="229"/>
      <c r="GC23" s="229"/>
      <c r="GD23" s="229"/>
      <c r="GE23" s="229"/>
      <c r="GF23" s="229"/>
      <c r="GG23" s="229"/>
      <c r="GH23" s="229"/>
      <c r="GI23" s="229"/>
      <c r="GJ23" s="229"/>
      <c r="GK23" s="229"/>
      <c r="GL23" s="229"/>
      <c r="GM23" s="229"/>
      <c r="GN23" s="229"/>
      <c r="GO23" s="229"/>
      <c r="GP23" s="229"/>
      <c r="GQ23" s="229"/>
      <c r="GR23" s="229"/>
      <c r="GS23" s="229"/>
      <c r="GT23" s="229"/>
      <c r="GU23" s="229"/>
      <c r="GV23" s="229"/>
      <c r="GW23" s="229"/>
      <c r="GX23" s="229"/>
      <c r="GY23" s="229"/>
      <c r="GZ23" s="229"/>
      <c r="HA23" s="229"/>
      <c r="HB23" s="229"/>
      <c r="HC23" s="229"/>
      <c r="HD23" s="229"/>
      <c r="HE23" s="229"/>
      <c r="HF23" s="229"/>
      <c r="HG23" s="229"/>
      <c r="HH23" s="229"/>
      <c r="HI23" s="229"/>
      <c r="HJ23" s="229"/>
      <c r="HK23" s="229"/>
      <c r="HL23" s="229"/>
      <c r="HM23" s="229"/>
      <c r="HN23" s="229"/>
      <c r="HO23" s="229"/>
      <c r="HP23" s="229"/>
      <c r="HQ23" s="229"/>
      <c r="HR23" s="229"/>
      <c r="HS23" s="229"/>
      <c r="HT23" s="229"/>
      <c r="HU23" s="229"/>
      <c r="HV23" s="229"/>
      <c r="HW23" s="229"/>
      <c r="HX23" s="229"/>
      <c r="HY23" s="229"/>
      <c r="HZ23" s="229"/>
      <c r="IA23" s="229"/>
      <c r="IB23" s="229"/>
      <c r="IC23" s="229"/>
      <c r="ID23" s="229"/>
      <c r="IE23" s="229"/>
      <c r="IF23" s="229"/>
      <c r="IG23" s="229"/>
      <c r="IH23" s="229"/>
      <c r="II23" s="229"/>
      <c r="IJ23" s="229"/>
      <c r="IK23" s="229"/>
      <c r="IL23" s="229"/>
      <c r="IM23" s="229"/>
      <c r="IN23" s="229"/>
      <c r="IO23" s="229"/>
      <c r="IP23" s="229"/>
      <c r="IQ23" s="229"/>
      <c r="IR23" s="229"/>
      <c r="IS23" s="229"/>
      <c r="IT23" s="229"/>
      <c r="IU23" s="229"/>
      <c r="IV23" s="229"/>
    </row>
    <row r="24" spans="1:256" ht="18.75">
      <c r="A24" s="221" t="str">
        <f>'第四週明細 '!$B$5&amp;'第四週明細 '!$B$6&amp;'第四週明細 '!$B$7&amp;'第四週明細 '!$B$8</f>
        <v>6月22日</v>
      </c>
      <c r="B24" s="222" t="s">
        <v>154</v>
      </c>
      <c r="C24" s="223" t="str">
        <f>'6月菜單'!A36</f>
        <v>白米飯</v>
      </c>
      <c r="D24" s="227" t="str">
        <f>'6月菜單'!A37</f>
        <v>海鮮魷魚豆腐鍋(海豆)</v>
      </c>
      <c r="E24" s="227" t="str">
        <f>'6月菜單'!A38</f>
        <v>滑嫩蒸蛋</v>
      </c>
      <c r="F24" s="227" t="str">
        <f>'6月菜單'!A39</f>
        <v>蒲瓜炒肉</v>
      </c>
      <c r="G24" s="224" t="str">
        <f>'6月菜單'!A40</f>
        <v>深色蔬菜</v>
      </c>
      <c r="H24" s="227" t="str">
        <f>'6月菜單'!A41</f>
        <v>菇菇高麗菜湯</v>
      </c>
      <c r="I24" s="235"/>
      <c r="J24" s="225">
        <f t="shared" si="0"/>
        <v>783</v>
      </c>
      <c r="K24" s="225">
        <f>'第四週明細 '!$Y$5</f>
        <v>5.8</v>
      </c>
      <c r="L24" s="225">
        <f>'第四週明細 '!$Y$6</f>
        <v>2.8</v>
      </c>
      <c r="M24" s="225">
        <f>'第四週明細 '!$Y$10</f>
        <v>0</v>
      </c>
      <c r="N24" s="225">
        <f>'第四週明細 '!$Y$7</f>
        <v>2</v>
      </c>
      <c r="O24" s="225">
        <f>'第四週明細 '!$Y$9</f>
        <v>0</v>
      </c>
      <c r="P24" s="226">
        <f>'第四週明細 '!$Y$8</f>
        <v>2.6</v>
      </c>
    </row>
    <row r="25" spans="1:256" ht="19.5" thickBot="1">
      <c r="A25" s="221" t="str">
        <f>'第四週明細 '!$B$13&amp;'第四週明細 '!$B$14&amp;'第四週明細 '!$B$15&amp;'第四週明細 '!$B$16</f>
        <v>6月23日</v>
      </c>
      <c r="B25" s="236" t="s">
        <v>159</v>
      </c>
      <c r="C25" s="237" t="str">
        <f>'6月菜單'!E36</f>
        <v>胚芽飯</v>
      </c>
      <c r="D25" s="237" t="str">
        <f>'6月菜單'!E37</f>
        <v>碳燒雞腿</v>
      </c>
      <c r="E25" s="237" t="str">
        <f>'6月菜單'!E38</f>
        <v>醬汁豆腐(豆)</v>
      </c>
      <c r="F25" s="237" t="str">
        <f>'6月菜單'!E39</f>
        <v>螞蟻上樹</v>
      </c>
      <c r="G25" s="238" t="str">
        <f>'6月菜單'!E40</f>
        <v>淺色蔬菜</v>
      </c>
      <c r="H25" s="237" t="str">
        <f>'6月菜單'!E41</f>
        <v>紅豆紫米湯</v>
      </c>
      <c r="I25" s="239"/>
      <c r="J25" s="225">
        <f t="shared" si="0"/>
        <v>757.5</v>
      </c>
      <c r="K25" s="225">
        <f>'第四週明細 '!$Y$13</f>
        <v>6.4</v>
      </c>
      <c r="L25" s="225">
        <f>'第四週明細 '!$Y$14</f>
        <v>2</v>
      </c>
      <c r="M25" s="225">
        <f>'第四週明細 '!$Y$18</f>
        <v>0</v>
      </c>
      <c r="N25" s="225">
        <f>'第四週明細 '!$Y$15</f>
        <v>1.7</v>
      </c>
      <c r="O25" s="225">
        <f>'第四週明細 '!$Y$17</f>
        <v>0</v>
      </c>
      <c r="P25" s="226">
        <f>'第四週明細 '!$Y$16</f>
        <v>2.6</v>
      </c>
    </row>
    <row r="26" spans="1:256" ht="18.75">
      <c r="A26" s="221" t="str">
        <f>'第四週明細 '!$B$21&amp;'第四週明細 '!$B$22&amp;'第四週明細 '!$B$23&amp;'第四週明細 '!$B$24</f>
        <v>6月24日</v>
      </c>
      <c r="B26" s="222" t="s">
        <v>162</v>
      </c>
      <c r="C26" s="227" t="str">
        <f>'6月菜單'!I36</f>
        <v>白米飯</v>
      </c>
      <c r="D26" s="227" t="str">
        <f>'6月菜單'!I37</f>
        <v>脆皮炸雞翅(炸)</v>
      </c>
      <c r="E26" s="227" t="str">
        <f>'6月菜單'!I38</f>
        <v>蘑菇肉片</v>
      </c>
      <c r="F26" s="227" t="str">
        <f>'6月菜單'!I39</f>
        <v>蜜汁滷味(豆加)</v>
      </c>
      <c r="G26" s="224" t="str">
        <f>'6月菜單'!I40</f>
        <v>深色蔬菜</v>
      </c>
      <c r="H26" s="227" t="str">
        <f>'6月菜單'!I41</f>
        <v>金針肉絲湯</v>
      </c>
      <c r="I26" s="224"/>
      <c r="J26" s="225">
        <f t="shared" si="0"/>
        <v>812</v>
      </c>
      <c r="K26" s="225">
        <f>'第四週明細 '!$Y$21</f>
        <v>6.2</v>
      </c>
      <c r="L26" s="225">
        <f>'第四週明細 '!$Y$22</f>
        <v>2.7</v>
      </c>
      <c r="M26" s="225">
        <f>'第四週明細 '!$Y$26</f>
        <v>0</v>
      </c>
      <c r="N26" s="225">
        <f>'第四週明細 '!$Y$23</f>
        <v>1.8</v>
      </c>
      <c r="O26" s="225">
        <f>'第四週明細 '!$Y$25</f>
        <v>0</v>
      </c>
      <c r="P26" s="226">
        <f>'第四週明細 '!$Y$24</f>
        <v>2.9</v>
      </c>
    </row>
    <row r="27" spans="1:256" ht="18.75">
      <c r="A27" s="221" t="str">
        <f>'第四週明細 '!$B$29&amp;'第四週明細 '!$B$30&amp;'第四週明細 '!$B$31&amp;'第四週明細 '!$B$32</f>
        <v>6月25日</v>
      </c>
      <c r="B27" s="222" t="s">
        <v>157</v>
      </c>
      <c r="C27" s="232" t="str">
        <f>'6月菜單'!M36</f>
        <v>地瓜飯</v>
      </c>
      <c r="D27" s="232" t="str">
        <f>'6月菜單'!M37</f>
        <v>梅干扣肉(醃)</v>
      </c>
      <c r="E27" s="232" t="str">
        <f>'6月菜單'!M38</f>
        <v>照燒翅小腿</v>
      </c>
      <c r="F27" s="232" t="str">
        <f>'6月菜單'!M39</f>
        <v>黃金玉米炒蛋</v>
      </c>
      <c r="G27" s="231" t="str">
        <f>'6月菜單'!M40</f>
        <v>淺色蔬菜</v>
      </c>
      <c r="H27" s="232" t="str">
        <f>'6月菜單'!M41</f>
        <v>鮮筍湯</v>
      </c>
      <c r="I27" s="231"/>
      <c r="J27" s="225">
        <f t="shared" si="0"/>
        <v>794.5</v>
      </c>
      <c r="K27" s="225">
        <f>'第四週明細 '!$Y$29</f>
        <v>6</v>
      </c>
      <c r="L27" s="225">
        <f>'第四週明細 '!$Y$30</f>
        <v>2.8</v>
      </c>
      <c r="M27" s="225">
        <f>'第四週明細 '!$Y$34</f>
        <v>0</v>
      </c>
      <c r="N27" s="225">
        <f>'第四週明細 '!$Y$31</f>
        <v>1.9</v>
      </c>
      <c r="O27" s="225">
        <f>'第四週明細 '!$Y$33</f>
        <v>0</v>
      </c>
      <c r="P27" s="226">
        <f>'第四週明細 '!$Y$32</f>
        <v>2.6</v>
      </c>
    </row>
    <row r="28" spans="1:256" ht="19.5" thickBot="1">
      <c r="A28" s="221" t="str">
        <f>'第四週明細 '!$B$37&amp;'第四週明細 '!$B$38&amp;'第四週明細 '!$B$39&amp;'第四週明細 '!$B$40</f>
        <v>6月26日</v>
      </c>
      <c r="B28" s="236" t="s">
        <v>158</v>
      </c>
      <c r="C28" s="237" t="str">
        <f>'6月菜單'!Q36</f>
        <v>霸氣咖哩炒飯</v>
      </c>
      <c r="D28" s="237" t="str">
        <f>'6月菜單'!Q37</f>
        <v>黃金酥炸魚排(海炸)-申請</v>
      </c>
      <c r="E28" s="237" t="str">
        <f>'6月菜單'!Q38</f>
        <v>紅豆包(冷)</v>
      </c>
      <c r="F28" s="237" t="str">
        <f>'6月菜單'!Q39</f>
        <v>彩椒菇菇炒肉</v>
      </c>
      <c r="G28" s="238" t="str">
        <f>'6月菜單'!Q40</f>
        <v>深色蔬菜</v>
      </c>
      <c r="H28" s="237" t="str">
        <f>'6月菜單'!Q41</f>
        <v>日式豆腐湯(豆)</v>
      </c>
      <c r="I28" s="239"/>
      <c r="J28" s="225">
        <f t="shared" si="0"/>
        <v>748</v>
      </c>
      <c r="K28" s="225">
        <f>'第四週明細 '!$Y$37</f>
        <v>6.1</v>
      </c>
      <c r="L28" s="225">
        <f>'第四週明細 '!$Y$38</f>
        <v>2</v>
      </c>
      <c r="M28" s="225">
        <f>'第四週明細 '!$Y$42</f>
        <v>0</v>
      </c>
      <c r="N28" s="225">
        <f>'第四週明細 '!$Y$39</f>
        <v>1.8</v>
      </c>
      <c r="O28" s="225">
        <f>'第四週明細 '!$Y$41</f>
        <v>0</v>
      </c>
      <c r="P28" s="226">
        <f>'第四週明細 '!$Y$40</f>
        <v>2.8</v>
      </c>
    </row>
    <row r="29" spans="1:256" ht="18.75">
      <c r="E29" s="561" t="s">
        <v>164</v>
      </c>
      <c r="F29" s="561"/>
      <c r="G29" s="561"/>
      <c r="H29" s="561"/>
      <c r="I29" s="561"/>
    </row>
  </sheetData>
  <mergeCells count="3">
    <mergeCell ref="J1:P2"/>
    <mergeCell ref="A2:C2"/>
    <mergeCell ref="E29:I29"/>
  </mergeCells>
  <phoneticPr fontId="3" type="noConversion"/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54"/>
  <sheetViews>
    <sheetView view="pageBreakPreview" topLeftCell="A16" zoomScale="55" zoomScaleNormal="55" zoomScaleSheetLayoutView="55" workbookViewId="0">
      <selection activeCell="G20" sqref="G20"/>
    </sheetView>
  </sheetViews>
  <sheetFormatPr defaultColWidth="9" defaultRowHeight="20.25"/>
  <cols>
    <col min="1" max="1" width="1.875" style="53" customWidth="1"/>
    <col min="2" max="2" width="4.875" style="54" customWidth="1"/>
    <col min="3" max="3" width="0" style="53" hidden="1" customWidth="1"/>
    <col min="4" max="4" width="18.625" style="53" customWidth="1"/>
    <col min="5" max="5" width="5.625" style="118" customWidth="1"/>
    <col min="6" max="6" width="9.625" style="53" customWidth="1"/>
    <col min="7" max="7" width="18.625" style="53" customWidth="1"/>
    <col min="8" max="8" width="5.625" style="118" customWidth="1"/>
    <col min="9" max="9" width="9.625" style="53" customWidth="1"/>
    <col min="10" max="10" width="18.625" style="53" customWidth="1"/>
    <col min="11" max="11" width="5.625" style="118" customWidth="1"/>
    <col min="12" max="12" width="9.625" style="53" customWidth="1"/>
    <col min="13" max="13" width="18.625" style="53" customWidth="1"/>
    <col min="14" max="14" width="5.625" style="118" customWidth="1"/>
    <col min="15" max="15" width="9.625" style="53" customWidth="1"/>
    <col min="16" max="16" width="18.625" style="53" customWidth="1"/>
    <col min="17" max="17" width="5.625" style="118" customWidth="1"/>
    <col min="18" max="18" width="9.625" style="53" customWidth="1"/>
    <col min="19" max="19" width="18.625" style="53" customWidth="1"/>
    <col min="20" max="20" width="5.625" style="118" customWidth="1"/>
    <col min="21" max="21" width="9.625" style="53" customWidth="1"/>
    <col min="22" max="22" width="5.25" style="53" customWidth="1"/>
    <col min="23" max="23" width="11.75" style="121" customWidth="1"/>
    <col min="24" max="24" width="11.25" style="122" customWidth="1"/>
    <col min="25" max="25" width="6.625" style="123" customWidth="1"/>
    <col min="26" max="26" width="6.625" style="53" customWidth="1"/>
    <col min="27" max="27" width="6" style="53" customWidth="1"/>
    <col min="28" max="28" width="5.5" style="54" customWidth="1"/>
    <col min="29" max="29" width="7.75" style="53" customWidth="1"/>
    <col min="30" max="30" width="8" style="53" customWidth="1"/>
    <col min="31" max="31" width="7.875" style="53" customWidth="1"/>
    <col min="32" max="32" width="7.5" style="53" customWidth="1"/>
    <col min="33" max="33" width="9" style="53" customWidth="1"/>
    <col min="34" max="16384" width="9" style="53"/>
  </cols>
  <sheetData>
    <row r="1" spans="2:32" ht="38.25">
      <c r="B1" s="504" t="s">
        <v>490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2"/>
    </row>
    <row r="2" spans="2:32" ht="24.95" customHeight="1">
      <c r="B2" s="505"/>
      <c r="C2" s="505"/>
      <c r="D2" s="505"/>
      <c r="E2" s="505"/>
      <c r="F2" s="505"/>
      <c r="G2" s="505"/>
      <c r="H2" s="55"/>
      <c r="I2" s="52"/>
      <c r="J2" s="52"/>
      <c r="K2" s="55"/>
      <c r="L2" s="52"/>
      <c r="M2" s="52"/>
      <c r="N2" s="55"/>
      <c r="O2" s="52"/>
      <c r="P2" s="52"/>
      <c r="Q2" s="55"/>
      <c r="R2" s="506" t="s">
        <v>195</v>
      </c>
      <c r="S2" s="506"/>
      <c r="T2" s="506"/>
      <c r="U2" s="506"/>
      <c r="V2" s="506"/>
      <c r="W2" s="506"/>
      <c r="X2" s="506"/>
      <c r="Y2" s="506"/>
      <c r="Z2" s="506"/>
    </row>
    <row r="3" spans="2:32" ht="31.5" customHeight="1" thickBot="1">
      <c r="B3" s="56" t="s">
        <v>9</v>
      </c>
      <c r="C3" s="124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T3" s="57"/>
      <c r="U3" s="57"/>
      <c r="V3" s="57"/>
      <c r="W3" s="58"/>
      <c r="X3" s="59"/>
      <c r="Y3" s="60"/>
      <c r="Z3" s="61"/>
    </row>
    <row r="4" spans="2:32" s="72" customFormat="1" ht="157.5">
      <c r="B4" s="356" t="s">
        <v>10</v>
      </c>
      <c r="C4" s="357" t="s">
        <v>11</v>
      </c>
      <c r="D4" s="358" t="s">
        <v>12</v>
      </c>
      <c r="E4" s="332" t="s">
        <v>13</v>
      </c>
      <c r="F4" s="358"/>
      <c r="G4" s="358" t="s">
        <v>14</v>
      </c>
      <c r="H4" s="332" t="s">
        <v>13</v>
      </c>
      <c r="I4" s="358"/>
      <c r="J4" s="358" t="s">
        <v>15</v>
      </c>
      <c r="K4" s="332" t="s">
        <v>13</v>
      </c>
      <c r="L4" s="359"/>
      <c r="M4" s="358" t="s">
        <v>15</v>
      </c>
      <c r="N4" s="332" t="s">
        <v>13</v>
      </c>
      <c r="O4" s="358"/>
      <c r="P4" s="358" t="s">
        <v>15</v>
      </c>
      <c r="Q4" s="332" t="s">
        <v>13</v>
      </c>
      <c r="R4" s="358"/>
      <c r="S4" s="360" t="s">
        <v>16</v>
      </c>
      <c r="T4" s="332" t="s">
        <v>13</v>
      </c>
      <c r="U4" s="358"/>
      <c r="V4" s="335" t="s">
        <v>67</v>
      </c>
      <c r="W4" s="361" t="s">
        <v>17</v>
      </c>
      <c r="X4" s="337" t="s">
        <v>18</v>
      </c>
      <c r="Y4" s="362" t="s">
        <v>19</v>
      </c>
      <c r="Z4" s="71"/>
      <c r="AA4" s="54"/>
      <c r="AB4" s="54"/>
      <c r="AC4" s="53"/>
      <c r="AD4" s="53"/>
      <c r="AE4" s="53"/>
      <c r="AF4" s="53"/>
    </row>
    <row r="5" spans="2:32" s="80" customFormat="1" ht="42" customHeight="1">
      <c r="B5" s="339">
        <v>6</v>
      </c>
      <c r="C5" s="493"/>
      <c r="D5" s="74" t="str">
        <f>'6月菜單'!A6</f>
        <v>白米飯</v>
      </c>
      <c r="E5" s="75" t="s">
        <v>200</v>
      </c>
      <c r="F5" s="76" t="s">
        <v>21</v>
      </c>
      <c r="G5" s="74" t="str">
        <f>'6月菜單'!A7</f>
        <v>家常滷肉</v>
      </c>
      <c r="H5" s="74" t="s">
        <v>201</v>
      </c>
      <c r="I5" s="76" t="s">
        <v>21</v>
      </c>
      <c r="J5" s="74" t="str">
        <f>'6月菜單'!A8</f>
        <v>大雞堡肉(炸加)</v>
      </c>
      <c r="K5" s="74" t="s">
        <v>51</v>
      </c>
      <c r="L5" s="76" t="s">
        <v>21</v>
      </c>
      <c r="M5" s="74" t="str">
        <f>'6月菜單'!A9</f>
        <v>小瓜筍片炒肉</v>
      </c>
      <c r="N5" s="244" t="s">
        <v>22</v>
      </c>
      <c r="O5" s="76" t="s">
        <v>21</v>
      </c>
      <c r="P5" s="74" t="str">
        <f>'6月菜單'!A10</f>
        <v>深色蔬菜</v>
      </c>
      <c r="Q5" s="75" t="s">
        <v>202</v>
      </c>
      <c r="R5" s="76" t="s">
        <v>48</v>
      </c>
      <c r="S5" s="74" t="str">
        <f>'6月菜單'!A11</f>
        <v>冬瓜湯</v>
      </c>
      <c r="T5" s="74" t="s">
        <v>201</v>
      </c>
      <c r="U5" s="76" t="s">
        <v>48</v>
      </c>
      <c r="V5" s="501"/>
      <c r="W5" s="77" t="s">
        <v>1</v>
      </c>
      <c r="X5" s="78" t="s">
        <v>69</v>
      </c>
      <c r="Y5" s="419">
        <f>AB6</f>
        <v>6</v>
      </c>
      <c r="Z5" s="53"/>
      <c r="AA5" s="53"/>
      <c r="AB5" s="54"/>
      <c r="AC5" s="53" t="s">
        <v>70</v>
      </c>
      <c r="AD5" s="53" t="s">
        <v>71</v>
      </c>
      <c r="AE5" s="53" t="s">
        <v>72</v>
      </c>
      <c r="AF5" s="53" t="s">
        <v>73</v>
      </c>
    </row>
    <row r="6" spans="2:32" ht="27.95" customHeight="1">
      <c r="B6" s="363" t="s">
        <v>29</v>
      </c>
      <c r="C6" s="493"/>
      <c r="D6" s="82" t="s">
        <v>258</v>
      </c>
      <c r="E6" s="83"/>
      <c r="F6" s="83">
        <v>120</v>
      </c>
      <c r="G6" s="82" t="s">
        <v>380</v>
      </c>
      <c r="H6" s="82"/>
      <c r="I6" s="82">
        <v>40</v>
      </c>
      <c r="J6" s="82" t="s">
        <v>383</v>
      </c>
      <c r="K6" s="82" t="s">
        <v>384</v>
      </c>
      <c r="L6" s="82">
        <v>30</v>
      </c>
      <c r="M6" s="82" t="s">
        <v>385</v>
      </c>
      <c r="N6" s="82"/>
      <c r="O6" s="82">
        <v>15</v>
      </c>
      <c r="P6" s="82" t="str">
        <f>P5</f>
        <v>深色蔬菜</v>
      </c>
      <c r="Q6" s="82"/>
      <c r="R6" s="82">
        <v>100</v>
      </c>
      <c r="S6" s="82" t="s">
        <v>263</v>
      </c>
      <c r="T6" s="82"/>
      <c r="U6" s="82">
        <v>10</v>
      </c>
      <c r="V6" s="502"/>
      <c r="W6" s="242">
        <f>AE11</f>
        <v>100</v>
      </c>
      <c r="X6" s="84" t="s">
        <v>31</v>
      </c>
      <c r="Y6" s="348">
        <f>AB7</f>
        <v>2.6</v>
      </c>
      <c r="Z6" s="61"/>
      <c r="AA6" s="54" t="s">
        <v>32</v>
      </c>
      <c r="AB6" s="54">
        <v>6</v>
      </c>
      <c r="AC6" s="54">
        <f>AB6*2</f>
        <v>12</v>
      </c>
      <c r="AD6" s="54"/>
      <c r="AE6" s="54">
        <f>AB6*15</f>
        <v>90</v>
      </c>
      <c r="AF6" s="54">
        <f>AC6*4+AE6*4</f>
        <v>408</v>
      </c>
    </row>
    <row r="7" spans="2:32" ht="27.95" customHeight="1">
      <c r="B7" s="363">
        <v>1</v>
      </c>
      <c r="C7" s="493"/>
      <c r="D7" s="82"/>
      <c r="E7" s="82"/>
      <c r="F7" s="82"/>
      <c r="G7" s="82" t="s">
        <v>381</v>
      </c>
      <c r="H7" s="82"/>
      <c r="I7" s="82">
        <v>30</v>
      </c>
      <c r="J7" s="82"/>
      <c r="K7" s="82"/>
      <c r="L7" s="82"/>
      <c r="M7" s="82" t="s">
        <v>294</v>
      </c>
      <c r="N7" s="82"/>
      <c r="O7" s="82">
        <v>20</v>
      </c>
      <c r="P7" s="82"/>
      <c r="Q7" s="82"/>
      <c r="R7" s="82"/>
      <c r="S7" s="82" t="s">
        <v>264</v>
      </c>
      <c r="T7" s="82"/>
      <c r="U7" s="82">
        <v>1</v>
      </c>
      <c r="V7" s="502"/>
      <c r="W7" s="86" t="s">
        <v>0</v>
      </c>
      <c r="X7" s="87" t="s">
        <v>34</v>
      </c>
      <c r="Y7" s="348">
        <f>AB8</f>
        <v>2</v>
      </c>
      <c r="AA7" s="88" t="s">
        <v>35</v>
      </c>
      <c r="AB7" s="54">
        <v>2.6</v>
      </c>
      <c r="AC7" s="89">
        <f>AB7*7</f>
        <v>18.2</v>
      </c>
      <c r="AD7" s="54">
        <f>AB7*5</f>
        <v>13</v>
      </c>
      <c r="AE7" s="54" t="s">
        <v>36</v>
      </c>
      <c r="AF7" s="90">
        <f>AC7*4+AD7*9</f>
        <v>189.8</v>
      </c>
    </row>
    <row r="8" spans="2:32" ht="27.95" customHeight="1">
      <c r="B8" s="363" t="s">
        <v>37</v>
      </c>
      <c r="C8" s="493"/>
      <c r="D8" s="82"/>
      <c r="E8" s="82"/>
      <c r="F8" s="82"/>
      <c r="G8" s="83" t="s">
        <v>382</v>
      </c>
      <c r="H8" s="82"/>
      <c r="I8" s="82">
        <v>10</v>
      </c>
      <c r="J8" s="82"/>
      <c r="K8" s="82"/>
      <c r="L8" s="82"/>
      <c r="M8" s="262" t="s">
        <v>289</v>
      </c>
      <c r="N8" s="82"/>
      <c r="O8" s="263">
        <v>20</v>
      </c>
      <c r="P8" s="82"/>
      <c r="Q8" s="82"/>
      <c r="R8" s="82"/>
      <c r="S8" s="83"/>
      <c r="T8" s="243"/>
      <c r="U8" s="83"/>
      <c r="V8" s="502"/>
      <c r="W8" s="242">
        <f>AD11</f>
        <v>26</v>
      </c>
      <c r="X8" s="87" t="s">
        <v>38</v>
      </c>
      <c r="Y8" s="348">
        <f>AB9</f>
        <v>2.6</v>
      </c>
      <c r="Z8" s="61"/>
      <c r="AA8" s="53" t="s">
        <v>39</v>
      </c>
      <c r="AB8" s="54">
        <v>2</v>
      </c>
      <c r="AC8" s="54">
        <f>AB8*1</f>
        <v>2</v>
      </c>
      <c r="AD8" s="54" t="s">
        <v>36</v>
      </c>
      <c r="AE8" s="54">
        <f>AB8*5</f>
        <v>10</v>
      </c>
      <c r="AF8" s="54">
        <f>AC8*4+AE8*4</f>
        <v>48</v>
      </c>
    </row>
    <row r="9" spans="2:32" ht="27.95" customHeight="1">
      <c r="B9" s="497" t="s">
        <v>40</v>
      </c>
      <c r="C9" s="493"/>
      <c r="D9" s="82"/>
      <c r="E9" s="82"/>
      <c r="F9" s="82"/>
      <c r="G9" s="82"/>
      <c r="H9" s="92"/>
      <c r="I9" s="82"/>
      <c r="J9" s="265"/>
      <c r="K9" s="92"/>
      <c r="L9" s="82"/>
      <c r="M9" s="82" t="s">
        <v>386</v>
      </c>
      <c r="N9" s="82"/>
      <c r="O9" s="82">
        <v>10</v>
      </c>
      <c r="P9" s="82"/>
      <c r="Q9" s="82"/>
      <c r="R9" s="82"/>
      <c r="S9" s="82"/>
      <c r="T9" s="92"/>
      <c r="U9" s="82"/>
      <c r="V9" s="502"/>
      <c r="W9" s="86" t="s">
        <v>2</v>
      </c>
      <c r="X9" s="87" t="s">
        <v>41</v>
      </c>
      <c r="Y9" s="348">
        <f>AB10</f>
        <v>0</v>
      </c>
      <c r="AA9" s="53" t="s">
        <v>42</v>
      </c>
      <c r="AB9" s="54">
        <v>2.6</v>
      </c>
      <c r="AC9" s="54"/>
      <c r="AD9" s="54">
        <f>AB9*5</f>
        <v>13</v>
      </c>
      <c r="AE9" s="54" t="s">
        <v>36</v>
      </c>
      <c r="AF9" s="54">
        <f>AD9*9</f>
        <v>117</v>
      </c>
    </row>
    <row r="10" spans="2:32" ht="27.95" customHeight="1">
      <c r="B10" s="497"/>
      <c r="C10" s="493"/>
      <c r="D10" s="82"/>
      <c r="E10" s="82"/>
      <c r="F10" s="82"/>
      <c r="G10" s="82"/>
      <c r="H10" s="82"/>
      <c r="I10" s="82"/>
      <c r="J10" s="265"/>
      <c r="K10" s="92"/>
      <c r="L10" s="82"/>
      <c r="M10" s="262"/>
      <c r="N10" s="82"/>
      <c r="O10" s="263"/>
      <c r="P10" s="82"/>
      <c r="Q10" s="82"/>
      <c r="R10" s="82"/>
      <c r="S10" s="82"/>
      <c r="T10" s="92"/>
      <c r="U10" s="82"/>
      <c r="V10" s="502"/>
      <c r="W10" s="242">
        <f>AC11</f>
        <v>32.200000000000003</v>
      </c>
      <c r="X10" s="93" t="s">
        <v>43</v>
      </c>
      <c r="Y10" s="348">
        <v>0</v>
      </c>
      <c r="Z10" s="61"/>
      <c r="AA10" s="53" t="s">
        <v>44</v>
      </c>
      <c r="AE10" s="53">
        <f>AB10*15</f>
        <v>0</v>
      </c>
    </row>
    <row r="11" spans="2:32" ht="27.95" customHeight="1">
      <c r="B11" s="343" t="s">
        <v>45</v>
      </c>
      <c r="C11" s="95"/>
      <c r="D11" s="82"/>
      <c r="E11" s="92"/>
      <c r="F11" s="82"/>
      <c r="G11" s="99"/>
      <c r="H11" s="92"/>
      <c r="I11" s="82"/>
      <c r="J11" s="466" t="s">
        <v>463</v>
      </c>
      <c r="K11" s="92"/>
      <c r="L11" s="82"/>
      <c r="M11" s="82"/>
      <c r="N11" s="82"/>
      <c r="O11" s="82"/>
      <c r="P11" s="82"/>
      <c r="Q11" s="82"/>
      <c r="R11" s="82"/>
      <c r="S11" s="82"/>
      <c r="T11" s="92"/>
      <c r="U11" s="82"/>
      <c r="V11" s="502"/>
      <c r="W11" s="86" t="s">
        <v>46</v>
      </c>
      <c r="X11" s="96"/>
      <c r="Y11" s="348"/>
      <c r="AC11" s="53">
        <f>SUM(AC6:AC10)</f>
        <v>32.200000000000003</v>
      </c>
      <c r="AD11" s="53">
        <f>SUM(AD6:AD10)</f>
        <v>26</v>
      </c>
      <c r="AE11" s="53">
        <f>SUM(AE6:AE10)</f>
        <v>100</v>
      </c>
      <c r="AF11" s="53">
        <f>AC11*4+AD11*9+AE11*4</f>
        <v>762.8</v>
      </c>
    </row>
    <row r="12" spans="2:32" ht="27.95" customHeight="1">
      <c r="B12" s="364"/>
      <c r="C12" s="101"/>
      <c r="D12" s="82"/>
      <c r="E12" s="92"/>
      <c r="F12" s="82"/>
      <c r="G12" s="82"/>
      <c r="H12" s="92"/>
      <c r="I12" s="82"/>
      <c r="J12" s="99"/>
      <c r="K12" s="92"/>
      <c r="L12" s="82"/>
      <c r="M12" s="82"/>
      <c r="N12" s="241"/>
      <c r="O12" s="82"/>
      <c r="P12" s="82"/>
      <c r="Q12" s="92"/>
      <c r="R12" s="82"/>
      <c r="S12" s="82"/>
      <c r="T12" s="92"/>
      <c r="U12" s="82"/>
      <c r="V12" s="503"/>
      <c r="W12" s="242">
        <f>(W6*4)+(W8*9)+(W10*4)</f>
        <v>762.8</v>
      </c>
      <c r="X12" s="125"/>
      <c r="Y12" s="420"/>
      <c r="Z12" s="61"/>
      <c r="AC12" s="98">
        <f>AC11*4/AF11</f>
        <v>0.1688515993707394</v>
      </c>
      <c r="AD12" s="98">
        <f>AD11*9/AF11</f>
        <v>0.30676455165180916</v>
      </c>
      <c r="AE12" s="98">
        <f>AE11*4/AF11</f>
        <v>0.52438384897745149</v>
      </c>
    </row>
    <row r="13" spans="2:32" s="80" customFormat="1" ht="42" customHeight="1">
      <c r="B13" s="339">
        <v>6</v>
      </c>
      <c r="C13" s="493"/>
      <c r="D13" s="74" t="str">
        <f>'6月菜單'!E6</f>
        <v>紫米飯</v>
      </c>
      <c r="E13" s="75" t="s">
        <v>20</v>
      </c>
      <c r="F13" s="76" t="s">
        <v>21</v>
      </c>
      <c r="G13" s="74" t="str">
        <f>'6月菜單'!E7</f>
        <v>醬燒大排</v>
      </c>
      <c r="H13" s="74" t="s">
        <v>210</v>
      </c>
      <c r="I13" s="76" t="s">
        <v>21</v>
      </c>
      <c r="J13" s="74" t="str">
        <f>'6月菜單'!E8</f>
        <v>東山滷味(加豆)</v>
      </c>
      <c r="K13" s="74" t="s">
        <v>22</v>
      </c>
      <c r="L13" s="76" t="s">
        <v>21</v>
      </c>
      <c r="M13" s="75" t="str">
        <f>'6月菜單'!E9</f>
        <v>日式蒸蛋</v>
      </c>
      <c r="N13" s="74" t="s">
        <v>268</v>
      </c>
      <c r="O13" s="76" t="s">
        <v>21</v>
      </c>
      <c r="P13" s="74" t="str">
        <f>'6月菜單'!E10</f>
        <v>淺色蔬菜</v>
      </c>
      <c r="Q13" s="75" t="s">
        <v>23</v>
      </c>
      <c r="R13" s="76" t="s">
        <v>21</v>
      </c>
      <c r="S13" s="74" t="str">
        <f>'6月菜單'!E11</f>
        <v>柴香蘿蔔湯</v>
      </c>
      <c r="T13" s="74" t="s">
        <v>22</v>
      </c>
      <c r="U13" s="76" t="s">
        <v>21</v>
      </c>
      <c r="V13" s="501"/>
      <c r="W13" s="77" t="s">
        <v>1</v>
      </c>
      <c r="X13" s="78" t="s">
        <v>24</v>
      </c>
      <c r="Y13" s="347">
        <f>AB14</f>
        <v>6</v>
      </c>
      <c r="Z13" s="53"/>
      <c r="AA13" s="53"/>
      <c r="AB13" s="54"/>
      <c r="AC13" s="53" t="s">
        <v>25</v>
      </c>
      <c r="AD13" s="53" t="s">
        <v>26</v>
      </c>
      <c r="AE13" s="53" t="s">
        <v>27</v>
      </c>
      <c r="AF13" s="53" t="s">
        <v>28</v>
      </c>
    </row>
    <row r="14" spans="2:32" ht="27.95" customHeight="1">
      <c r="B14" s="363" t="s">
        <v>29</v>
      </c>
      <c r="C14" s="493"/>
      <c r="D14" s="82" t="s">
        <v>265</v>
      </c>
      <c r="E14" s="82"/>
      <c r="F14" s="82">
        <v>70</v>
      </c>
      <c r="G14" s="82" t="s">
        <v>266</v>
      </c>
      <c r="H14" s="82"/>
      <c r="I14" s="82">
        <v>40</v>
      </c>
      <c r="J14" s="82" t="s">
        <v>204</v>
      </c>
      <c r="K14" s="82" t="s">
        <v>390</v>
      </c>
      <c r="L14" s="82">
        <v>20</v>
      </c>
      <c r="M14" s="83" t="s">
        <v>267</v>
      </c>
      <c r="N14" s="83"/>
      <c r="O14" s="83">
        <v>50</v>
      </c>
      <c r="P14" s="82" t="str">
        <f>P13</f>
        <v>淺色蔬菜</v>
      </c>
      <c r="Q14" s="82"/>
      <c r="R14" s="82">
        <v>100</v>
      </c>
      <c r="S14" s="468" t="s">
        <v>393</v>
      </c>
      <c r="T14" s="82"/>
      <c r="U14" s="83">
        <v>40</v>
      </c>
      <c r="V14" s="502"/>
      <c r="W14" s="242">
        <f>AE19</f>
        <v>98.5</v>
      </c>
      <c r="X14" s="84" t="s">
        <v>31</v>
      </c>
      <c r="Y14" s="348">
        <f>AB15</f>
        <v>2.6</v>
      </c>
      <c r="Z14" s="61"/>
      <c r="AA14" s="54" t="s">
        <v>32</v>
      </c>
      <c r="AB14" s="54">
        <v>6</v>
      </c>
      <c r="AC14" s="54">
        <f>AB14*2</f>
        <v>12</v>
      </c>
      <c r="AD14" s="54"/>
      <c r="AE14" s="54">
        <f>AB14*15</f>
        <v>90</v>
      </c>
      <c r="AF14" s="54">
        <f>AC14*4+AE14*4</f>
        <v>408</v>
      </c>
    </row>
    <row r="15" spans="2:32" ht="27.95" customHeight="1">
      <c r="B15" s="363">
        <v>2</v>
      </c>
      <c r="C15" s="493"/>
      <c r="D15" s="82" t="s">
        <v>387</v>
      </c>
      <c r="E15" s="82"/>
      <c r="F15" s="82">
        <v>40</v>
      </c>
      <c r="G15" s="82"/>
      <c r="H15" s="82"/>
      <c r="I15" s="82"/>
      <c r="J15" s="82" t="s">
        <v>389</v>
      </c>
      <c r="K15" s="82" t="s">
        <v>392</v>
      </c>
      <c r="L15" s="82">
        <v>20</v>
      </c>
      <c r="M15" s="83"/>
      <c r="N15" s="83"/>
      <c r="O15" s="83"/>
      <c r="P15" s="82"/>
      <c r="Q15" s="266"/>
      <c r="R15" s="266"/>
      <c r="S15" s="294" t="s">
        <v>394</v>
      </c>
      <c r="T15" s="294"/>
      <c r="U15" s="83">
        <v>1</v>
      </c>
      <c r="V15" s="502"/>
      <c r="W15" s="86" t="s">
        <v>0</v>
      </c>
      <c r="X15" s="87" t="s">
        <v>34</v>
      </c>
      <c r="Y15" s="348">
        <f>AB16</f>
        <v>1.7</v>
      </c>
      <c r="AA15" s="88" t="s">
        <v>35</v>
      </c>
      <c r="AB15" s="54">
        <v>2.6</v>
      </c>
      <c r="AC15" s="89">
        <f>AB15*7</f>
        <v>18.2</v>
      </c>
      <c r="AD15" s="54">
        <f>AB15*5</f>
        <v>13</v>
      </c>
      <c r="AE15" s="54" t="s">
        <v>36</v>
      </c>
      <c r="AF15" s="90">
        <f>AC15*4+AD15*9</f>
        <v>189.8</v>
      </c>
    </row>
    <row r="16" spans="2:32" ht="27.95" customHeight="1">
      <c r="B16" s="363" t="s">
        <v>37</v>
      </c>
      <c r="C16" s="493"/>
      <c r="D16" s="92"/>
      <c r="E16" s="92"/>
      <c r="F16" s="82"/>
      <c r="G16" s="82"/>
      <c r="H16" s="82"/>
      <c r="I16" s="82"/>
      <c r="J16" s="82" t="s">
        <v>402</v>
      </c>
      <c r="K16" s="82"/>
      <c r="L16" s="82">
        <v>30</v>
      </c>
      <c r="M16" s="83"/>
      <c r="N16" s="83"/>
      <c r="O16" s="83"/>
      <c r="P16" s="82"/>
      <c r="Q16" s="82"/>
      <c r="R16" s="82"/>
      <c r="S16" s="82"/>
      <c r="T16" s="92"/>
      <c r="U16" s="82"/>
      <c r="V16" s="502"/>
      <c r="W16" s="242">
        <f>AD19</f>
        <v>26</v>
      </c>
      <c r="X16" s="87" t="s">
        <v>38</v>
      </c>
      <c r="Y16" s="348">
        <f>AB17</f>
        <v>2.6</v>
      </c>
      <c r="Z16" s="61"/>
      <c r="AA16" s="53" t="s">
        <v>39</v>
      </c>
      <c r="AB16" s="54">
        <v>1.7</v>
      </c>
      <c r="AC16" s="54">
        <f>AB16*1</f>
        <v>1.7</v>
      </c>
      <c r="AD16" s="54" t="s">
        <v>36</v>
      </c>
      <c r="AE16" s="54">
        <f>AB16*5</f>
        <v>8.5</v>
      </c>
      <c r="AF16" s="54">
        <f>AC16*4+AE16*4</f>
        <v>40.799999999999997</v>
      </c>
    </row>
    <row r="17" spans="1:32" ht="27.95" customHeight="1">
      <c r="A17"/>
      <c r="B17" s="497" t="s">
        <v>172</v>
      </c>
      <c r="C17" s="493"/>
      <c r="D17" s="92"/>
      <c r="E17" s="92"/>
      <c r="F17" s="82"/>
      <c r="G17" s="82"/>
      <c r="H17" s="82"/>
      <c r="I17" s="82"/>
      <c r="J17" s="82"/>
      <c r="K17" s="82"/>
      <c r="L17" s="82"/>
      <c r="M17" s="83"/>
      <c r="N17" s="83"/>
      <c r="O17" s="83"/>
      <c r="P17" s="82"/>
      <c r="Q17" s="82"/>
      <c r="R17" s="82"/>
      <c r="S17" s="82"/>
      <c r="T17" s="246"/>
      <c r="U17" s="82"/>
      <c r="V17" s="502"/>
      <c r="W17" s="86" t="s">
        <v>2</v>
      </c>
      <c r="X17" s="87" t="s">
        <v>41</v>
      </c>
      <c r="Y17" s="348">
        <v>0</v>
      </c>
      <c r="AA17" s="53" t="s">
        <v>42</v>
      </c>
      <c r="AB17" s="54">
        <v>2.6</v>
      </c>
      <c r="AC17" s="54"/>
      <c r="AD17" s="54">
        <f>AB17*5</f>
        <v>13</v>
      </c>
      <c r="AE17" s="54" t="s">
        <v>36</v>
      </c>
      <c r="AF17" s="54">
        <f>AD17*9</f>
        <v>117</v>
      </c>
    </row>
    <row r="18" spans="1:32" ht="27.95" customHeight="1">
      <c r="B18" s="497"/>
      <c r="C18" s="493"/>
      <c r="D18" s="92"/>
      <c r="E18" s="250"/>
      <c r="F18" s="266"/>
      <c r="G18" s="266"/>
      <c r="H18" s="266"/>
      <c r="I18" s="82"/>
      <c r="J18" s="82"/>
      <c r="K18" s="82"/>
      <c r="L18" s="82"/>
      <c r="M18" s="83"/>
      <c r="N18" s="92"/>
      <c r="O18" s="82"/>
      <c r="P18" s="82"/>
      <c r="Q18" s="82"/>
      <c r="R18" s="82"/>
      <c r="S18" s="265"/>
      <c r="T18" s="82"/>
      <c r="U18" s="82"/>
      <c r="V18" s="502"/>
      <c r="W18" s="242">
        <f>AC19</f>
        <v>31.9</v>
      </c>
      <c r="X18" s="93" t="s">
        <v>43</v>
      </c>
      <c r="Y18" s="348">
        <v>0</v>
      </c>
      <c r="Z18" s="61"/>
      <c r="AA18" s="53" t="s">
        <v>44</v>
      </c>
      <c r="AE18" s="53">
        <f>AB18*15</f>
        <v>0</v>
      </c>
    </row>
    <row r="19" spans="1:32" ht="27.95" customHeight="1">
      <c r="B19" s="343" t="s">
        <v>45</v>
      </c>
      <c r="C19" s="95"/>
      <c r="D19" s="92"/>
      <c r="E19" s="92"/>
      <c r="F19" s="82"/>
      <c r="G19" s="99"/>
      <c r="H19" s="92"/>
      <c r="I19" s="82"/>
      <c r="J19" s="466" t="s">
        <v>464</v>
      </c>
      <c r="K19" s="92"/>
      <c r="L19" s="82"/>
      <c r="M19" s="82"/>
      <c r="N19" s="92"/>
      <c r="O19" s="82"/>
      <c r="P19" s="82"/>
      <c r="Q19" s="82"/>
      <c r="R19" s="82"/>
      <c r="S19" s="82"/>
      <c r="T19" s="246"/>
      <c r="U19" s="246"/>
      <c r="V19" s="502"/>
      <c r="W19" s="86" t="s">
        <v>46</v>
      </c>
      <c r="X19" s="96"/>
      <c r="Y19" s="348"/>
      <c r="AC19" s="53">
        <f>SUM(AC14:AC18)</f>
        <v>31.9</v>
      </c>
      <c r="AD19" s="53">
        <f>SUM(AD14:AD18)</f>
        <v>26</v>
      </c>
      <c r="AE19" s="53">
        <f>SUM(AE14:AE18)</f>
        <v>98.5</v>
      </c>
      <c r="AF19" s="53">
        <f>AC19*4+AD19*9+AE19*4</f>
        <v>755.6</v>
      </c>
    </row>
    <row r="20" spans="1:32" ht="27.95" customHeight="1">
      <c r="B20" s="364"/>
      <c r="C20" s="101"/>
      <c r="D20" s="92"/>
      <c r="E20" s="92"/>
      <c r="F20" s="82"/>
      <c r="G20" s="82"/>
      <c r="H20" s="92"/>
      <c r="I20" s="82"/>
      <c r="J20" s="82"/>
      <c r="K20" s="92"/>
      <c r="L20" s="82"/>
      <c r="M20" s="82"/>
      <c r="N20" s="92"/>
      <c r="O20" s="82"/>
      <c r="P20" s="82"/>
      <c r="Q20" s="92"/>
      <c r="R20" s="82"/>
      <c r="S20" s="82"/>
      <c r="T20" s="92"/>
      <c r="U20" s="82"/>
      <c r="V20" s="503"/>
      <c r="W20" s="242">
        <f>AF19</f>
        <v>755.6</v>
      </c>
      <c r="X20" s="97"/>
      <c r="Y20" s="420"/>
      <c r="Z20" s="61"/>
      <c r="AC20" s="98">
        <f>AC19*4/AF19</f>
        <v>0.16887241926945473</v>
      </c>
      <c r="AD20" s="98">
        <f>AD19*9/AF19</f>
        <v>0.30968766543144521</v>
      </c>
      <c r="AE20" s="98">
        <f>AE19*4/AF19</f>
        <v>0.52143991529910005</v>
      </c>
    </row>
    <row r="21" spans="1:32" s="80" customFormat="1" ht="42" customHeight="1">
      <c r="B21" s="339">
        <v>6</v>
      </c>
      <c r="C21" s="493"/>
      <c r="D21" s="74" t="str">
        <f>'6月菜單'!I6</f>
        <v>白米飯</v>
      </c>
      <c r="E21" s="75" t="s">
        <v>20</v>
      </c>
      <c r="F21" s="76" t="s">
        <v>21</v>
      </c>
      <c r="G21" s="74" t="str">
        <f>'6月菜單'!I7</f>
        <v>夜市鹽酥雞(炸)</v>
      </c>
      <c r="H21" s="74" t="s">
        <v>51</v>
      </c>
      <c r="I21" s="76" t="s">
        <v>21</v>
      </c>
      <c r="J21" s="74" t="str">
        <f>'6月菜單'!I8</f>
        <v>絞肉豆干(醃豆)</v>
      </c>
      <c r="K21" s="244" t="s">
        <v>168</v>
      </c>
      <c r="L21" s="76" t="s">
        <v>21</v>
      </c>
      <c r="M21" s="74" t="str">
        <f>'6月菜單'!I9</f>
        <v>柴香高麗菜炒蛋</v>
      </c>
      <c r="N21" s="74" t="s">
        <v>210</v>
      </c>
      <c r="O21" s="76" t="s">
        <v>21</v>
      </c>
      <c r="P21" s="74" t="str">
        <f>'6月菜單'!I10</f>
        <v>深色蔬菜</v>
      </c>
      <c r="Q21" s="75" t="s">
        <v>23</v>
      </c>
      <c r="R21" s="76" t="s">
        <v>21</v>
      </c>
      <c r="S21" s="74" t="str">
        <f>'6月菜單'!I11</f>
        <v>紫菜小魚乾湯(海)</v>
      </c>
      <c r="T21" s="74" t="s">
        <v>22</v>
      </c>
      <c r="U21" s="76" t="s">
        <v>21</v>
      </c>
      <c r="V21" s="501"/>
      <c r="W21" s="77" t="s">
        <v>6</v>
      </c>
      <c r="X21" s="78" t="s">
        <v>24</v>
      </c>
      <c r="Y21" s="342">
        <f>AB22</f>
        <v>6</v>
      </c>
      <c r="Z21" s="53"/>
      <c r="AA21" s="53"/>
      <c r="AB21" s="54"/>
      <c r="AC21" s="53" t="s">
        <v>25</v>
      </c>
      <c r="AD21" s="53" t="s">
        <v>26</v>
      </c>
      <c r="AE21" s="53" t="s">
        <v>27</v>
      </c>
      <c r="AF21" s="53" t="s">
        <v>28</v>
      </c>
    </row>
    <row r="22" spans="1:32" s="104" customFormat="1" ht="27.75" customHeight="1">
      <c r="B22" s="363" t="s">
        <v>75</v>
      </c>
      <c r="C22" s="493"/>
      <c r="D22" s="82" t="s">
        <v>265</v>
      </c>
      <c r="E22" s="83"/>
      <c r="F22" s="83">
        <v>120</v>
      </c>
      <c r="G22" s="82" t="s">
        <v>395</v>
      </c>
      <c r="H22" s="82"/>
      <c r="I22" s="82">
        <v>40</v>
      </c>
      <c r="J22" s="247" t="s">
        <v>269</v>
      </c>
      <c r="K22" s="371"/>
      <c r="L22" s="370">
        <v>15</v>
      </c>
      <c r="M22" s="104" t="s">
        <v>207</v>
      </c>
      <c r="N22" s="82"/>
      <c r="O22" s="82">
        <v>50</v>
      </c>
      <c r="P22" s="82" t="str">
        <f>P21</f>
        <v>深色蔬菜</v>
      </c>
      <c r="Q22" s="82"/>
      <c r="R22" s="82">
        <v>100</v>
      </c>
      <c r="S22" s="83" t="s">
        <v>272</v>
      </c>
      <c r="T22" s="99"/>
      <c r="U22" s="82">
        <v>3</v>
      </c>
      <c r="V22" s="502"/>
      <c r="W22" s="242">
        <f>(Y21*15)+(Y23*5)+(Y25*15)+(Y26*12)</f>
        <v>99</v>
      </c>
      <c r="X22" s="84" t="s">
        <v>52</v>
      </c>
      <c r="Y22" s="342">
        <f t="shared" ref="Y22:Y24" si="0">AB23</f>
        <v>2.8</v>
      </c>
      <c r="Z22" s="103"/>
      <c r="AA22" s="54" t="s">
        <v>53</v>
      </c>
      <c r="AB22" s="54">
        <v>6</v>
      </c>
      <c r="AC22" s="54">
        <f>AB22*2</f>
        <v>12</v>
      </c>
      <c r="AD22" s="54"/>
      <c r="AE22" s="54">
        <f>AB22*15</f>
        <v>90</v>
      </c>
      <c r="AF22" s="54">
        <f>AC22*4+AE22*4</f>
        <v>408</v>
      </c>
    </row>
    <row r="23" spans="1:32" s="104" customFormat="1" ht="27.95" customHeight="1">
      <c r="B23" s="363">
        <v>3</v>
      </c>
      <c r="C23" s="493"/>
      <c r="D23" s="82"/>
      <c r="E23" s="82"/>
      <c r="F23" s="82"/>
      <c r="G23" s="82"/>
      <c r="H23" s="82"/>
      <c r="I23" s="82"/>
      <c r="J23" s="104" t="s">
        <v>474</v>
      </c>
      <c r="K23" s="409" t="s">
        <v>475</v>
      </c>
      <c r="L23" s="370">
        <v>20</v>
      </c>
      <c r="M23" s="82" t="s">
        <v>396</v>
      </c>
      <c r="N23" s="82"/>
      <c r="O23" s="82">
        <v>15</v>
      </c>
      <c r="P23" s="82"/>
      <c r="Q23" s="82"/>
      <c r="R23" s="82"/>
      <c r="S23" s="262" t="s">
        <v>273</v>
      </c>
      <c r="T23" s="410" t="s">
        <v>398</v>
      </c>
      <c r="U23" s="263">
        <v>2</v>
      </c>
      <c r="V23" s="502"/>
      <c r="W23" s="86" t="s">
        <v>0</v>
      </c>
      <c r="X23" s="87" t="s">
        <v>54</v>
      </c>
      <c r="Y23" s="342">
        <f t="shared" si="0"/>
        <v>1.8</v>
      </c>
      <c r="AA23" s="88" t="s">
        <v>55</v>
      </c>
      <c r="AB23" s="54">
        <v>2.8</v>
      </c>
      <c r="AC23" s="89">
        <f>AB23*7</f>
        <v>19.599999999999998</v>
      </c>
      <c r="AD23" s="54">
        <f>AB23*5</f>
        <v>14</v>
      </c>
      <c r="AE23" s="54" t="s">
        <v>3</v>
      </c>
      <c r="AF23" s="90">
        <f>AC23*4+AD23*9</f>
        <v>204.39999999999998</v>
      </c>
    </row>
    <row r="24" spans="1:32" s="104" customFormat="1" ht="27.95" customHeight="1">
      <c r="B24" s="363" t="s">
        <v>37</v>
      </c>
      <c r="C24" s="493"/>
      <c r="D24" s="82"/>
      <c r="E24" s="82"/>
      <c r="F24" s="82"/>
      <c r="G24" s="265"/>
      <c r="H24" s="82"/>
      <c r="I24" s="82"/>
      <c r="J24" s="247" t="s">
        <v>270</v>
      </c>
      <c r="K24" s="409" t="s">
        <v>271</v>
      </c>
      <c r="L24" s="370">
        <v>10</v>
      </c>
      <c r="M24" s="82" t="s">
        <v>397</v>
      </c>
      <c r="N24" s="251"/>
      <c r="O24" s="82">
        <v>20</v>
      </c>
      <c r="P24" s="82"/>
      <c r="Q24" s="92"/>
      <c r="R24" s="82"/>
      <c r="S24" s="262"/>
      <c r="T24" s="126"/>
      <c r="U24" s="263"/>
      <c r="V24" s="502"/>
      <c r="W24" s="242">
        <f>(Y22*5)+(Y24*5)+(Y26*8)</f>
        <v>28</v>
      </c>
      <c r="X24" s="87" t="s">
        <v>56</v>
      </c>
      <c r="Y24" s="342">
        <f t="shared" si="0"/>
        <v>2.8</v>
      </c>
      <c r="Z24" s="103"/>
      <c r="AA24" s="53" t="s">
        <v>57</v>
      </c>
      <c r="AB24" s="54">
        <v>1.8</v>
      </c>
      <c r="AC24" s="54">
        <f>AB24*1</f>
        <v>1.8</v>
      </c>
      <c r="AD24" s="54" t="s">
        <v>3</v>
      </c>
      <c r="AE24" s="54">
        <f>AB24*5</f>
        <v>9</v>
      </c>
      <c r="AF24" s="54">
        <f>AC24*4+AE24*4</f>
        <v>43.2</v>
      </c>
    </row>
    <row r="25" spans="1:32" s="104" customFormat="1" ht="27.95" customHeight="1">
      <c r="B25" s="497" t="s">
        <v>58</v>
      </c>
      <c r="C25" s="493"/>
      <c r="D25" s="82"/>
      <c r="E25" s="82"/>
      <c r="F25" s="82"/>
      <c r="G25" s="82"/>
      <c r="H25" s="82"/>
      <c r="I25" s="82"/>
      <c r="J25" s="247"/>
      <c r="K25" s="409"/>
      <c r="L25" s="370"/>
      <c r="M25" s="104" t="s">
        <v>308</v>
      </c>
      <c r="N25" s="251"/>
      <c r="O25" s="82">
        <v>1</v>
      </c>
      <c r="P25" s="82"/>
      <c r="Q25" s="92"/>
      <c r="R25" s="82"/>
      <c r="S25" s="374"/>
      <c r="T25" s="127"/>
      <c r="U25" s="263"/>
      <c r="V25" s="502"/>
      <c r="W25" s="86" t="s">
        <v>2</v>
      </c>
      <c r="X25" s="87" t="s">
        <v>59</v>
      </c>
      <c r="Y25" s="342">
        <v>0</v>
      </c>
      <c r="AA25" s="53" t="s">
        <v>60</v>
      </c>
      <c r="AB25" s="54">
        <v>2.8</v>
      </c>
      <c r="AC25" s="54"/>
      <c r="AD25" s="54">
        <f>AB25*5</f>
        <v>14</v>
      </c>
      <c r="AE25" s="54" t="s">
        <v>3</v>
      </c>
      <c r="AF25" s="54">
        <f>AD25*9</f>
        <v>126</v>
      </c>
    </row>
    <row r="26" spans="1:32" s="104" customFormat="1" ht="27.95" customHeight="1">
      <c r="B26" s="497"/>
      <c r="C26" s="493"/>
      <c r="D26" s="82"/>
      <c r="E26" s="82"/>
      <c r="F26" s="82"/>
      <c r="G26" s="82"/>
      <c r="H26" s="92"/>
      <c r="I26" s="82"/>
      <c r="K26" s="127"/>
      <c r="L26" s="263"/>
      <c r="M26" s="265"/>
      <c r="N26" s="92"/>
      <c r="O26" s="82"/>
      <c r="P26" s="82"/>
      <c r="Q26" s="92"/>
      <c r="R26" s="82"/>
      <c r="S26" s="99"/>
      <c r="T26" s="92"/>
      <c r="U26" s="82"/>
      <c r="V26" s="502"/>
      <c r="W26" s="242">
        <f>(Y21*2)+(Y22*7)+(Y23*1)+(Y26*8)</f>
        <v>33.4</v>
      </c>
      <c r="X26" s="93" t="s">
        <v>61</v>
      </c>
      <c r="Y26" s="342">
        <v>0</v>
      </c>
      <c r="Z26" s="103"/>
      <c r="AA26" s="53" t="s">
        <v>62</v>
      </c>
      <c r="AB26" s="54"/>
      <c r="AC26" s="53"/>
      <c r="AD26" s="53"/>
      <c r="AE26" s="53">
        <f>AB26*15</f>
        <v>0</v>
      </c>
      <c r="AF26" s="53"/>
    </row>
    <row r="27" spans="1:32" s="104" customFormat="1" ht="27.95" customHeight="1">
      <c r="B27" s="343" t="s">
        <v>63</v>
      </c>
      <c r="C27" s="106"/>
      <c r="D27" s="82"/>
      <c r="E27" s="82"/>
      <c r="F27" s="82"/>
      <c r="G27" s="82"/>
      <c r="H27" s="92"/>
      <c r="I27" s="82"/>
      <c r="J27" s="265"/>
      <c r="K27" s="372"/>
      <c r="L27" s="370"/>
      <c r="M27" s="265"/>
      <c r="N27" s="92"/>
      <c r="O27" s="82"/>
      <c r="P27" s="82"/>
      <c r="Q27" s="92"/>
      <c r="R27" s="82"/>
      <c r="S27" s="82"/>
      <c r="T27" s="92"/>
      <c r="U27" s="82"/>
      <c r="V27" s="502"/>
      <c r="W27" s="107" t="s">
        <v>46</v>
      </c>
      <c r="X27" s="96"/>
      <c r="Y27" s="342"/>
      <c r="AA27" s="53"/>
      <c r="AB27" s="54"/>
      <c r="AC27" s="53">
        <f>SUM(AC22:AC26)</f>
        <v>33.4</v>
      </c>
      <c r="AD27" s="53">
        <f>SUM(AD22:AD26)</f>
        <v>28</v>
      </c>
      <c r="AE27" s="53">
        <f>SUM(AE22:AE26)</f>
        <v>99</v>
      </c>
      <c r="AF27" s="53">
        <f>AC27*4+AD27*9+AE27*4</f>
        <v>781.6</v>
      </c>
    </row>
    <row r="28" spans="1:32" s="104" customFormat="1" ht="27.95" customHeight="1" thickBot="1">
      <c r="B28" s="365"/>
      <c r="C28" s="109"/>
      <c r="D28" s="245"/>
      <c r="E28" s="82"/>
      <c r="F28" s="252"/>
      <c r="G28" s="82"/>
      <c r="H28" s="92"/>
      <c r="I28" s="82"/>
      <c r="J28" s="265"/>
      <c r="K28" s="373"/>
      <c r="L28" s="370"/>
      <c r="M28" s="82"/>
      <c r="N28" s="92"/>
      <c r="O28" s="82"/>
      <c r="P28" s="82"/>
      <c r="Q28" s="92"/>
      <c r="R28" s="82"/>
      <c r="S28" s="82"/>
      <c r="T28" s="92"/>
      <c r="U28" s="82"/>
      <c r="V28" s="503"/>
      <c r="W28" s="112">
        <f>(W22*4)+(W24*9)+(W26*4)</f>
        <v>781.6</v>
      </c>
      <c r="X28" s="97"/>
      <c r="Y28" s="342"/>
      <c r="Z28" s="103"/>
      <c r="AB28" s="113"/>
      <c r="AC28" s="98">
        <f>AC27*4/AF27</f>
        <v>0.17093142272262024</v>
      </c>
      <c r="AD28" s="98">
        <f>AD27*9/AF27</f>
        <v>0.32241555783009213</v>
      </c>
      <c r="AE28" s="98">
        <f>AE27*4/AF27</f>
        <v>0.50665301944728758</v>
      </c>
    </row>
    <row r="29" spans="1:32" s="80" customFormat="1" ht="42" customHeight="1">
      <c r="B29" s="339">
        <v>6</v>
      </c>
      <c r="C29" s="493"/>
      <c r="D29" s="74" t="str">
        <f>'6月菜單'!M6</f>
        <v>地瓜飯</v>
      </c>
      <c r="E29" s="75" t="s">
        <v>49</v>
      </c>
      <c r="F29" s="76" t="s">
        <v>48</v>
      </c>
      <c r="G29" s="74" t="str">
        <f>'6月菜單'!M7</f>
        <v>香濃咖哩豬</v>
      </c>
      <c r="H29" s="74" t="s">
        <v>22</v>
      </c>
      <c r="I29" s="76" t="s">
        <v>21</v>
      </c>
      <c r="J29" s="74" t="str">
        <f>'6月菜單'!M8</f>
        <v>海帶滷蛋</v>
      </c>
      <c r="K29" s="405" t="s">
        <v>22</v>
      </c>
      <c r="L29" s="76" t="s">
        <v>21</v>
      </c>
      <c r="M29" s="74" t="str">
        <f>'6月菜單'!M9</f>
        <v>蝦仁炒青花(海)</v>
      </c>
      <c r="N29" s="74" t="s">
        <v>22</v>
      </c>
      <c r="O29" s="76" t="s">
        <v>21</v>
      </c>
      <c r="P29" s="74" t="str">
        <f>'6月菜單'!M10</f>
        <v>淺色蔬菜</v>
      </c>
      <c r="Q29" s="75" t="s">
        <v>23</v>
      </c>
      <c r="R29" s="76" t="s">
        <v>21</v>
      </c>
      <c r="S29" s="74" t="str">
        <f>'6月菜單'!M11</f>
        <v>蘿蔔肉絲湯</v>
      </c>
      <c r="T29" s="74" t="s">
        <v>47</v>
      </c>
      <c r="U29" s="76" t="s">
        <v>48</v>
      </c>
      <c r="V29" s="501"/>
      <c r="W29" s="77" t="s">
        <v>1</v>
      </c>
      <c r="X29" s="78" t="s">
        <v>69</v>
      </c>
      <c r="Y29" s="340">
        <f>AB30</f>
        <v>5.8</v>
      </c>
      <c r="Z29" s="53"/>
      <c r="AA29" s="53"/>
      <c r="AB29" s="54"/>
      <c r="AC29" s="53" t="s">
        <v>70</v>
      </c>
      <c r="AD29" s="53" t="s">
        <v>71</v>
      </c>
      <c r="AE29" s="53" t="s">
        <v>72</v>
      </c>
      <c r="AF29" s="53" t="s">
        <v>73</v>
      </c>
    </row>
    <row r="30" spans="1:32" ht="27.95" customHeight="1">
      <c r="B30" s="363" t="s">
        <v>29</v>
      </c>
      <c r="C30" s="493"/>
      <c r="D30" s="82" t="s">
        <v>220</v>
      </c>
      <c r="E30" s="82"/>
      <c r="F30" s="82">
        <v>90</v>
      </c>
      <c r="G30" s="82" t="s">
        <v>191</v>
      </c>
      <c r="H30" s="82"/>
      <c r="I30" s="82">
        <v>40</v>
      </c>
      <c r="J30" s="82" t="s">
        <v>240</v>
      </c>
      <c r="K30" s="82"/>
      <c r="L30" s="82">
        <v>40</v>
      </c>
      <c r="M30" s="82" t="s">
        <v>399</v>
      </c>
      <c r="N30" s="82"/>
      <c r="O30" s="82">
        <v>30</v>
      </c>
      <c r="P30" s="82" t="str">
        <f>P29</f>
        <v>淺色蔬菜</v>
      </c>
      <c r="Q30" s="82"/>
      <c r="R30" s="82">
        <v>100</v>
      </c>
      <c r="S30" s="83" t="s">
        <v>223</v>
      </c>
      <c r="T30" s="83"/>
      <c r="U30" s="83">
        <v>20</v>
      </c>
      <c r="V30" s="502"/>
      <c r="W30" s="242">
        <f>(Y29*15)+(Y31*5)+(Y33*15)+(Y34*12)</f>
        <v>96</v>
      </c>
      <c r="X30" s="84" t="s">
        <v>31</v>
      </c>
      <c r="Y30" s="342">
        <f>AB31</f>
        <v>2.6</v>
      </c>
      <c r="Z30" s="61"/>
      <c r="AA30" s="54" t="s">
        <v>32</v>
      </c>
      <c r="AB30" s="54">
        <v>5.8</v>
      </c>
      <c r="AC30" s="54">
        <f>AB30*2</f>
        <v>11.6</v>
      </c>
      <c r="AD30" s="54"/>
      <c r="AE30" s="54">
        <f>AB30*15</f>
        <v>87</v>
      </c>
      <c r="AF30" s="54">
        <f>AC30*4+AE30*4</f>
        <v>394.4</v>
      </c>
    </row>
    <row r="31" spans="1:32" ht="27.95" customHeight="1">
      <c r="B31" s="363">
        <v>4</v>
      </c>
      <c r="C31" s="493"/>
      <c r="D31" s="82" t="s">
        <v>221</v>
      </c>
      <c r="E31" s="82"/>
      <c r="F31" s="82">
        <v>55</v>
      </c>
      <c r="G31" s="83" t="s">
        <v>274</v>
      </c>
      <c r="H31" s="92"/>
      <c r="I31" s="82">
        <v>30</v>
      </c>
      <c r="J31" s="82" t="s">
        <v>476</v>
      </c>
      <c r="K31" s="82"/>
      <c r="L31" s="82">
        <v>20</v>
      </c>
      <c r="M31" s="82" t="s">
        <v>295</v>
      </c>
      <c r="N31" s="82" t="s">
        <v>398</v>
      </c>
      <c r="O31" s="82">
        <v>30</v>
      </c>
      <c r="P31" s="82"/>
      <c r="Q31" s="82"/>
      <c r="R31" s="82"/>
      <c r="S31" s="83" t="s">
        <v>278</v>
      </c>
      <c r="T31" s="83"/>
      <c r="U31" s="83">
        <v>5</v>
      </c>
      <c r="V31" s="502"/>
      <c r="W31" s="86" t="s">
        <v>0</v>
      </c>
      <c r="X31" s="87" t="s">
        <v>34</v>
      </c>
      <c r="Y31" s="342">
        <f>AB32</f>
        <v>1.8</v>
      </c>
      <c r="AA31" s="88" t="s">
        <v>35</v>
      </c>
      <c r="AB31" s="54">
        <v>2.6</v>
      </c>
      <c r="AC31" s="89">
        <f>AB31*7</f>
        <v>18.2</v>
      </c>
      <c r="AD31" s="54">
        <f>AB31*5</f>
        <v>13</v>
      </c>
      <c r="AE31" s="54" t="s">
        <v>36</v>
      </c>
      <c r="AF31" s="90">
        <f>AC31*4+AD31*9</f>
        <v>189.8</v>
      </c>
    </row>
    <row r="32" spans="1:32" ht="27.95" customHeight="1">
      <c r="B32" s="363" t="s">
        <v>37</v>
      </c>
      <c r="C32" s="493"/>
      <c r="D32" s="92"/>
      <c r="E32" s="92"/>
      <c r="F32" s="82"/>
      <c r="G32" s="83" t="s">
        <v>275</v>
      </c>
      <c r="H32" s="92"/>
      <c r="I32" s="82">
        <v>10</v>
      </c>
      <c r="J32" s="82"/>
      <c r="K32" s="82"/>
      <c r="L32" s="82"/>
      <c r="M32" s="82"/>
      <c r="N32" s="82"/>
      <c r="O32" s="82"/>
      <c r="P32" s="82"/>
      <c r="Q32" s="92"/>
      <c r="R32" s="82"/>
      <c r="S32" s="82"/>
      <c r="T32" s="92"/>
      <c r="U32" s="82"/>
      <c r="V32" s="502"/>
      <c r="W32" s="242">
        <f>(Y30*5)+(Y32*5)+(Y34*8)</f>
        <v>26</v>
      </c>
      <c r="X32" s="87" t="s">
        <v>38</v>
      </c>
      <c r="Y32" s="342">
        <f>AB33</f>
        <v>2.6</v>
      </c>
      <c r="Z32" s="61"/>
      <c r="AA32" s="53" t="s">
        <v>39</v>
      </c>
      <c r="AB32" s="54">
        <v>1.8</v>
      </c>
      <c r="AC32" s="54">
        <f>AB32*1</f>
        <v>1.8</v>
      </c>
      <c r="AD32" s="54" t="s">
        <v>36</v>
      </c>
      <c r="AE32" s="54">
        <f>AB32*5</f>
        <v>9</v>
      </c>
      <c r="AF32" s="54">
        <f>AC32*4+AE32*4</f>
        <v>43.2</v>
      </c>
    </row>
    <row r="33" spans="2:32" ht="27.95" customHeight="1">
      <c r="B33" s="497" t="s">
        <v>65</v>
      </c>
      <c r="C33" s="493"/>
      <c r="D33" s="92"/>
      <c r="E33" s="92"/>
      <c r="F33" s="82"/>
      <c r="G33" s="83" t="s">
        <v>276</v>
      </c>
      <c r="H33" s="92"/>
      <c r="I33" s="82" t="s">
        <v>277</v>
      </c>
      <c r="J33" s="82"/>
      <c r="K33" s="82"/>
      <c r="L33" s="82"/>
      <c r="M33" s="82"/>
      <c r="N33" s="82"/>
      <c r="O33" s="82"/>
      <c r="P33" s="82"/>
      <c r="Q33" s="92"/>
      <c r="R33" s="82"/>
      <c r="S33" s="82"/>
      <c r="T33" s="246"/>
      <c r="U33" s="82"/>
      <c r="V33" s="502"/>
      <c r="W33" s="86" t="s">
        <v>2</v>
      </c>
      <c r="X33" s="87" t="s">
        <v>41</v>
      </c>
      <c r="Y33" s="342">
        <v>0</v>
      </c>
      <c r="AA33" s="53" t="s">
        <v>42</v>
      </c>
      <c r="AB33" s="54">
        <v>2.6</v>
      </c>
      <c r="AC33" s="54"/>
      <c r="AD33" s="54">
        <f>AB33*5</f>
        <v>13</v>
      </c>
      <c r="AE33" s="54" t="s">
        <v>36</v>
      </c>
      <c r="AF33" s="54">
        <f>AD33*9</f>
        <v>117</v>
      </c>
    </row>
    <row r="34" spans="2:32" ht="27.95" customHeight="1">
      <c r="B34" s="497"/>
      <c r="C34" s="493"/>
      <c r="D34" s="92"/>
      <c r="E34" s="92"/>
      <c r="F34" s="82"/>
      <c r="G34" s="82"/>
      <c r="H34" s="92"/>
      <c r="I34" s="82"/>
      <c r="J34" s="82"/>
      <c r="K34" s="82"/>
      <c r="L34" s="82"/>
      <c r="M34" s="82"/>
      <c r="N34" s="82"/>
      <c r="O34" s="82"/>
      <c r="P34" s="82"/>
      <c r="Q34" s="92"/>
      <c r="R34" s="82"/>
      <c r="S34" s="82"/>
      <c r="T34" s="82"/>
      <c r="U34" s="82"/>
      <c r="V34" s="502"/>
      <c r="W34" s="242">
        <f>(Y29*2)+(Y30*7)+(Y31*1)+(Y34*8)</f>
        <v>31.599999999999998</v>
      </c>
      <c r="X34" s="93" t="s">
        <v>43</v>
      </c>
      <c r="Y34" s="342">
        <v>0</v>
      </c>
      <c r="Z34" s="61"/>
      <c r="AA34" s="53" t="s">
        <v>44</v>
      </c>
      <c r="AB34" s="54">
        <v>0</v>
      </c>
      <c r="AE34" s="53">
        <f>AB34*15</f>
        <v>0</v>
      </c>
    </row>
    <row r="35" spans="2:32" ht="27.95" customHeight="1">
      <c r="B35" s="343" t="s">
        <v>45</v>
      </c>
      <c r="C35" s="95"/>
      <c r="D35" s="92"/>
      <c r="E35" s="92"/>
      <c r="F35" s="82"/>
      <c r="G35" s="82"/>
      <c r="H35" s="92"/>
      <c r="I35" s="82"/>
      <c r="J35" s="82"/>
      <c r="K35" s="92"/>
      <c r="L35" s="82"/>
      <c r="M35" s="82"/>
      <c r="N35" s="82"/>
      <c r="O35" s="82"/>
      <c r="P35" s="82"/>
      <c r="Q35" s="92"/>
      <c r="R35" s="82"/>
      <c r="S35" s="82"/>
      <c r="T35" s="246"/>
      <c r="U35" s="246"/>
      <c r="V35" s="502"/>
      <c r="W35" s="86" t="s">
        <v>46</v>
      </c>
      <c r="X35" s="96"/>
      <c r="Y35" s="342"/>
      <c r="AC35" s="53">
        <f>SUM(AC30:AC34)</f>
        <v>31.599999999999998</v>
      </c>
      <c r="AD35" s="53">
        <f>SUM(AD30:AD34)</f>
        <v>26</v>
      </c>
      <c r="AE35" s="53">
        <f>SUM(AE30:AE34)</f>
        <v>96</v>
      </c>
      <c r="AF35" s="53">
        <f>AC35*4+AD35*9+AE35*4</f>
        <v>744.4</v>
      </c>
    </row>
    <row r="36" spans="2:32" ht="27.95" customHeight="1">
      <c r="B36" s="364"/>
      <c r="C36" s="101"/>
      <c r="D36" s="92"/>
      <c r="E36" s="92"/>
      <c r="F36" s="82"/>
      <c r="G36" s="82"/>
      <c r="H36" s="92"/>
      <c r="I36" s="82"/>
      <c r="J36" s="82"/>
      <c r="K36" s="92"/>
      <c r="L36" s="82"/>
      <c r="N36" s="92"/>
      <c r="O36" s="82"/>
      <c r="P36" s="82"/>
      <c r="Q36" s="92"/>
      <c r="R36" s="82"/>
      <c r="S36" s="82"/>
      <c r="T36" s="92"/>
      <c r="U36" s="82"/>
      <c r="V36" s="503"/>
      <c r="W36" s="112">
        <f>(W30*4)+(W32*9)+(W34*4)</f>
        <v>744.4</v>
      </c>
      <c r="X36" s="97"/>
      <c r="Y36" s="342"/>
      <c r="Z36" s="61"/>
      <c r="AC36" s="98">
        <f>AC35*4/AF35</f>
        <v>0.16980118216012896</v>
      </c>
      <c r="AD36" s="98">
        <f>AD35*9/AF35</f>
        <v>0.3143471252015046</v>
      </c>
      <c r="AE36" s="98">
        <f>AE35*4/AF35</f>
        <v>0.5158516926383665</v>
      </c>
    </row>
    <row r="37" spans="2:32" s="80" customFormat="1" ht="42" customHeight="1">
      <c r="B37" s="339">
        <v>6</v>
      </c>
      <c r="C37" s="493"/>
      <c r="D37" s="74" t="str">
        <f>'6月菜單'!Q6</f>
        <v>照燒烏龍麵</v>
      </c>
      <c r="E37" s="295" t="s">
        <v>180</v>
      </c>
      <c r="F37" s="76" t="s">
        <v>21</v>
      </c>
      <c r="G37" s="74" t="str">
        <f>'6月菜單'!Q7</f>
        <v>蒜香白菜蒸魚(海)-申請</v>
      </c>
      <c r="H37" s="74" t="s">
        <v>283</v>
      </c>
      <c r="I37" s="76" t="s">
        <v>21</v>
      </c>
      <c r="J37" s="74" t="str">
        <f>'6月菜單'!Q8</f>
        <v>芝麻包(冷)</v>
      </c>
      <c r="K37" s="74" t="s">
        <v>20</v>
      </c>
      <c r="L37" s="76" t="s">
        <v>21</v>
      </c>
      <c r="M37" s="74" t="str">
        <f>'6月菜單'!Q9</f>
        <v>檸檬翅小腿</v>
      </c>
      <c r="N37" s="74" t="s">
        <v>22</v>
      </c>
      <c r="O37" s="76" t="s">
        <v>21</v>
      </c>
      <c r="P37" s="74" t="str">
        <f>'6月菜單'!Q10</f>
        <v>深色蔬菜</v>
      </c>
      <c r="Q37" s="75" t="s">
        <v>68</v>
      </c>
      <c r="R37" s="76" t="s">
        <v>196</v>
      </c>
      <c r="S37" s="74" t="str">
        <f>'6月菜單'!Q11</f>
        <v>味噌豆腐湯(豆)</v>
      </c>
      <c r="T37" s="74" t="s">
        <v>22</v>
      </c>
      <c r="U37" s="76" t="s">
        <v>21</v>
      </c>
      <c r="V37" s="494"/>
      <c r="W37" s="393" t="s">
        <v>1</v>
      </c>
      <c r="X37" s="326" t="s">
        <v>24</v>
      </c>
      <c r="Y37" s="366">
        <f>AB38</f>
        <v>6</v>
      </c>
      <c r="Z37" s="53"/>
      <c r="AA37" s="53"/>
      <c r="AB37" s="54"/>
      <c r="AC37" s="53" t="s">
        <v>25</v>
      </c>
      <c r="AD37" s="53" t="s">
        <v>26</v>
      </c>
      <c r="AE37" s="53" t="s">
        <v>27</v>
      </c>
      <c r="AF37" s="53" t="s">
        <v>28</v>
      </c>
    </row>
    <row r="38" spans="2:32" ht="27.95" customHeight="1">
      <c r="B38" s="363" t="s">
        <v>29</v>
      </c>
      <c r="C38" s="493"/>
      <c r="D38" s="82" t="s">
        <v>279</v>
      </c>
      <c r="E38" s="82"/>
      <c r="F38" s="82">
        <v>150</v>
      </c>
      <c r="G38" s="82" t="s">
        <v>281</v>
      </c>
      <c r="H38" s="82" t="s">
        <v>282</v>
      </c>
      <c r="I38" s="82">
        <v>50</v>
      </c>
      <c r="J38" s="82" t="s">
        <v>225</v>
      </c>
      <c r="K38" s="82" t="s">
        <v>291</v>
      </c>
      <c r="L38" s="82">
        <v>30</v>
      </c>
      <c r="M38" s="82" t="s">
        <v>237</v>
      </c>
      <c r="N38" s="82"/>
      <c r="O38" s="82">
        <v>40</v>
      </c>
      <c r="P38" s="82" t="str">
        <f>P37</f>
        <v>深色蔬菜</v>
      </c>
      <c r="Q38" s="82"/>
      <c r="R38" s="82">
        <v>100</v>
      </c>
      <c r="S38" s="82" t="s">
        <v>227</v>
      </c>
      <c r="T38" s="82" t="s">
        <v>228</v>
      </c>
      <c r="U38" s="82">
        <v>10</v>
      </c>
      <c r="V38" s="495"/>
      <c r="W38" s="297">
        <f>(Y37*15)+(Y39*5)+(Y41*15)+(Y42*12)</f>
        <v>99</v>
      </c>
      <c r="X38" s="84" t="s">
        <v>31</v>
      </c>
      <c r="Y38" s="342">
        <f>AB39</f>
        <v>2.6</v>
      </c>
      <c r="Z38" s="61"/>
      <c r="AA38" s="54" t="s">
        <v>32</v>
      </c>
      <c r="AB38" s="54">
        <v>6</v>
      </c>
      <c r="AC38" s="54">
        <f>AB38*2</f>
        <v>12</v>
      </c>
      <c r="AD38" s="54"/>
      <c r="AE38" s="54">
        <f>AB38*15</f>
        <v>90</v>
      </c>
      <c r="AF38" s="54">
        <f>AC38*4+AE38*4</f>
        <v>408</v>
      </c>
    </row>
    <row r="39" spans="2:32" ht="27.95" customHeight="1">
      <c r="B39" s="363">
        <v>5</v>
      </c>
      <c r="C39" s="493"/>
      <c r="D39" s="82" t="s">
        <v>280</v>
      </c>
      <c r="E39" s="82"/>
      <c r="F39" s="82">
        <v>30</v>
      </c>
      <c r="G39" s="82" t="s">
        <v>319</v>
      </c>
      <c r="H39" s="82"/>
      <c r="I39" s="82">
        <v>40</v>
      </c>
      <c r="J39" s="82"/>
      <c r="K39" s="82"/>
      <c r="L39" s="82"/>
      <c r="M39" s="82"/>
      <c r="N39" s="82"/>
      <c r="O39" s="82"/>
      <c r="P39" s="294"/>
      <c r="Q39" s="82"/>
      <c r="R39" s="82"/>
      <c r="S39" s="82" t="s">
        <v>229</v>
      </c>
      <c r="T39" s="82"/>
      <c r="U39" s="82" t="s">
        <v>230</v>
      </c>
      <c r="V39" s="495"/>
      <c r="W39" s="392" t="s">
        <v>0</v>
      </c>
      <c r="X39" s="87" t="s">
        <v>34</v>
      </c>
      <c r="Y39" s="342">
        <f>AB40</f>
        <v>1.8</v>
      </c>
      <c r="AA39" s="88" t="s">
        <v>35</v>
      </c>
      <c r="AB39" s="54">
        <v>2.6</v>
      </c>
      <c r="AC39" s="89">
        <f>AB39*7</f>
        <v>18.2</v>
      </c>
      <c r="AD39" s="54">
        <f>AB39*5</f>
        <v>13</v>
      </c>
      <c r="AE39" s="54" t="s">
        <v>36</v>
      </c>
      <c r="AF39" s="90">
        <f>AC39*4+AD39*9</f>
        <v>189.8</v>
      </c>
    </row>
    <row r="40" spans="2:32" ht="27.95" customHeight="1">
      <c r="B40" s="363" t="s">
        <v>37</v>
      </c>
      <c r="C40" s="493"/>
      <c r="D40" s="82" t="s">
        <v>222</v>
      </c>
      <c r="E40" s="82"/>
      <c r="F40" s="82">
        <v>10</v>
      </c>
      <c r="G40" s="82"/>
      <c r="H40" s="83"/>
      <c r="I40" s="82"/>
      <c r="J40" s="374"/>
      <c r="K40" s="82"/>
      <c r="L40" s="82"/>
      <c r="M40" s="82"/>
      <c r="N40" s="92"/>
      <c r="O40" s="82"/>
      <c r="P40" s="294"/>
      <c r="Q40" s="82"/>
      <c r="R40" s="82"/>
      <c r="S40" s="82"/>
      <c r="T40" s="82"/>
      <c r="U40" s="82"/>
      <c r="V40" s="495"/>
      <c r="W40" s="297">
        <f>(Y38*5)+(Y40*5)+(Y42*8)</f>
        <v>26</v>
      </c>
      <c r="X40" s="87" t="s">
        <v>38</v>
      </c>
      <c r="Y40" s="342">
        <f>AB41</f>
        <v>2.6</v>
      </c>
      <c r="Z40" s="61"/>
      <c r="AA40" s="53" t="s">
        <v>39</v>
      </c>
      <c r="AB40" s="54">
        <v>1.8</v>
      </c>
      <c r="AC40" s="54">
        <f>AB40*1</f>
        <v>1.8</v>
      </c>
      <c r="AD40" s="54" t="s">
        <v>36</v>
      </c>
      <c r="AE40" s="54">
        <f>AB40*5</f>
        <v>9</v>
      </c>
      <c r="AF40" s="54">
        <f>AC40*4+AE40*4</f>
        <v>43.2</v>
      </c>
    </row>
    <row r="41" spans="2:32" ht="27.95" customHeight="1">
      <c r="B41" s="497" t="s">
        <v>66</v>
      </c>
      <c r="C41" s="493"/>
      <c r="D41" s="82" t="s">
        <v>269</v>
      </c>
      <c r="E41" s="250"/>
      <c r="F41" s="82">
        <v>5</v>
      </c>
      <c r="G41" s="82"/>
      <c r="H41" s="92"/>
      <c r="I41" s="82"/>
      <c r="J41" s="265"/>
      <c r="K41" s="92"/>
      <c r="L41" s="82"/>
      <c r="M41" s="82"/>
      <c r="N41" s="92"/>
      <c r="O41" s="82"/>
      <c r="P41" s="82"/>
      <c r="Q41" s="82"/>
      <c r="R41" s="82"/>
      <c r="S41" s="82"/>
      <c r="T41" s="82"/>
      <c r="U41" s="82"/>
      <c r="V41" s="495"/>
      <c r="W41" s="392" t="s">
        <v>2</v>
      </c>
      <c r="X41" s="87" t="s">
        <v>41</v>
      </c>
      <c r="Y41" s="342">
        <f>AB42</f>
        <v>0</v>
      </c>
      <c r="AA41" s="53" t="s">
        <v>42</v>
      </c>
      <c r="AB41" s="54">
        <v>2.6</v>
      </c>
      <c r="AC41" s="54"/>
      <c r="AD41" s="54">
        <f>AB41*5</f>
        <v>13</v>
      </c>
      <c r="AE41" s="54" t="s">
        <v>36</v>
      </c>
      <c r="AF41" s="54">
        <f>AD41*9</f>
        <v>117</v>
      </c>
    </row>
    <row r="42" spans="2:32" ht="27.95" customHeight="1">
      <c r="B42" s="497"/>
      <c r="C42" s="493"/>
      <c r="D42" s="82" t="s">
        <v>400</v>
      </c>
      <c r="E42" s="82"/>
      <c r="F42" s="82" t="s">
        <v>401</v>
      </c>
      <c r="G42" s="128"/>
      <c r="H42" s="92"/>
      <c r="I42" s="82"/>
      <c r="J42" s="82"/>
      <c r="K42" s="92"/>
      <c r="L42" s="82"/>
      <c r="M42" s="83"/>
      <c r="N42" s="83"/>
      <c r="O42" s="83"/>
      <c r="P42" s="82"/>
      <c r="Q42" s="92"/>
      <c r="R42" s="82"/>
      <c r="S42" s="82"/>
      <c r="T42" s="92"/>
      <c r="U42" s="82"/>
      <c r="V42" s="495"/>
      <c r="W42" s="297">
        <f>(Y37*2)+(Y38*7)+(Y39*1)+(Y42*8)</f>
        <v>32</v>
      </c>
      <c r="X42" s="93" t="s">
        <v>43</v>
      </c>
      <c r="Y42" s="342">
        <v>0</v>
      </c>
      <c r="Z42" s="61"/>
      <c r="AA42" s="53" t="s">
        <v>44</v>
      </c>
      <c r="AE42" s="53">
        <f>AB42*15</f>
        <v>0</v>
      </c>
    </row>
    <row r="43" spans="2:32" ht="27.95" customHeight="1">
      <c r="B43" s="343" t="s">
        <v>45</v>
      </c>
      <c r="C43" s="95"/>
      <c r="D43" s="265"/>
      <c r="E43" s="250"/>
      <c r="F43" s="82"/>
      <c r="G43" s="82"/>
      <c r="H43" s="92"/>
      <c r="I43" s="82"/>
      <c r="J43" s="82"/>
      <c r="K43" s="92"/>
      <c r="L43" s="82"/>
      <c r="M43" s="99"/>
      <c r="N43" s="92"/>
      <c r="O43" s="82"/>
      <c r="P43" s="82"/>
      <c r="Q43" s="92"/>
      <c r="R43" s="82"/>
      <c r="S43" s="99"/>
      <c r="T43" s="92"/>
      <c r="U43" s="82"/>
      <c r="V43" s="495"/>
      <c r="W43" s="392" t="s">
        <v>46</v>
      </c>
      <c r="X43" s="96"/>
      <c r="Y43" s="342"/>
      <c r="AC43" s="53">
        <f>SUM(AC38:AC42)</f>
        <v>32</v>
      </c>
      <c r="AD43" s="53">
        <f>SUM(AD38:AD42)</f>
        <v>26</v>
      </c>
      <c r="AE43" s="53">
        <f>SUM(AE38:AE42)</f>
        <v>99</v>
      </c>
      <c r="AF43" s="53">
        <f>AC43*4+AD43*9+AE43*4</f>
        <v>758</v>
      </c>
    </row>
    <row r="44" spans="2:32" ht="27.95" customHeight="1" thickBot="1">
      <c r="B44" s="367"/>
      <c r="C44" s="115"/>
      <c r="D44" s="467"/>
      <c r="E44" s="299"/>
      <c r="F44" s="249"/>
      <c r="G44" s="249"/>
      <c r="H44" s="116"/>
      <c r="I44" s="249"/>
      <c r="J44" s="249"/>
      <c r="K44" s="116"/>
      <c r="L44" s="249"/>
      <c r="M44" s="249"/>
      <c r="N44" s="116"/>
      <c r="O44" s="249"/>
      <c r="P44" s="249"/>
      <c r="Q44" s="116"/>
      <c r="R44" s="249"/>
      <c r="S44" s="249"/>
      <c r="T44" s="116"/>
      <c r="U44" s="249"/>
      <c r="V44" s="496"/>
      <c r="W44" s="404">
        <f>(W38*4)+(W40*9)+(W42*4)</f>
        <v>758</v>
      </c>
      <c r="X44" s="368"/>
      <c r="Y44" s="369"/>
      <c r="Z44" s="61"/>
      <c r="AC44" s="98">
        <f>AC43*4/AF43</f>
        <v>0.16886543535620052</v>
      </c>
      <c r="AD44" s="98">
        <f>AD43*9/AF43</f>
        <v>0.30870712401055411</v>
      </c>
      <c r="AE44" s="98">
        <f>AE43*4/AF43</f>
        <v>0.52242744063324542</v>
      </c>
    </row>
    <row r="45" spans="2:32" ht="49.5" customHeight="1">
      <c r="D45" s="500"/>
      <c r="E45" s="500"/>
      <c r="F45" s="500"/>
      <c r="G45" s="500"/>
      <c r="H45" s="500"/>
      <c r="I45" s="500"/>
      <c r="J45" s="500"/>
      <c r="K45" s="500"/>
      <c r="L45" s="500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119"/>
    </row>
    <row r="46" spans="2:32">
      <c r="D46" s="498"/>
      <c r="E46" s="498"/>
      <c r="F46" s="499"/>
      <c r="G46" s="499"/>
      <c r="H46" s="120"/>
      <c r="K46" s="120"/>
      <c r="N46" s="120"/>
      <c r="Q46" s="120"/>
      <c r="T46" s="120"/>
    </row>
    <row r="51" spans="12:28">
      <c r="L51" s="118"/>
      <c r="N51" s="53"/>
      <c r="O51" s="118"/>
      <c r="Q51" s="53"/>
      <c r="R51" s="121"/>
      <c r="S51" s="122"/>
      <c r="T51" s="123"/>
      <c r="W51" s="54"/>
      <c r="X51" s="53"/>
      <c r="Y51" s="53"/>
      <c r="AB51" s="53"/>
    </row>
    <row r="52" spans="12:28">
      <c r="L52" s="118"/>
      <c r="N52" s="53"/>
      <c r="O52" s="118"/>
      <c r="Q52" s="53"/>
      <c r="R52" s="121"/>
      <c r="S52" s="122"/>
      <c r="T52" s="123"/>
      <c r="W52" s="54"/>
      <c r="X52" s="53"/>
      <c r="Y52" s="53"/>
      <c r="AB52" s="53"/>
    </row>
    <row r="53" spans="12:28">
      <c r="L53" s="118"/>
      <c r="N53" s="53"/>
      <c r="O53" s="118"/>
      <c r="Q53" s="53"/>
      <c r="R53" s="121"/>
      <c r="S53" s="122"/>
      <c r="T53" s="123"/>
      <c r="W53" s="54"/>
      <c r="X53" s="53"/>
      <c r="Y53" s="53"/>
      <c r="AB53" s="53"/>
    </row>
    <row r="54" spans="12:28">
      <c r="L54" s="118"/>
      <c r="N54" s="53"/>
      <c r="O54" s="118"/>
      <c r="Q54" s="53"/>
      <c r="R54" s="121"/>
      <c r="S54" s="122"/>
      <c r="T54" s="123"/>
      <c r="W54" s="54"/>
      <c r="X54" s="53"/>
      <c r="Y54" s="53"/>
      <c r="AB54" s="53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D46:G46"/>
    <mergeCell ref="D45:Y45"/>
  </mergeCells>
  <phoneticPr fontId="3" type="noConversion"/>
  <pageMargins left="0.97" right="0.17" top="0.18" bottom="0.17" header="0.5" footer="0.2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46"/>
  <sheetViews>
    <sheetView view="pageBreakPreview" topLeftCell="A16" zoomScale="55" zoomScaleNormal="55" zoomScaleSheetLayoutView="55" workbookViewId="0">
      <selection activeCell="A16" sqref="A16"/>
    </sheetView>
  </sheetViews>
  <sheetFormatPr defaultColWidth="9" defaultRowHeight="20.25"/>
  <cols>
    <col min="1" max="1" width="1.875" style="53" customWidth="1"/>
    <col min="2" max="2" width="4.875" style="54" customWidth="1"/>
    <col min="3" max="3" width="0" style="53" hidden="1" customWidth="1"/>
    <col min="4" max="4" width="17.125" style="53" customWidth="1"/>
    <col min="5" max="5" width="7.125" style="118" customWidth="1"/>
    <col min="6" max="6" width="9.625" style="53" customWidth="1"/>
    <col min="7" max="7" width="18.625" style="53" customWidth="1"/>
    <col min="8" max="8" width="5.625" style="118" customWidth="1"/>
    <col min="9" max="9" width="9.625" style="53" customWidth="1"/>
    <col min="10" max="10" width="18.625" style="53" customWidth="1"/>
    <col min="11" max="11" width="5.625" style="118" customWidth="1"/>
    <col min="12" max="12" width="9.625" style="53" customWidth="1"/>
    <col min="13" max="13" width="18.625" style="53" customWidth="1"/>
    <col min="14" max="14" width="5.625" style="118" customWidth="1"/>
    <col min="15" max="15" width="9.625" style="53" customWidth="1"/>
    <col min="16" max="16" width="18.625" style="53" customWidth="1"/>
    <col min="17" max="17" width="5.625" style="118" customWidth="1"/>
    <col min="18" max="18" width="9.625" style="53" customWidth="1"/>
    <col min="19" max="19" width="18.625" style="53" customWidth="1"/>
    <col min="20" max="20" width="5.625" style="118" customWidth="1"/>
    <col min="21" max="21" width="9.625" style="53" customWidth="1"/>
    <col min="22" max="22" width="5.25" style="53" customWidth="1"/>
    <col min="23" max="23" width="11.75" style="121" customWidth="1"/>
    <col min="24" max="24" width="11.25" style="122" customWidth="1"/>
    <col min="25" max="25" width="6.625" style="123" customWidth="1"/>
    <col min="26" max="26" width="6.625" style="53" customWidth="1"/>
    <col min="27" max="27" width="6" style="53" customWidth="1"/>
    <col min="28" max="28" width="5.5" style="54" customWidth="1"/>
    <col min="29" max="29" width="7.75" style="53" customWidth="1"/>
    <col min="30" max="30" width="8" style="53" customWidth="1"/>
    <col min="31" max="31" width="7.875" style="53" customWidth="1"/>
    <col min="32" max="32" width="7.5" style="53" customWidth="1"/>
    <col min="33" max="34" width="9" style="53" customWidth="1"/>
    <col min="35" max="16384" width="9" style="53"/>
  </cols>
  <sheetData>
    <row r="1" spans="2:32" ht="38.25">
      <c r="B1" s="504" t="s">
        <v>491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2"/>
    </row>
    <row r="2" spans="2:32" ht="24.95" customHeight="1">
      <c r="B2" s="505"/>
      <c r="C2" s="511"/>
      <c r="D2" s="511"/>
      <c r="E2" s="511"/>
      <c r="F2" s="511"/>
      <c r="G2" s="511"/>
      <c r="H2" s="55"/>
      <c r="I2" s="52"/>
      <c r="J2" s="52"/>
      <c r="K2" s="55"/>
      <c r="L2" s="52"/>
      <c r="M2" s="52"/>
      <c r="N2" s="55"/>
      <c r="O2" s="52"/>
      <c r="P2" s="52"/>
      <c r="Q2" s="55"/>
      <c r="R2" s="506" t="s">
        <v>195</v>
      </c>
      <c r="S2" s="506"/>
      <c r="T2" s="506"/>
      <c r="U2" s="506"/>
      <c r="V2" s="506"/>
      <c r="W2" s="506"/>
      <c r="X2" s="506"/>
      <c r="Y2" s="506"/>
      <c r="Z2" s="506"/>
    </row>
    <row r="3" spans="2:32" ht="32.25" customHeight="1" thickBot="1">
      <c r="B3" s="56" t="s">
        <v>9</v>
      </c>
      <c r="C3" s="124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T3" s="57"/>
      <c r="U3" s="57"/>
      <c r="V3" s="57"/>
      <c r="W3" s="58"/>
      <c r="X3" s="59"/>
      <c r="Y3" s="60"/>
      <c r="Z3" s="61"/>
    </row>
    <row r="4" spans="2:32" s="72" customFormat="1" ht="157.5">
      <c r="B4" s="62" t="s">
        <v>10</v>
      </c>
      <c r="C4" s="63" t="s">
        <v>11</v>
      </c>
      <c r="D4" s="64" t="s">
        <v>12</v>
      </c>
      <c r="E4" s="65" t="s">
        <v>13</v>
      </c>
      <c r="F4" s="64"/>
      <c r="G4" s="64" t="s">
        <v>14</v>
      </c>
      <c r="H4" s="65" t="s">
        <v>13</v>
      </c>
      <c r="I4" s="64"/>
      <c r="J4" s="383" t="s">
        <v>15</v>
      </c>
      <c r="K4" s="407" t="s">
        <v>13</v>
      </c>
      <c r="L4" s="382"/>
      <c r="M4" s="64" t="s">
        <v>15</v>
      </c>
      <c r="N4" s="65" t="s">
        <v>13</v>
      </c>
      <c r="O4" s="64"/>
      <c r="P4" s="64" t="s">
        <v>15</v>
      </c>
      <c r="Q4" s="65" t="s">
        <v>13</v>
      </c>
      <c r="R4" s="64"/>
      <c r="S4" s="66" t="s">
        <v>16</v>
      </c>
      <c r="T4" s="65" t="s">
        <v>13</v>
      </c>
      <c r="U4" s="64"/>
      <c r="V4" s="67" t="s">
        <v>67</v>
      </c>
      <c r="W4" s="68" t="s">
        <v>17</v>
      </c>
      <c r="X4" s="69" t="s">
        <v>18</v>
      </c>
      <c r="Y4" s="70" t="s">
        <v>19</v>
      </c>
      <c r="Z4" s="71"/>
      <c r="AA4" s="54"/>
      <c r="AB4" s="54"/>
      <c r="AC4" s="53"/>
      <c r="AD4" s="53"/>
      <c r="AE4" s="53"/>
      <c r="AF4" s="53"/>
    </row>
    <row r="5" spans="2:32" s="80" customFormat="1" ht="42" customHeight="1">
      <c r="B5" s="73">
        <v>6</v>
      </c>
      <c r="C5" s="493"/>
      <c r="D5" s="74" t="str">
        <f>'6月菜單'!A16</f>
        <v>白米飯</v>
      </c>
      <c r="E5" s="75" t="s">
        <v>20</v>
      </c>
      <c r="F5" s="76" t="s">
        <v>21</v>
      </c>
      <c r="G5" s="74" t="str">
        <f>'6月菜單'!A17</f>
        <v>醬燒雞腿</v>
      </c>
      <c r="H5" s="74" t="s">
        <v>403</v>
      </c>
      <c r="I5" s="385" t="s">
        <v>21</v>
      </c>
      <c r="J5" s="381" t="str">
        <f>'6月菜單'!A18</f>
        <v>嫩豆腐(豆)</v>
      </c>
      <c r="K5" s="380" t="s">
        <v>284</v>
      </c>
      <c r="L5" s="379" t="s">
        <v>21</v>
      </c>
      <c r="M5" s="384" t="str">
        <f>'6月菜單'!A19</f>
        <v>刺瓜炒肉</v>
      </c>
      <c r="N5" s="74" t="s">
        <v>22</v>
      </c>
      <c r="O5" s="76" t="s">
        <v>21</v>
      </c>
      <c r="P5" s="74" t="str">
        <f>'6月菜單'!A20</f>
        <v>深色蔬菜</v>
      </c>
      <c r="Q5" s="75" t="s">
        <v>23</v>
      </c>
      <c r="R5" s="76" t="s">
        <v>21</v>
      </c>
      <c r="S5" s="74" t="str">
        <f>'6月菜單'!A21</f>
        <v>豬血湯(醃)</v>
      </c>
      <c r="T5" s="74" t="s">
        <v>22</v>
      </c>
      <c r="U5" s="76" t="s">
        <v>21</v>
      </c>
      <c r="V5" s="501"/>
      <c r="W5" s="77" t="s">
        <v>1</v>
      </c>
      <c r="X5" s="78" t="s">
        <v>24</v>
      </c>
      <c r="Y5" s="79">
        <f>AB6</f>
        <v>5.8</v>
      </c>
      <c r="Z5" s="53"/>
      <c r="AA5" s="53"/>
      <c r="AB5" s="54"/>
      <c r="AC5" s="53" t="s">
        <v>25</v>
      </c>
      <c r="AD5" s="53" t="s">
        <v>26</v>
      </c>
      <c r="AE5" s="53" t="s">
        <v>27</v>
      </c>
      <c r="AF5" s="53" t="s">
        <v>28</v>
      </c>
    </row>
    <row r="6" spans="2:32" ht="27.95" customHeight="1">
      <c r="B6" s="81" t="s">
        <v>29</v>
      </c>
      <c r="C6" s="493"/>
      <c r="D6" s="82" t="s">
        <v>30</v>
      </c>
      <c r="E6" s="83"/>
      <c r="F6" s="83">
        <v>115</v>
      </c>
      <c r="G6" s="82" t="s">
        <v>496</v>
      </c>
      <c r="H6" s="262"/>
      <c r="I6" s="411">
        <v>40</v>
      </c>
      <c r="J6" s="263" t="s">
        <v>215</v>
      </c>
      <c r="K6" s="82" t="s">
        <v>285</v>
      </c>
      <c r="L6" s="82">
        <v>30</v>
      </c>
      <c r="M6" s="263" t="s">
        <v>306</v>
      </c>
      <c r="N6" s="82"/>
      <c r="O6" s="82">
        <v>50</v>
      </c>
      <c r="P6" s="82" t="str">
        <f>P5</f>
        <v>深色蔬菜</v>
      </c>
      <c r="Q6" s="82"/>
      <c r="R6" s="82">
        <v>100</v>
      </c>
      <c r="S6" s="82" t="s">
        <v>286</v>
      </c>
      <c r="T6" s="82"/>
      <c r="U6" s="83">
        <v>20</v>
      </c>
      <c r="V6" s="502"/>
      <c r="W6" s="242">
        <f>(Y5*15)+(Y7*5)+(Y9*15)+(Y10*12)</f>
        <v>97</v>
      </c>
      <c r="X6" s="84" t="s">
        <v>31</v>
      </c>
      <c r="Y6" s="85">
        <f>AB7</f>
        <v>2</v>
      </c>
      <c r="Z6" s="61"/>
      <c r="AA6" s="54" t="s">
        <v>32</v>
      </c>
      <c r="AB6" s="54">
        <v>5.8</v>
      </c>
      <c r="AC6" s="54">
        <f>AB6*2</f>
        <v>11.6</v>
      </c>
      <c r="AD6" s="54"/>
      <c r="AE6" s="54">
        <f>AB6*15</f>
        <v>87</v>
      </c>
      <c r="AF6" s="54">
        <f>AC6*4+AE6*4</f>
        <v>394.4</v>
      </c>
    </row>
    <row r="7" spans="2:32" ht="27.95" customHeight="1">
      <c r="B7" s="81">
        <v>8</v>
      </c>
      <c r="C7" s="493"/>
      <c r="D7" s="82"/>
      <c r="E7" s="82"/>
      <c r="F7" s="82"/>
      <c r="G7" s="82"/>
      <c r="H7" s="262"/>
      <c r="I7" s="410"/>
      <c r="J7" s="263"/>
      <c r="K7" s="82"/>
      <c r="L7" s="82"/>
      <c r="M7" s="263" t="s">
        <v>404</v>
      </c>
      <c r="N7" s="82"/>
      <c r="O7" s="82">
        <v>30</v>
      </c>
      <c r="P7" s="82"/>
      <c r="Q7" s="82"/>
      <c r="R7" s="82"/>
      <c r="S7" s="82" t="s">
        <v>287</v>
      </c>
      <c r="T7" s="82" t="s">
        <v>288</v>
      </c>
      <c r="U7" s="83">
        <v>15</v>
      </c>
      <c r="V7" s="502"/>
      <c r="W7" s="86" t="s">
        <v>0</v>
      </c>
      <c r="X7" s="87" t="s">
        <v>34</v>
      </c>
      <c r="Y7" s="85">
        <f>AB8</f>
        <v>2</v>
      </c>
      <c r="AA7" s="88" t="s">
        <v>35</v>
      </c>
      <c r="AB7" s="54">
        <v>2</v>
      </c>
      <c r="AC7" s="89">
        <f>AB7*7</f>
        <v>14</v>
      </c>
      <c r="AD7" s="54">
        <f>AB7*5</f>
        <v>10</v>
      </c>
      <c r="AE7" s="54" t="s">
        <v>36</v>
      </c>
      <c r="AF7" s="90">
        <f>AC7*4+AD7*9</f>
        <v>146</v>
      </c>
    </row>
    <row r="8" spans="2:32" ht="27.95" customHeight="1">
      <c r="B8" s="81" t="s">
        <v>37</v>
      </c>
      <c r="C8" s="493"/>
      <c r="D8" s="82"/>
      <c r="E8" s="82"/>
      <c r="F8" s="82"/>
      <c r="G8" s="82"/>
      <c r="H8" s="388"/>
      <c r="I8" s="409"/>
      <c r="J8" s="263"/>
      <c r="K8" s="92"/>
      <c r="L8" s="82"/>
      <c r="M8" s="263" t="s">
        <v>191</v>
      </c>
      <c r="N8" s="262"/>
      <c r="O8" s="82">
        <v>15</v>
      </c>
      <c r="P8" s="82"/>
      <c r="Q8" s="92"/>
      <c r="R8" s="82"/>
      <c r="S8" s="82"/>
      <c r="T8" s="82"/>
      <c r="U8" s="82"/>
      <c r="V8" s="502"/>
      <c r="W8" s="242">
        <f>(Y6*5)+(Y8*5)+(Y10*8)</f>
        <v>22.5</v>
      </c>
      <c r="X8" s="87" t="s">
        <v>38</v>
      </c>
      <c r="Y8" s="85">
        <f>AB9</f>
        <v>2.5</v>
      </c>
      <c r="Z8" s="61"/>
      <c r="AA8" s="53" t="s">
        <v>39</v>
      </c>
      <c r="AB8" s="54">
        <v>2</v>
      </c>
      <c r="AC8" s="54">
        <f>AB8*1</f>
        <v>2</v>
      </c>
      <c r="AD8" s="54" t="s">
        <v>36</v>
      </c>
      <c r="AE8" s="54">
        <f>AB8*5</f>
        <v>10</v>
      </c>
      <c r="AF8" s="54">
        <f>AC8*4+AE8*4</f>
        <v>48</v>
      </c>
    </row>
    <row r="9" spans="2:32" ht="27.95" customHeight="1">
      <c r="B9" s="508" t="s">
        <v>40</v>
      </c>
      <c r="C9" s="493"/>
      <c r="D9" s="82"/>
      <c r="E9" s="82"/>
      <c r="F9" s="82"/>
      <c r="G9" s="82"/>
      <c r="H9" s="388"/>
      <c r="I9" s="409"/>
      <c r="J9" s="263"/>
      <c r="K9" s="294"/>
      <c r="L9" s="82"/>
      <c r="M9" s="263"/>
      <c r="N9" s="294"/>
      <c r="O9" s="82"/>
      <c r="P9" s="82"/>
      <c r="Q9" s="92"/>
      <c r="R9" s="82"/>
      <c r="S9" s="265"/>
      <c r="T9" s="82"/>
      <c r="U9" s="82"/>
      <c r="V9" s="502"/>
      <c r="W9" s="86" t="s">
        <v>2</v>
      </c>
      <c r="X9" s="87" t="s">
        <v>41</v>
      </c>
      <c r="Y9" s="85">
        <f>AB10</f>
        <v>0</v>
      </c>
      <c r="AA9" s="53" t="s">
        <v>42</v>
      </c>
      <c r="AB9" s="54">
        <v>2.5</v>
      </c>
      <c r="AC9" s="54"/>
      <c r="AD9" s="54">
        <f>AB9*5</f>
        <v>12.5</v>
      </c>
      <c r="AE9" s="54" t="s">
        <v>36</v>
      </c>
      <c r="AF9" s="54">
        <f>AD9*9</f>
        <v>112.5</v>
      </c>
    </row>
    <row r="10" spans="2:32" ht="27.95" customHeight="1">
      <c r="B10" s="508"/>
      <c r="C10" s="493"/>
      <c r="D10" s="82"/>
      <c r="E10" s="82"/>
      <c r="F10" s="82"/>
      <c r="G10" s="82"/>
      <c r="H10" s="388"/>
      <c r="I10" s="410"/>
      <c r="J10" s="391"/>
      <c r="K10" s="248"/>
      <c r="L10" s="83"/>
      <c r="M10" s="391"/>
      <c r="N10" s="248"/>
      <c r="O10" s="83"/>
      <c r="P10" s="82"/>
      <c r="Q10" s="92"/>
      <c r="R10" s="82"/>
      <c r="S10" s="266"/>
      <c r="T10" s="82"/>
      <c r="U10" s="82"/>
      <c r="V10" s="502"/>
      <c r="W10" s="242">
        <f>(Y5*2)+(Y6*7)+(Y7*1)+(Y10*8)</f>
        <v>27.6</v>
      </c>
      <c r="X10" s="93" t="s">
        <v>43</v>
      </c>
      <c r="Y10" s="85">
        <v>0</v>
      </c>
      <c r="Z10" s="61"/>
      <c r="AA10" s="53" t="s">
        <v>44</v>
      </c>
      <c r="AE10" s="53">
        <f>AB10*15</f>
        <v>0</v>
      </c>
    </row>
    <row r="11" spans="2:32" ht="27.95" customHeight="1">
      <c r="B11" s="94" t="s">
        <v>45</v>
      </c>
      <c r="C11" s="95"/>
      <c r="D11" s="82"/>
      <c r="E11" s="92"/>
      <c r="F11" s="82"/>
      <c r="G11" s="466"/>
      <c r="H11" s="388"/>
      <c r="I11" s="410"/>
      <c r="J11" s="263"/>
      <c r="K11" s="92"/>
      <c r="L11" s="406"/>
      <c r="M11" s="390"/>
      <c r="N11" s="248"/>
      <c r="O11" s="83"/>
      <c r="P11" s="82"/>
      <c r="Q11" s="92"/>
      <c r="R11" s="82"/>
      <c r="S11" s="82"/>
      <c r="T11" s="92"/>
      <c r="U11" s="82"/>
      <c r="V11" s="502"/>
      <c r="W11" s="86" t="s">
        <v>46</v>
      </c>
      <c r="X11" s="96"/>
      <c r="Y11" s="85"/>
      <c r="AC11" s="53">
        <f>SUM(AC6:AC10)</f>
        <v>27.6</v>
      </c>
      <c r="AD11" s="53">
        <f>SUM(AD6:AD10)</f>
        <v>22.5</v>
      </c>
      <c r="AE11" s="53">
        <f>SUM(AE6:AE10)</f>
        <v>97</v>
      </c>
      <c r="AF11" s="53">
        <f>AC11*4+AD11*9+AE11*4</f>
        <v>700.9</v>
      </c>
    </row>
    <row r="12" spans="2:32" ht="27.95" customHeight="1">
      <c r="B12" s="100"/>
      <c r="C12" s="101"/>
      <c r="D12" s="92"/>
      <c r="E12" s="92"/>
      <c r="F12" s="82"/>
      <c r="G12" s="82"/>
      <c r="H12" s="388"/>
      <c r="I12" s="386"/>
      <c r="J12" s="387"/>
      <c r="K12" s="408"/>
      <c r="L12" s="394"/>
      <c r="M12" s="389"/>
      <c r="N12" s="248"/>
      <c r="O12" s="83"/>
      <c r="P12" s="82"/>
      <c r="Q12" s="92"/>
      <c r="R12" s="82"/>
      <c r="S12" s="82"/>
      <c r="T12" s="92"/>
      <c r="U12" s="82"/>
      <c r="V12" s="503"/>
      <c r="W12" s="112">
        <f>(W6*4)+(W8*9)+(W10*4)</f>
        <v>700.9</v>
      </c>
      <c r="X12" s="125"/>
      <c r="Y12" s="85"/>
      <c r="Z12" s="61"/>
      <c r="AC12" s="98">
        <f>AC11*4/AF11</f>
        <v>0.157511770580682</v>
      </c>
      <c r="AD12" s="98">
        <f>AD11*9/AF11</f>
        <v>0.28891425310315311</v>
      </c>
      <c r="AE12" s="98">
        <f>AE11*4/AF11</f>
        <v>0.5535739763161649</v>
      </c>
    </row>
    <row r="13" spans="2:32" s="80" customFormat="1" ht="42" customHeight="1">
      <c r="B13" s="73">
        <v>6</v>
      </c>
      <c r="C13" s="493"/>
      <c r="D13" s="74" t="str">
        <f>'6月菜單'!E16</f>
        <v>糙米飯</v>
      </c>
      <c r="E13" s="75" t="s">
        <v>20</v>
      </c>
      <c r="F13" s="76" t="s">
        <v>21</v>
      </c>
      <c r="G13" s="74" t="str">
        <f>'6月菜單'!E17</f>
        <v>鐵路排骨</v>
      </c>
      <c r="H13" s="74" t="s">
        <v>226</v>
      </c>
      <c r="I13" s="268" t="s">
        <v>21</v>
      </c>
      <c r="J13" s="405" t="str">
        <f>'6月菜單'!E18</f>
        <v>滑嫩蒸蛋</v>
      </c>
      <c r="K13" s="405" t="s">
        <v>290</v>
      </c>
      <c r="L13" s="268" t="s">
        <v>21</v>
      </c>
      <c r="M13" s="74" t="str">
        <f>'6月菜單'!E19</f>
        <v>雙色炒玉米筍</v>
      </c>
      <c r="N13" s="74" t="s">
        <v>22</v>
      </c>
      <c r="O13" s="76" t="s">
        <v>21</v>
      </c>
      <c r="P13" s="74" t="str">
        <f>'6月菜單'!E20</f>
        <v>淺色蔬菜</v>
      </c>
      <c r="Q13" s="75" t="s">
        <v>68</v>
      </c>
      <c r="R13" s="76" t="s">
        <v>48</v>
      </c>
      <c r="S13" s="74" t="str">
        <f>'6月菜單'!E21</f>
        <v>綠豆地瓜湯</v>
      </c>
      <c r="T13" s="74" t="s">
        <v>22</v>
      </c>
      <c r="U13" s="76" t="s">
        <v>21</v>
      </c>
      <c r="V13" s="501"/>
      <c r="W13" s="77" t="s">
        <v>1</v>
      </c>
      <c r="X13" s="78" t="s">
        <v>76</v>
      </c>
      <c r="Y13" s="416">
        <f>AB14</f>
        <v>6.3</v>
      </c>
      <c r="Z13" s="53"/>
      <c r="AA13" s="53"/>
      <c r="AB13" s="54"/>
      <c r="AC13" s="53" t="s">
        <v>25</v>
      </c>
      <c r="AD13" s="53" t="s">
        <v>26</v>
      </c>
      <c r="AE13" s="53" t="s">
        <v>27</v>
      </c>
      <c r="AF13" s="53" t="s">
        <v>28</v>
      </c>
    </row>
    <row r="14" spans="2:32" ht="27.95" customHeight="1">
      <c r="B14" s="81" t="s">
        <v>29</v>
      </c>
      <c r="C14" s="493"/>
      <c r="D14" s="82" t="s">
        <v>30</v>
      </c>
      <c r="E14" s="82"/>
      <c r="F14" s="82">
        <v>70</v>
      </c>
      <c r="G14" s="82" t="s">
        <v>191</v>
      </c>
      <c r="H14" s="82"/>
      <c r="I14" s="82">
        <v>40</v>
      </c>
      <c r="J14" s="82" t="s">
        <v>212</v>
      </c>
      <c r="K14" s="82"/>
      <c r="L14" s="82">
        <v>50</v>
      </c>
      <c r="M14" s="82" t="s">
        <v>294</v>
      </c>
      <c r="N14" s="82"/>
      <c r="O14" s="82">
        <v>40</v>
      </c>
      <c r="P14" s="82" t="str">
        <f>P13</f>
        <v>淺色蔬菜</v>
      </c>
      <c r="Q14" s="82"/>
      <c r="R14" s="82">
        <v>100</v>
      </c>
      <c r="S14" s="83" t="s">
        <v>407</v>
      </c>
      <c r="T14" s="82"/>
      <c r="U14" s="82">
        <v>10</v>
      </c>
      <c r="V14" s="502"/>
      <c r="W14" s="242">
        <f>(Y13*15)+(Y15*5)+(Y17*15)+(Y18*12)</f>
        <v>104.5</v>
      </c>
      <c r="X14" s="84" t="s">
        <v>77</v>
      </c>
      <c r="Y14" s="417">
        <f>AB15</f>
        <v>2</v>
      </c>
      <c r="Z14" s="61"/>
      <c r="AA14" s="54" t="s">
        <v>32</v>
      </c>
      <c r="AB14" s="54">
        <v>6.3</v>
      </c>
      <c r="AC14" s="54">
        <f>AB14*2</f>
        <v>12.6</v>
      </c>
      <c r="AD14" s="54"/>
      <c r="AE14" s="54">
        <f>AB14*15</f>
        <v>94.5</v>
      </c>
      <c r="AF14" s="54">
        <f>AC14*4+AE14*4</f>
        <v>428.4</v>
      </c>
    </row>
    <row r="15" spans="2:32" ht="27.95" customHeight="1">
      <c r="B15" s="81">
        <v>9</v>
      </c>
      <c r="C15" s="493"/>
      <c r="D15" s="82" t="s">
        <v>232</v>
      </c>
      <c r="E15" s="82"/>
      <c r="F15" s="82">
        <v>40</v>
      </c>
      <c r="G15" s="82"/>
      <c r="H15" s="82"/>
      <c r="I15" s="82"/>
      <c r="J15" s="82"/>
      <c r="K15" s="82"/>
      <c r="L15" s="82"/>
      <c r="M15" s="82" t="s">
        <v>236</v>
      </c>
      <c r="N15" s="83"/>
      <c r="O15" s="82">
        <v>20</v>
      </c>
      <c r="P15" s="82"/>
      <c r="Q15" s="266"/>
      <c r="R15" s="266"/>
      <c r="S15" s="262" t="s">
        <v>408</v>
      </c>
      <c r="T15" s="266"/>
      <c r="U15" s="82">
        <v>20</v>
      </c>
      <c r="V15" s="502"/>
      <c r="W15" s="86" t="s">
        <v>0</v>
      </c>
      <c r="X15" s="87" t="s">
        <v>78</v>
      </c>
      <c r="Y15" s="417">
        <f t="shared" ref="Y15:Y16" si="0">AB16</f>
        <v>2</v>
      </c>
      <c r="AA15" s="88" t="s">
        <v>35</v>
      </c>
      <c r="AB15" s="54">
        <v>2</v>
      </c>
      <c r="AC15" s="89">
        <f>AB15*7</f>
        <v>14</v>
      </c>
      <c r="AD15" s="54">
        <f>AB15*5</f>
        <v>10</v>
      </c>
      <c r="AE15" s="54" t="s">
        <v>36</v>
      </c>
      <c r="AF15" s="90">
        <f>AC15*4+AD15*9</f>
        <v>146</v>
      </c>
    </row>
    <row r="16" spans="2:32" ht="27.95" customHeight="1">
      <c r="B16" s="81" t="s">
        <v>37</v>
      </c>
      <c r="C16" s="493"/>
      <c r="D16" s="92"/>
      <c r="E16" s="92"/>
      <c r="F16" s="82"/>
      <c r="G16" s="82"/>
      <c r="H16" s="82"/>
      <c r="I16" s="82"/>
      <c r="J16" s="82"/>
      <c r="K16" s="82"/>
      <c r="L16" s="82"/>
      <c r="M16" s="82" t="s">
        <v>406</v>
      </c>
      <c r="N16" s="83"/>
      <c r="O16" s="82">
        <v>5</v>
      </c>
      <c r="P16" s="82"/>
      <c r="Q16" s="92"/>
      <c r="R16" s="82"/>
      <c r="S16" s="82"/>
      <c r="T16" s="82"/>
      <c r="U16" s="82"/>
      <c r="V16" s="502"/>
      <c r="W16" s="242">
        <f>(Y14*5)+(Y16*5)+(Y18*8)</f>
        <v>22.5</v>
      </c>
      <c r="X16" s="87" t="s">
        <v>79</v>
      </c>
      <c r="Y16" s="417">
        <f t="shared" si="0"/>
        <v>2.5</v>
      </c>
      <c r="Z16" s="61"/>
      <c r="AA16" s="53" t="s">
        <v>39</v>
      </c>
      <c r="AB16" s="54">
        <v>2</v>
      </c>
      <c r="AC16" s="54">
        <f>AB16*1</f>
        <v>2</v>
      </c>
      <c r="AD16" s="54" t="s">
        <v>36</v>
      </c>
      <c r="AE16" s="54">
        <f>AB16*5</f>
        <v>10</v>
      </c>
      <c r="AF16" s="54">
        <f>AC16*4+AE16*4</f>
        <v>48</v>
      </c>
    </row>
    <row r="17" spans="1:32" ht="27.95" customHeight="1">
      <c r="A17"/>
      <c r="B17" s="508" t="s">
        <v>172</v>
      </c>
      <c r="C17" s="493"/>
      <c r="D17" s="92"/>
      <c r="E17" s="92"/>
      <c r="F17" s="82"/>
      <c r="G17" s="82"/>
      <c r="H17" s="82"/>
      <c r="I17" s="82"/>
      <c r="J17" s="82"/>
      <c r="K17" s="92"/>
      <c r="L17" s="82"/>
      <c r="M17" s="82" t="s">
        <v>477</v>
      </c>
      <c r="N17" s="83"/>
      <c r="O17" s="82">
        <v>30</v>
      </c>
      <c r="P17" s="82"/>
      <c r="Q17" s="92"/>
      <c r="R17" s="82"/>
      <c r="S17" s="265"/>
      <c r="T17" s="82"/>
      <c r="U17" s="82"/>
      <c r="V17" s="502"/>
      <c r="W17" s="86" t="s">
        <v>2</v>
      </c>
      <c r="X17" s="87" t="s">
        <v>80</v>
      </c>
      <c r="Y17" s="417">
        <f>AB18</f>
        <v>0</v>
      </c>
      <c r="AA17" s="53" t="s">
        <v>42</v>
      </c>
      <c r="AB17" s="54">
        <v>2.5</v>
      </c>
      <c r="AC17" s="54"/>
      <c r="AD17" s="54">
        <f>AB17*5</f>
        <v>12.5</v>
      </c>
      <c r="AE17" s="54" t="s">
        <v>36</v>
      </c>
      <c r="AF17" s="54">
        <f>AD17*9</f>
        <v>112.5</v>
      </c>
    </row>
    <row r="18" spans="1:32" ht="27.95" customHeight="1">
      <c r="B18" s="508"/>
      <c r="C18" s="493"/>
      <c r="D18" s="92"/>
      <c r="E18" s="250"/>
      <c r="F18" s="266"/>
      <c r="G18" s="266"/>
      <c r="H18" s="250"/>
      <c r="I18" s="82"/>
      <c r="J18" s="82"/>
      <c r="K18" s="82"/>
      <c r="L18" s="82"/>
      <c r="M18" s="265"/>
      <c r="N18" s="83"/>
      <c r="O18" s="83"/>
      <c r="P18" s="82"/>
      <c r="Q18" s="92"/>
      <c r="R18" s="82"/>
      <c r="S18" s="82"/>
      <c r="T18" s="82"/>
      <c r="U18" s="82"/>
      <c r="V18" s="502"/>
      <c r="W18" s="242">
        <f>(Y13*2)+(Y14*7)+(Y15*1)+(Y18*8)</f>
        <v>28.6</v>
      </c>
      <c r="X18" s="93" t="s">
        <v>81</v>
      </c>
      <c r="Y18" s="417">
        <v>0</v>
      </c>
      <c r="Z18" s="61"/>
      <c r="AA18" s="53" t="s">
        <v>44</v>
      </c>
      <c r="AE18" s="53">
        <f>AB18*15</f>
        <v>0</v>
      </c>
    </row>
    <row r="19" spans="1:32" ht="27.95" customHeight="1">
      <c r="B19" s="94" t="s">
        <v>45</v>
      </c>
      <c r="C19" s="95"/>
      <c r="D19" s="92"/>
      <c r="E19" s="92"/>
      <c r="F19" s="82"/>
      <c r="G19" s="82"/>
      <c r="H19" s="92"/>
      <c r="I19" s="82"/>
      <c r="J19" s="265"/>
      <c r="K19" s="92"/>
      <c r="L19" s="82"/>
      <c r="M19" s="265"/>
      <c r="N19" s="92"/>
      <c r="O19" s="82"/>
      <c r="P19" s="82"/>
      <c r="Q19" s="92"/>
      <c r="R19" s="82"/>
      <c r="S19" s="82"/>
      <c r="T19" s="82"/>
      <c r="U19" s="82"/>
      <c r="V19" s="502"/>
      <c r="W19" s="86" t="s">
        <v>46</v>
      </c>
      <c r="X19" s="96"/>
      <c r="Y19" s="417"/>
      <c r="AC19" s="53">
        <f>SUM(AC14:AC18)</f>
        <v>28.6</v>
      </c>
      <c r="AD19" s="53">
        <f>SUM(AD14:AD18)</f>
        <v>22.5</v>
      </c>
      <c r="AE19" s="53">
        <f>SUM(AE14:AE18)</f>
        <v>104.5</v>
      </c>
      <c r="AF19" s="53">
        <f>AC19*4+AD19*9+AE19*4</f>
        <v>734.9</v>
      </c>
    </row>
    <row r="20" spans="1:32" ht="27.95" customHeight="1">
      <c r="B20" s="100"/>
      <c r="C20" s="101"/>
      <c r="D20" s="92"/>
      <c r="E20" s="92"/>
      <c r="F20" s="82"/>
      <c r="G20" s="82"/>
      <c r="H20" s="92"/>
      <c r="I20" s="82"/>
      <c r="J20" s="82"/>
      <c r="K20" s="92"/>
      <c r="L20" s="82"/>
      <c r="M20" s="82"/>
      <c r="N20" s="92"/>
      <c r="O20" s="82"/>
      <c r="P20" s="82"/>
      <c r="Q20" s="92"/>
      <c r="R20" s="82"/>
      <c r="S20" s="82"/>
      <c r="T20" s="92"/>
      <c r="U20" s="82"/>
      <c r="V20" s="503"/>
      <c r="W20" s="112">
        <f>(W14*4)+(W16*9)+(W18*4)</f>
        <v>734.9</v>
      </c>
      <c r="X20" s="97"/>
      <c r="Y20" s="418"/>
      <c r="Z20" s="61"/>
      <c r="AC20" s="98">
        <f>AC19*4/AF19</f>
        <v>0.15566743774663222</v>
      </c>
      <c r="AD20" s="98">
        <f>AD19*9/AF19</f>
        <v>0.2755476935637502</v>
      </c>
      <c r="AE20" s="98">
        <f>AE19*4/AF19</f>
        <v>0.56878486868961764</v>
      </c>
    </row>
    <row r="21" spans="1:32" s="80" customFormat="1" ht="42" customHeight="1">
      <c r="B21" s="73">
        <v>6</v>
      </c>
      <c r="C21" s="493"/>
      <c r="D21" s="74" t="str">
        <f>'6月菜單'!I16</f>
        <v>白米飯</v>
      </c>
      <c r="E21" s="74" t="s">
        <v>170</v>
      </c>
      <c r="F21" s="76" t="s">
        <v>21</v>
      </c>
      <c r="G21" s="74" t="str">
        <f>'6月菜單'!I17</f>
        <v>酥炸香雞排(炸)</v>
      </c>
      <c r="H21" s="74" t="s">
        <v>51</v>
      </c>
      <c r="I21" s="76" t="s">
        <v>21</v>
      </c>
      <c r="J21" s="74" t="str">
        <f>'6月菜單'!I18</f>
        <v>茄汁番茄炒蛋</v>
      </c>
      <c r="K21" s="74" t="s">
        <v>203</v>
      </c>
      <c r="L21" s="76" t="s">
        <v>21</v>
      </c>
      <c r="M21" s="74" t="str">
        <f>'6月菜單'!I19</f>
        <v>鮮筍肉絲</v>
      </c>
      <c r="N21" s="74" t="s">
        <v>226</v>
      </c>
      <c r="O21" s="76" t="s">
        <v>21</v>
      </c>
      <c r="P21" s="74" t="str">
        <f>'6月菜單'!I20</f>
        <v>深色蔬菜</v>
      </c>
      <c r="Q21" s="75" t="s">
        <v>23</v>
      </c>
      <c r="R21" s="76" t="s">
        <v>21</v>
      </c>
      <c r="S21" s="74" t="str">
        <f>'6月菜單'!I21</f>
        <v>柴香白菜湯</v>
      </c>
      <c r="T21" s="74" t="s">
        <v>22</v>
      </c>
      <c r="U21" s="76" t="s">
        <v>21</v>
      </c>
      <c r="V21" s="501"/>
      <c r="W21" s="77" t="s">
        <v>6</v>
      </c>
      <c r="X21" s="78" t="s">
        <v>24</v>
      </c>
      <c r="Y21" s="85">
        <f>AB22</f>
        <v>5.8</v>
      </c>
      <c r="Z21" s="53"/>
      <c r="AA21" s="53"/>
      <c r="AB21" s="54"/>
      <c r="AC21" s="53" t="s">
        <v>25</v>
      </c>
      <c r="AD21" s="53" t="s">
        <v>26</v>
      </c>
      <c r="AE21" s="53" t="s">
        <v>27</v>
      </c>
      <c r="AF21" s="53" t="s">
        <v>28</v>
      </c>
    </row>
    <row r="22" spans="1:32" s="104" customFormat="1" ht="27.75" customHeight="1">
      <c r="B22" s="81" t="s">
        <v>29</v>
      </c>
      <c r="C22" s="493"/>
      <c r="D22" s="82" t="s">
        <v>30</v>
      </c>
      <c r="E22" s="83"/>
      <c r="F22" s="83">
        <v>115</v>
      </c>
      <c r="G22" s="82" t="s">
        <v>409</v>
      </c>
      <c r="H22" s="82"/>
      <c r="I22" s="82">
        <v>40</v>
      </c>
      <c r="J22" s="83" t="s">
        <v>212</v>
      </c>
      <c r="K22" s="83"/>
      <c r="L22" s="83">
        <v>40</v>
      </c>
      <c r="M22" s="82" t="s">
        <v>289</v>
      </c>
      <c r="N22" s="82"/>
      <c r="O22" s="262">
        <v>40</v>
      </c>
      <c r="P22" s="82" t="str">
        <f>P21</f>
        <v>深色蔬菜</v>
      </c>
      <c r="Q22" s="82"/>
      <c r="R22" s="82">
        <v>100</v>
      </c>
      <c r="S22" s="82" t="s">
        <v>214</v>
      </c>
      <c r="T22" s="82"/>
      <c r="U22" s="82">
        <v>20</v>
      </c>
      <c r="V22" s="502"/>
      <c r="W22" s="242">
        <f>(Y21*15)+(Y23*5)+(Y25*15)+(Y26*12)</f>
        <v>98</v>
      </c>
      <c r="X22" s="84" t="s">
        <v>31</v>
      </c>
      <c r="Y22" s="85">
        <f>AB23</f>
        <v>2.2999999999999998</v>
      </c>
      <c r="Z22" s="103"/>
      <c r="AA22" s="54" t="s">
        <v>32</v>
      </c>
      <c r="AB22" s="54">
        <v>5.8</v>
      </c>
      <c r="AC22" s="54">
        <f>AB22*2</f>
        <v>11.6</v>
      </c>
      <c r="AD22" s="54"/>
      <c r="AE22" s="54">
        <f>AB22*15</f>
        <v>87</v>
      </c>
      <c r="AF22" s="54">
        <f>AC22*4+AE22*4</f>
        <v>394.4</v>
      </c>
    </row>
    <row r="23" spans="1:32" s="104" customFormat="1" ht="27.95" customHeight="1">
      <c r="B23" s="81">
        <v>10</v>
      </c>
      <c r="C23" s="493"/>
      <c r="D23" s="82"/>
      <c r="E23" s="82"/>
      <c r="F23" s="82"/>
      <c r="G23" s="82"/>
      <c r="H23" s="82"/>
      <c r="I23" s="82"/>
      <c r="J23" s="82" t="s">
        <v>305</v>
      </c>
      <c r="K23" s="83"/>
      <c r="L23" s="82">
        <v>30</v>
      </c>
      <c r="M23" s="294" t="s">
        <v>191</v>
      </c>
      <c r="N23" s="82"/>
      <c r="O23" s="262">
        <v>20</v>
      </c>
      <c r="P23" s="82"/>
      <c r="Q23" s="82"/>
      <c r="R23" s="82"/>
      <c r="S23" s="82" t="s">
        <v>382</v>
      </c>
      <c r="T23" s="82"/>
      <c r="U23" s="82">
        <v>5</v>
      </c>
      <c r="V23" s="502"/>
      <c r="W23" s="86" t="s">
        <v>0</v>
      </c>
      <c r="X23" s="87" t="s">
        <v>34</v>
      </c>
      <c r="Y23" s="85">
        <f t="shared" ref="Y23:Y24" si="1">AB24</f>
        <v>2.2000000000000002</v>
      </c>
      <c r="AA23" s="88" t="s">
        <v>35</v>
      </c>
      <c r="AB23" s="54">
        <v>2.2999999999999998</v>
      </c>
      <c r="AC23" s="89">
        <f>AB23*7</f>
        <v>16.099999999999998</v>
      </c>
      <c r="AD23" s="54">
        <f>AB23*5</f>
        <v>11.5</v>
      </c>
      <c r="AE23" s="54" t="s">
        <v>36</v>
      </c>
      <c r="AF23" s="90">
        <f>AC23*4+AD23*9</f>
        <v>167.89999999999998</v>
      </c>
    </row>
    <row r="24" spans="1:32" s="104" customFormat="1" ht="27.95" customHeight="1">
      <c r="B24" s="81" t="s">
        <v>37</v>
      </c>
      <c r="C24" s="493"/>
      <c r="D24" s="82"/>
      <c r="E24" s="92"/>
      <c r="F24" s="82"/>
      <c r="G24" s="82"/>
      <c r="H24" s="82"/>
      <c r="I24" s="82"/>
      <c r="J24" s="82" t="s">
        <v>261</v>
      </c>
      <c r="K24" s="83"/>
      <c r="L24" s="82">
        <v>20</v>
      </c>
      <c r="M24" s="294"/>
      <c r="N24" s="92"/>
      <c r="O24" s="262"/>
      <c r="P24" s="82"/>
      <c r="Q24" s="92"/>
      <c r="R24" s="82"/>
      <c r="S24" s="82" t="s">
        <v>411</v>
      </c>
      <c r="T24" s="92"/>
      <c r="U24" s="82">
        <v>1</v>
      </c>
      <c r="V24" s="502"/>
      <c r="W24" s="242">
        <f>(Y22*5)+(Y24*5)+(Y26*8)</f>
        <v>25</v>
      </c>
      <c r="X24" s="87" t="s">
        <v>38</v>
      </c>
      <c r="Y24" s="85">
        <f t="shared" si="1"/>
        <v>2.7</v>
      </c>
      <c r="Z24" s="103"/>
      <c r="AA24" s="53" t="s">
        <v>39</v>
      </c>
      <c r="AB24" s="54">
        <v>2.2000000000000002</v>
      </c>
      <c r="AC24" s="54">
        <f>AB24*1</f>
        <v>2.2000000000000002</v>
      </c>
      <c r="AD24" s="54" t="s">
        <v>36</v>
      </c>
      <c r="AE24" s="54">
        <f>AB24*5</f>
        <v>11</v>
      </c>
      <c r="AF24" s="54">
        <f>AC24*4+AE24*4</f>
        <v>52.8</v>
      </c>
    </row>
    <row r="25" spans="1:32" s="104" customFormat="1" ht="27.95" customHeight="1">
      <c r="B25" s="508" t="s">
        <v>82</v>
      </c>
      <c r="C25" s="493"/>
      <c r="D25" s="82"/>
      <c r="E25" s="92"/>
      <c r="F25" s="82"/>
      <c r="G25" s="82"/>
      <c r="H25" s="82"/>
      <c r="I25" s="82"/>
      <c r="J25" s="83" t="s">
        <v>410</v>
      </c>
      <c r="K25" s="83"/>
      <c r="L25" s="83" t="s">
        <v>401</v>
      </c>
      <c r="M25" s="294"/>
      <c r="N25" s="92"/>
      <c r="O25" s="262"/>
      <c r="P25" s="82"/>
      <c r="Q25" s="92"/>
      <c r="R25" s="82"/>
      <c r="S25" s="82"/>
      <c r="T25" s="92"/>
      <c r="U25" s="82"/>
      <c r="V25" s="502"/>
      <c r="W25" s="86" t="s">
        <v>2</v>
      </c>
      <c r="X25" s="87" t="s">
        <v>41</v>
      </c>
      <c r="Y25" s="85">
        <f>AB26</f>
        <v>0</v>
      </c>
      <c r="AA25" s="53" t="s">
        <v>42</v>
      </c>
      <c r="AB25" s="54">
        <v>2.7</v>
      </c>
      <c r="AC25" s="54"/>
      <c r="AD25" s="54">
        <f>AB25*5</f>
        <v>13.5</v>
      </c>
      <c r="AE25" s="54" t="s">
        <v>36</v>
      </c>
      <c r="AF25" s="54">
        <f>AD25*9</f>
        <v>121.5</v>
      </c>
    </row>
    <row r="26" spans="1:32" s="104" customFormat="1" ht="27.95" customHeight="1">
      <c r="B26" s="508"/>
      <c r="C26" s="493"/>
      <c r="D26" s="92"/>
      <c r="E26" s="92"/>
      <c r="F26" s="82"/>
      <c r="G26" s="128"/>
      <c r="H26" s="92"/>
      <c r="I26" s="82"/>
      <c r="J26" s="82"/>
      <c r="K26" s="92"/>
      <c r="L26" s="82"/>
      <c r="M26" s="294"/>
      <c r="N26" s="83"/>
      <c r="O26" s="83"/>
      <c r="P26" s="82"/>
      <c r="Q26" s="92"/>
      <c r="R26" s="82"/>
      <c r="S26" s="99"/>
      <c r="T26" s="92"/>
      <c r="U26" s="82"/>
      <c r="V26" s="502"/>
      <c r="W26" s="242">
        <f>(Y21*2)+(Y22*7)+(Y23*1)+(Y26*8)</f>
        <v>29.899999999999995</v>
      </c>
      <c r="X26" s="93" t="s">
        <v>43</v>
      </c>
      <c r="Y26" s="85">
        <v>0</v>
      </c>
      <c r="Z26" s="103"/>
      <c r="AA26" s="53" t="s">
        <v>44</v>
      </c>
      <c r="AB26" s="54"/>
      <c r="AC26" s="53"/>
      <c r="AD26" s="53"/>
      <c r="AE26" s="53">
        <f>AB26*15</f>
        <v>0</v>
      </c>
      <c r="AF26" s="53"/>
    </row>
    <row r="27" spans="1:32" s="104" customFormat="1" ht="27.95" customHeight="1">
      <c r="B27" s="94" t="s">
        <v>45</v>
      </c>
      <c r="C27" s="106"/>
      <c r="D27" s="82"/>
      <c r="E27" s="92"/>
      <c r="F27" s="82"/>
      <c r="G27" s="82"/>
      <c r="H27" s="92"/>
      <c r="I27" s="82"/>
      <c r="J27" s="82"/>
      <c r="K27" s="92"/>
      <c r="L27" s="82"/>
      <c r="M27" s="265"/>
      <c r="N27" s="92"/>
      <c r="O27" s="82"/>
      <c r="P27" s="82"/>
      <c r="Q27" s="92"/>
      <c r="R27" s="82"/>
      <c r="S27" s="82"/>
      <c r="T27" s="92"/>
      <c r="U27" s="82"/>
      <c r="V27" s="502"/>
      <c r="W27" s="107" t="s">
        <v>46</v>
      </c>
      <c r="X27" s="96"/>
      <c r="Y27" s="85"/>
      <c r="AA27" s="53"/>
      <c r="AB27" s="54"/>
      <c r="AC27" s="53">
        <f>SUM(AC22:AC26)</f>
        <v>29.899999999999995</v>
      </c>
      <c r="AD27" s="53">
        <f>SUM(AD22:AD26)</f>
        <v>25</v>
      </c>
      <c r="AE27" s="53">
        <f>SUM(AE22:AE26)</f>
        <v>98</v>
      </c>
      <c r="AF27" s="53">
        <f>AC27*4+AD27*9+AE27*4</f>
        <v>736.59999999999991</v>
      </c>
    </row>
    <row r="28" spans="1:32" s="104" customFormat="1" ht="27.95" customHeight="1" thickBot="1">
      <c r="B28" s="108"/>
      <c r="C28" s="109"/>
      <c r="D28" s="92"/>
      <c r="E28" s="92"/>
      <c r="F28" s="82"/>
      <c r="G28" s="82"/>
      <c r="H28" s="92"/>
      <c r="I28" s="82"/>
      <c r="J28" s="82"/>
      <c r="K28" s="92"/>
      <c r="L28" s="82"/>
      <c r="M28" s="82"/>
      <c r="N28" s="92"/>
      <c r="O28" s="82"/>
      <c r="P28" s="82"/>
      <c r="Q28" s="92"/>
      <c r="R28" s="82"/>
      <c r="S28" s="82"/>
      <c r="T28" s="92"/>
      <c r="U28" s="82"/>
      <c r="V28" s="503"/>
      <c r="W28" s="112">
        <f>(W22*4)+(W24*9)+(W26*4)</f>
        <v>736.6</v>
      </c>
      <c r="X28" s="97"/>
      <c r="Y28" s="85"/>
      <c r="Z28" s="103"/>
      <c r="AB28" s="113"/>
      <c r="AC28" s="98">
        <f>AC27*4/AF27</f>
        <v>0.16236763508009774</v>
      </c>
      <c r="AD28" s="98">
        <f>AD27*9/AF27</f>
        <v>0.30545750746673911</v>
      </c>
      <c r="AE28" s="98">
        <f>AE27*4/AF27</f>
        <v>0.53217485745316329</v>
      </c>
    </row>
    <row r="29" spans="1:32" s="80" customFormat="1" ht="42" customHeight="1">
      <c r="B29" s="73">
        <v>6</v>
      </c>
      <c r="C29" s="493"/>
      <c r="D29" s="74" t="str">
        <f>'6月菜單'!M16</f>
        <v>地瓜飯</v>
      </c>
      <c r="E29" s="75" t="s">
        <v>20</v>
      </c>
      <c r="F29" s="76" t="s">
        <v>21</v>
      </c>
      <c r="G29" s="74" t="str">
        <f>'6月菜單'!M17</f>
        <v>傳統魷魚羹(海芡)-申請</v>
      </c>
      <c r="H29" s="74" t="s">
        <v>22</v>
      </c>
      <c r="I29" s="76" t="s">
        <v>21</v>
      </c>
      <c r="J29" s="74" t="str">
        <f>'6月菜單'!M18</f>
        <v>涮涮肉</v>
      </c>
      <c r="K29" s="74" t="s">
        <v>168</v>
      </c>
      <c r="L29" s="76" t="s">
        <v>21</v>
      </c>
      <c r="M29" s="74" t="str">
        <f>'6月菜單'!M19</f>
        <v>雙拼炸豆腐蘿蔔糕(炸豆冷)</v>
      </c>
      <c r="N29" s="74" t="s">
        <v>51</v>
      </c>
      <c r="O29" s="76" t="s">
        <v>21</v>
      </c>
      <c r="P29" s="74" t="str">
        <f>'6月菜單'!M20</f>
        <v>淺色蔬菜</v>
      </c>
      <c r="Q29" s="75" t="s">
        <v>23</v>
      </c>
      <c r="R29" s="76" t="s">
        <v>21</v>
      </c>
      <c r="S29" s="74" t="str">
        <f>'6月菜單'!M21</f>
        <v>紫菜蛋花湯</v>
      </c>
      <c r="T29" s="74" t="s">
        <v>22</v>
      </c>
      <c r="U29" s="76" t="s">
        <v>21</v>
      </c>
      <c r="V29" s="501"/>
      <c r="W29" s="77" t="s">
        <v>1</v>
      </c>
      <c r="X29" s="78" t="s">
        <v>24</v>
      </c>
      <c r="Y29" s="416">
        <f>AB30</f>
        <v>5.7</v>
      </c>
      <c r="Z29" s="53"/>
      <c r="AA29" s="53"/>
      <c r="AB29" s="54"/>
      <c r="AC29" s="53" t="s">
        <v>25</v>
      </c>
      <c r="AD29" s="53" t="s">
        <v>26</v>
      </c>
      <c r="AE29" s="53" t="s">
        <v>27</v>
      </c>
      <c r="AF29" s="53" t="s">
        <v>28</v>
      </c>
    </row>
    <row r="30" spans="1:32" ht="27.95" customHeight="1">
      <c r="B30" s="81" t="s">
        <v>29</v>
      </c>
      <c r="C30" s="493"/>
      <c r="D30" s="82" t="s">
        <v>30</v>
      </c>
      <c r="E30" s="82"/>
      <c r="F30" s="82">
        <v>85</v>
      </c>
      <c r="G30" s="82" t="s">
        <v>412</v>
      </c>
      <c r="H30" s="82" t="s">
        <v>398</v>
      </c>
      <c r="I30" s="82">
        <v>50</v>
      </c>
      <c r="J30" s="83" t="s">
        <v>293</v>
      </c>
      <c r="K30" s="83"/>
      <c r="L30" s="83">
        <v>30</v>
      </c>
      <c r="M30" s="82" t="s">
        <v>215</v>
      </c>
      <c r="N30" s="82" t="s">
        <v>390</v>
      </c>
      <c r="O30" s="82">
        <v>30</v>
      </c>
      <c r="P30" s="82" t="str">
        <f>P29</f>
        <v>淺色蔬菜</v>
      </c>
      <c r="Q30" s="82"/>
      <c r="R30" s="82">
        <v>100</v>
      </c>
      <c r="S30" s="82" t="s">
        <v>212</v>
      </c>
      <c r="T30" s="82"/>
      <c r="U30" s="82">
        <v>40</v>
      </c>
      <c r="V30" s="502"/>
      <c r="W30" s="242">
        <f>(Y29*15)+(Y31*5)+(Y33*15)+(Y34*12)</f>
        <v>95</v>
      </c>
      <c r="X30" s="84" t="s">
        <v>31</v>
      </c>
      <c r="Y30" s="85">
        <f>AB31</f>
        <v>3</v>
      </c>
      <c r="Z30" s="61"/>
      <c r="AA30" s="54" t="s">
        <v>32</v>
      </c>
      <c r="AB30" s="54">
        <v>5.7</v>
      </c>
      <c r="AC30" s="54">
        <f>AB30*2</f>
        <v>11.4</v>
      </c>
      <c r="AD30" s="54"/>
      <c r="AE30" s="54">
        <f>AB30*15</f>
        <v>85.5</v>
      </c>
      <c r="AF30" s="54">
        <f>AC30*4+AE30*4</f>
        <v>387.6</v>
      </c>
    </row>
    <row r="31" spans="1:32" ht="27.95" customHeight="1">
      <c r="B31" s="81">
        <v>11</v>
      </c>
      <c r="C31" s="493"/>
      <c r="D31" s="82" t="s">
        <v>64</v>
      </c>
      <c r="E31" s="82"/>
      <c r="F31" s="82">
        <v>55</v>
      </c>
      <c r="G31" s="82" t="s">
        <v>381</v>
      </c>
      <c r="H31" s="92"/>
      <c r="I31" s="82">
        <v>40</v>
      </c>
      <c r="J31" s="82"/>
      <c r="K31" s="83"/>
      <c r="L31" s="83"/>
      <c r="M31" s="82" t="s">
        <v>317</v>
      </c>
      <c r="N31" s="82" t="s">
        <v>414</v>
      </c>
      <c r="O31" s="82">
        <v>20</v>
      </c>
      <c r="P31" s="82"/>
      <c r="Q31" s="82"/>
      <c r="R31" s="82"/>
      <c r="S31" s="82" t="s">
        <v>257</v>
      </c>
      <c r="T31" s="82"/>
      <c r="U31" s="82">
        <v>3</v>
      </c>
      <c r="V31" s="502"/>
      <c r="W31" s="86" t="s">
        <v>0</v>
      </c>
      <c r="X31" s="87" t="s">
        <v>34</v>
      </c>
      <c r="Y31" s="85">
        <f t="shared" ref="Y31:Y32" si="2">AB32</f>
        <v>1.9</v>
      </c>
      <c r="AA31" s="88" t="s">
        <v>35</v>
      </c>
      <c r="AB31" s="54">
        <v>3</v>
      </c>
      <c r="AC31" s="89">
        <f>AB31*7</f>
        <v>21</v>
      </c>
      <c r="AD31" s="54">
        <f>AB31*5</f>
        <v>15</v>
      </c>
      <c r="AE31" s="54" t="s">
        <v>36</v>
      </c>
      <c r="AF31" s="90">
        <f>AC31*4+AD31*9</f>
        <v>219</v>
      </c>
    </row>
    <row r="32" spans="1:32" ht="27.95" customHeight="1">
      <c r="B32" s="81" t="s">
        <v>37</v>
      </c>
      <c r="C32" s="493"/>
      <c r="D32" s="92"/>
      <c r="E32" s="92"/>
      <c r="F32" s="82"/>
      <c r="G32" s="82" t="s">
        <v>413</v>
      </c>
      <c r="H32" s="92"/>
      <c r="I32" s="82">
        <v>30</v>
      </c>
      <c r="J32" s="83"/>
      <c r="K32" s="83"/>
      <c r="L32" s="82"/>
      <c r="M32" s="82"/>
      <c r="N32" s="92"/>
      <c r="O32" s="82"/>
      <c r="P32" s="82"/>
      <c r="Q32" s="92"/>
      <c r="R32" s="82"/>
      <c r="S32" s="82"/>
      <c r="T32" s="92"/>
      <c r="U32" s="82"/>
      <c r="V32" s="502"/>
      <c r="W32" s="242">
        <f>(Y30*5)+(Y32*5)+(Y34*8)</f>
        <v>27.5</v>
      </c>
      <c r="X32" s="87" t="s">
        <v>38</v>
      </c>
      <c r="Y32" s="85">
        <f t="shared" si="2"/>
        <v>2.5</v>
      </c>
      <c r="Z32" s="61"/>
      <c r="AA32" s="53" t="s">
        <v>39</v>
      </c>
      <c r="AB32" s="54">
        <v>1.9</v>
      </c>
      <c r="AC32" s="54">
        <f>AB32*1</f>
        <v>1.9</v>
      </c>
      <c r="AD32" s="54" t="s">
        <v>36</v>
      </c>
      <c r="AE32" s="54">
        <f>AB32*5</f>
        <v>9.5</v>
      </c>
      <c r="AF32" s="54">
        <f>AC32*4+AE32*4</f>
        <v>45.6</v>
      </c>
    </row>
    <row r="33" spans="2:32" ht="27.95" customHeight="1">
      <c r="B33" s="508" t="s">
        <v>65</v>
      </c>
      <c r="C33" s="493"/>
      <c r="D33" s="92"/>
      <c r="E33" s="92"/>
      <c r="F33" s="82"/>
      <c r="G33" s="82" t="s">
        <v>478</v>
      </c>
      <c r="H33" s="92"/>
      <c r="I33" s="82">
        <v>10</v>
      </c>
      <c r="J33" s="82"/>
      <c r="K33" s="83"/>
      <c r="L33" s="82"/>
      <c r="M33" s="82"/>
      <c r="N33" s="92"/>
      <c r="O33" s="82"/>
      <c r="P33" s="82"/>
      <c r="Q33" s="92"/>
      <c r="R33" s="82"/>
      <c r="S33" s="83"/>
      <c r="T33" s="99"/>
      <c r="U33" s="82"/>
      <c r="V33" s="502"/>
      <c r="W33" s="86" t="s">
        <v>2</v>
      </c>
      <c r="X33" s="87" t="s">
        <v>41</v>
      </c>
      <c r="Y33" s="85">
        <f>AB34</f>
        <v>0</v>
      </c>
      <c r="AA33" s="53" t="s">
        <v>42</v>
      </c>
      <c r="AB33" s="54">
        <v>2.5</v>
      </c>
      <c r="AC33" s="54"/>
      <c r="AD33" s="54">
        <f>AB33*5</f>
        <v>12.5</v>
      </c>
      <c r="AE33" s="54" t="s">
        <v>36</v>
      </c>
      <c r="AF33" s="54">
        <f>AD33*9</f>
        <v>112.5</v>
      </c>
    </row>
    <row r="34" spans="2:32" ht="27.95" customHeight="1">
      <c r="B34" s="508"/>
      <c r="C34" s="493"/>
      <c r="D34" s="92"/>
      <c r="E34" s="92"/>
      <c r="F34" s="82"/>
      <c r="G34" s="82"/>
      <c r="H34" s="92"/>
      <c r="I34" s="82"/>
      <c r="J34" s="265"/>
      <c r="K34" s="82"/>
      <c r="L34" s="83"/>
      <c r="M34" s="422"/>
      <c r="N34" s="99"/>
      <c r="O34" s="82"/>
      <c r="P34" s="82"/>
      <c r="Q34" s="92"/>
      <c r="R34" s="82"/>
      <c r="S34" s="83"/>
      <c r="T34" s="99"/>
      <c r="U34" s="82"/>
      <c r="V34" s="502"/>
      <c r="W34" s="242">
        <f>(Y29*2)+(Y30*7)+(Y31*1)+(Y34*8)</f>
        <v>34.299999999999997</v>
      </c>
      <c r="X34" s="93" t="s">
        <v>43</v>
      </c>
      <c r="Y34" s="85">
        <v>0</v>
      </c>
      <c r="Z34" s="61"/>
      <c r="AA34" s="53" t="s">
        <v>44</v>
      </c>
      <c r="AB34" s="54">
        <v>0</v>
      </c>
      <c r="AE34" s="53">
        <f>AB34*15</f>
        <v>0</v>
      </c>
    </row>
    <row r="35" spans="2:32" ht="27.95" customHeight="1">
      <c r="B35" s="94" t="s">
        <v>45</v>
      </c>
      <c r="C35" s="95"/>
      <c r="D35" s="92"/>
      <c r="E35" s="92"/>
      <c r="F35" s="82"/>
      <c r="G35" s="82"/>
      <c r="H35" s="92"/>
      <c r="I35" s="82"/>
      <c r="J35" s="82"/>
      <c r="K35" s="82"/>
      <c r="L35" s="83"/>
      <c r="M35" s="265"/>
      <c r="N35" s="92"/>
      <c r="O35" s="82"/>
      <c r="P35" s="82"/>
      <c r="Q35" s="92"/>
      <c r="R35" s="82"/>
      <c r="S35" s="82"/>
      <c r="T35" s="92"/>
      <c r="U35" s="82"/>
      <c r="V35" s="502"/>
      <c r="W35" s="86" t="s">
        <v>46</v>
      </c>
      <c r="X35" s="96"/>
      <c r="Y35" s="85"/>
      <c r="AC35" s="53">
        <f>SUM(AC30:AC34)</f>
        <v>34.299999999999997</v>
      </c>
      <c r="AD35" s="53">
        <f>SUM(AD30:AD34)</f>
        <v>27.5</v>
      </c>
      <c r="AE35" s="53">
        <f>SUM(AE30:AE34)</f>
        <v>95</v>
      </c>
      <c r="AF35" s="53">
        <f>AC35*4+AD35*9+AE35*4</f>
        <v>764.7</v>
      </c>
    </row>
    <row r="36" spans="2:32" ht="27.95" customHeight="1">
      <c r="B36" s="100"/>
      <c r="C36" s="101"/>
      <c r="D36" s="92"/>
      <c r="E36" s="92"/>
      <c r="F36" s="82"/>
      <c r="G36" s="82"/>
      <c r="H36" s="92"/>
      <c r="I36" s="82"/>
      <c r="J36" s="99"/>
      <c r="K36" s="92"/>
      <c r="L36" s="82"/>
      <c r="M36" s="82"/>
      <c r="N36" s="92"/>
      <c r="O36" s="82"/>
      <c r="P36" s="82"/>
      <c r="Q36" s="92"/>
      <c r="R36" s="82"/>
      <c r="S36" s="82"/>
      <c r="T36" s="92"/>
      <c r="U36" s="82"/>
      <c r="V36" s="503"/>
      <c r="W36" s="112">
        <f>(W30*4)+(W32*9)+(W34*4)</f>
        <v>764.7</v>
      </c>
      <c r="X36" s="125"/>
      <c r="Y36" s="85"/>
      <c r="Z36" s="61"/>
      <c r="AC36" s="98">
        <f>AC35*4/AF35</f>
        <v>0.17941676474434415</v>
      </c>
      <c r="AD36" s="98">
        <f>AD35*9/AF35</f>
        <v>0.32365633581796782</v>
      </c>
      <c r="AE36" s="98">
        <f>AE35*4/AF35</f>
        <v>0.49692689943768797</v>
      </c>
    </row>
    <row r="37" spans="2:32" s="80" customFormat="1" ht="42" customHeight="1">
      <c r="B37" s="73">
        <v>6</v>
      </c>
      <c r="C37" s="493"/>
      <c r="D37" s="74" t="str">
        <f>'6月菜單'!Q16</f>
        <v>蝦仁蛋炒飯(海)</v>
      </c>
      <c r="E37" s="295" t="s">
        <v>50</v>
      </c>
      <c r="F37" s="76" t="s">
        <v>21</v>
      </c>
      <c r="G37" s="74" t="str">
        <f>'6月菜單'!Q17</f>
        <v>醬燒雞翅</v>
      </c>
      <c r="H37" s="74" t="s">
        <v>22</v>
      </c>
      <c r="I37" s="76" t="s">
        <v>48</v>
      </c>
      <c r="J37" s="74" t="str">
        <f>'6月菜單'!Q18</f>
        <v>小黃瓜炒黑輪(加)</v>
      </c>
      <c r="K37" s="74" t="s">
        <v>22</v>
      </c>
      <c r="L37" s="76" t="s">
        <v>48</v>
      </c>
      <c r="M37" s="74" t="str">
        <f>'6月菜單'!Q19</f>
        <v>鮮肉包(冷)</v>
      </c>
      <c r="N37" s="74" t="s">
        <v>302</v>
      </c>
      <c r="O37" s="76" t="s">
        <v>21</v>
      </c>
      <c r="P37" s="74" t="str">
        <f>'6月菜單'!Q20</f>
        <v>深色蔬菜</v>
      </c>
      <c r="Q37" s="75" t="s">
        <v>23</v>
      </c>
      <c r="R37" s="76" t="s">
        <v>21</v>
      </c>
      <c r="S37" s="74" t="str">
        <f>'6月菜單'!Q21</f>
        <v>筍菇湯</v>
      </c>
      <c r="T37" s="74" t="s">
        <v>192</v>
      </c>
      <c r="U37" s="76" t="s">
        <v>21</v>
      </c>
      <c r="V37" s="501" t="s">
        <v>405</v>
      </c>
      <c r="W37" s="296" t="s">
        <v>1</v>
      </c>
      <c r="X37" s="78" t="s">
        <v>76</v>
      </c>
      <c r="Y37" s="416">
        <f>AB38</f>
        <v>6</v>
      </c>
      <c r="Z37" s="53"/>
      <c r="AA37" s="53"/>
      <c r="AB37" s="54"/>
      <c r="AC37" s="53" t="s">
        <v>25</v>
      </c>
      <c r="AD37" s="53" t="s">
        <v>26</v>
      </c>
      <c r="AE37" s="53" t="s">
        <v>27</v>
      </c>
      <c r="AF37" s="53" t="s">
        <v>28</v>
      </c>
    </row>
    <row r="38" spans="2:32" ht="27.95" customHeight="1">
      <c r="B38" s="81" t="s">
        <v>29</v>
      </c>
      <c r="C38" s="493"/>
      <c r="D38" s="82" t="s">
        <v>297</v>
      </c>
      <c r="E38" s="82"/>
      <c r="F38" s="82">
        <v>90</v>
      </c>
      <c r="G38" s="82" t="s">
        <v>239</v>
      </c>
      <c r="H38" s="82"/>
      <c r="I38" s="82">
        <v>40</v>
      </c>
      <c r="J38" s="82" t="s">
        <v>294</v>
      </c>
      <c r="K38" s="82"/>
      <c r="L38" s="82">
        <v>30</v>
      </c>
      <c r="M38" s="82" t="s">
        <v>416</v>
      </c>
      <c r="N38" s="82" t="s">
        <v>303</v>
      </c>
      <c r="O38" s="82">
        <v>30</v>
      </c>
      <c r="P38" s="82" t="str">
        <f>P37</f>
        <v>深色蔬菜</v>
      </c>
      <c r="Q38" s="82"/>
      <c r="R38" s="82">
        <v>100</v>
      </c>
      <c r="S38" s="83" t="s">
        <v>417</v>
      </c>
      <c r="T38" s="83"/>
      <c r="U38" s="83">
        <v>20</v>
      </c>
      <c r="V38" s="502"/>
      <c r="W38" s="297">
        <f>(Y37*15)+(Y39*5)+(Y41*15)+(Y42*12)</f>
        <v>98.5</v>
      </c>
      <c r="X38" s="84" t="s">
        <v>77</v>
      </c>
      <c r="Y38" s="85">
        <f>AB39</f>
        <v>2</v>
      </c>
      <c r="Z38" s="61"/>
      <c r="AA38" s="54" t="s">
        <v>32</v>
      </c>
      <c r="AB38" s="54">
        <v>6</v>
      </c>
      <c r="AC38" s="54">
        <f>AB38*2</f>
        <v>12</v>
      </c>
      <c r="AD38" s="54"/>
      <c r="AE38" s="54">
        <f>AB38*15</f>
        <v>90</v>
      </c>
      <c r="AF38" s="54">
        <f>AC38*4+AE38*4</f>
        <v>408</v>
      </c>
    </row>
    <row r="39" spans="2:32" ht="27.95" customHeight="1">
      <c r="B39" s="81">
        <v>12</v>
      </c>
      <c r="C39" s="493"/>
      <c r="D39" s="82" t="s">
        <v>298</v>
      </c>
      <c r="E39" s="82"/>
      <c r="F39" s="82">
        <v>10</v>
      </c>
      <c r="G39" s="82"/>
      <c r="H39" s="82"/>
      <c r="I39" s="82"/>
      <c r="J39" s="82" t="s">
        <v>415</v>
      </c>
      <c r="K39" s="82" t="s">
        <v>391</v>
      </c>
      <c r="L39" s="82">
        <v>30</v>
      </c>
      <c r="M39" s="83"/>
      <c r="N39" s="83"/>
      <c r="O39" s="83"/>
      <c r="P39" s="83"/>
      <c r="Q39" s="83"/>
      <c r="R39" s="83"/>
      <c r="S39" s="83" t="s">
        <v>233</v>
      </c>
      <c r="T39" s="91"/>
      <c r="U39" s="83">
        <v>10</v>
      </c>
      <c r="V39" s="502"/>
      <c r="W39" s="298" t="s">
        <v>0</v>
      </c>
      <c r="X39" s="87" t="s">
        <v>78</v>
      </c>
      <c r="Y39" s="85">
        <f t="shared" ref="Y39:Y40" si="3">AB40</f>
        <v>1.7</v>
      </c>
      <c r="AA39" s="88" t="s">
        <v>35</v>
      </c>
      <c r="AB39" s="54">
        <v>2</v>
      </c>
      <c r="AC39" s="89">
        <f>AB39*7</f>
        <v>14</v>
      </c>
      <c r="AD39" s="54">
        <f>AB39*5</f>
        <v>10</v>
      </c>
      <c r="AE39" s="54" t="s">
        <v>36</v>
      </c>
      <c r="AF39" s="90">
        <f>AC39*4+AD39*9</f>
        <v>146</v>
      </c>
    </row>
    <row r="40" spans="2:32" ht="27.95" customHeight="1">
      <c r="B40" s="81" t="s">
        <v>37</v>
      </c>
      <c r="C40" s="493"/>
      <c r="D40" s="412" t="s">
        <v>299</v>
      </c>
      <c r="E40" s="250"/>
      <c r="F40" s="412">
        <v>5</v>
      </c>
      <c r="G40" s="82"/>
      <c r="H40" s="92"/>
      <c r="I40" s="82"/>
      <c r="J40" s="82"/>
      <c r="K40" s="82"/>
      <c r="L40" s="82"/>
      <c r="M40" s="83"/>
      <c r="N40" s="83"/>
      <c r="O40" s="83"/>
      <c r="P40" s="83"/>
      <c r="Q40" s="83"/>
      <c r="R40" s="83"/>
      <c r="S40" s="83"/>
      <c r="T40" s="82"/>
      <c r="U40" s="83"/>
      <c r="V40" s="502"/>
      <c r="W40" s="297">
        <f>(Y38*5)+(Y40*5)+(Y42*8)</f>
        <v>22.5</v>
      </c>
      <c r="X40" s="87" t="s">
        <v>79</v>
      </c>
      <c r="Y40" s="85">
        <f t="shared" si="3"/>
        <v>2.5</v>
      </c>
      <c r="Z40" s="61"/>
      <c r="AA40" s="53" t="s">
        <v>39</v>
      </c>
      <c r="AB40" s="54">
        <v>1.7</v>
      </c>
      <c r="AC40" s="54">
        <f>AB40*1</f>
        <v>1.7</v>
      </c>
      <c r="AD40" s="54" t="s">
        <v>36</v>
      </c>
      <c r="AE40" s="54">
        <f>AB40*5</f>
        <v>8.5</v>
      </c>
      <c r="AF40" s="54">
        <f>AC40*4+AE40*4</f>
        <v>40.799999999999997</v>
      </c>
    </row>
    <row r="41" spans="2:32" ht="27.95" customHeight="1">
      <c r="B41" s="508" t="s">
        <v>66</v>
      </c>
      <c r="C41" s="507"/>
      <c r="D41" s="82" t="s">
        <v>213</v>
      </c>
      <c r="E41" s="250"/>
      <c r="F41" s="82">
        <v>10</v>
      </c>
      <c r="G41" s="82"/>
      <c r="H41" s="82"/>
      <c r="I41" s="82"/>
      <c r="J41" s="247"/>
      <c r="K41" s="92"/>
      <c r="L41" s="82"/>
      <c r="M41" s="83"/>
      <c r="N41" s="83"/>
      <c r="O41" s="83"/>
      <c r="P41" s="83"/>
      <c r="Q41" s="83"/>
      <c r="R41" s="83"/>
      <c r="S41" s="82"/>
      <c r="T41" s="82"/>
      <c r="U41" s="82"/>
      <c r="V41" s="502"/>
      <c r="W41" s="298" t="s">
        <v>2</v>
      </c>
      <c r="X41" s="87" t="s">
        <v>80</v>
      </c>
      <c r="Y41" s="85">
        <f>AB42</f>
        <v>0</v>
      </c>
      <c r="AA41" s="53" t="s">
        <v>42</v>
      </c>
      <c r="AB41" s="54">
        <v>2.5</v>
      </c>
      <c r="AC41" s="54"/>
      <c r="AD41" s="54">
        <f>AB41*5</f>
        <v>12.5</v>
      </c>
      <c r="AE41" s="54" t="s">
        <v>36</v>
      </c>
      <c r="AF41" s="54">
        <f>AD41*9</f>
        <v>112.5</v>
      </c>
    </row>
    <row r="42" spans="2:32" ht="27.95" customHeight="1">
      <c r="B42" s="508"/>
      <c r="C42" s="493"/>
      <c r="D42" s="412" t="s">
        <v>300</v>
      </c>
      <c r="E42" s="250"/>
      <c r="F42" s="412">
        <v>20</v>
      </c>
      <c r="G42" s="82"/>
      <c r="H42" s="92"/>
      <c r="I42" s="82"/>
      <c r="J42" s="265"/>
      <c r="K42" s="92"/>
      <c r="L42" s="82"/>
      <c r="M42" s="83"/>
      <c r="N42" s="92"/>
      <c r="O42" s="82"/>
      <c r="P42" s="83"/>
      <c r="Q42" s="83"/>
      <c r="R42" s="83"/>
      <c r="S42" s="265"/>
      <c r="T42" s="82"/>
      <c r="U42" s="82"/>
      <c r="V42" s="502"/>
      <c r="W42" s="297">
        <f>(Y37*2)+(Y38*7)+(Y39*1)+(Y42*8)</f>
        <v>27.7</v>
      </c>
      <c r="X42" s="93" t="s">
        <v>81</v>
      </c>
      <c r="Y42" s="85">
        <v>0</v>
      </c>
      <c r="Z42" s="61"/>
      <c r="AA42" s="53" t="s">
        <v>44</v>
      </c>
      <c r="AE42" s="53">
        <f>AB42*15</f>
        <v>0</v>
      </c>
    </row>
    <row r="43" spans="2:32" ht="27.95" customHeight="1">
      <c r="B43" s="94" t="s">
        <v>45</v>
      </c>
      <c r="C43" s="95"/>
      <c r="D43" s="412" t="s">
        <v>295</v>
      </c>
      <c r="E43" s="82" t="s">
        <v>398</v>
      </c>
      <c r="F43" s="412">
        <v>10</v>
      </c>
      <c r="G43" s="82"/>
      <c r="H43" s="92"/>
      <c r="I43" s="82"/>
      <c r="J43" s="466" t="s">
        <v>465</v>
      </c>
      <c r="K43" s="92"/>
      <c r="L43" s="82"/>
      <c r="M43" s="82"/>
      <c r="N43" s="92"/>
      <c r="O43" s="82"/>
      <c r="P43" s="130"/>
      <c r="Q43" s="130"/>
      <c r="R43" s="130"/>
      <c r="S43" s="265"/>
      <c r="T43" s="99"/>
      <c r="U43" s="82"/>
      <c r="V43" s="502"/>
      <c r="W43" s="298" t="s">
        <v>46</v>
      </c>
      <c r="X43" s="96"/>
      <c r="Y43" s="85"/>
      <c r="AC43" s="53">
        <f>SUM(AC38:AC42)</f>
        <v>27.7</v>
      </c>
      <c r="AD43" s="53">
        <f>SUM(AD38:AD42)</f>
        <v>22.5</v>
      </c>
      <c r="AE43" s="53">
        <f>SUM(AE38:AE42)</f>
        <v>98.5</v>
      </c>
      <c r="AF43" s="53">
        <f>AC43*4+AD43*9+AE43*4</f>
        <v>707.3</v>
      </c>
    </row>
    <row r="44" spans="2:32" ht="27.95" customHeight="1" thickBot="1">
      <c r="B44" s="129"/>
      <c r="C44" s="101"/>
      <c r="D44" s="307"/>
      <c r="E44" s="299"/>
      <c r="F44" s="249"/>
      <c r="G44" s="111"/>
      <c r="H44" s="117"/>
      <c r="I44" s="111"/>
      <c r="J44" s="111"/>
      <c r="K44" s="117"/>
      <c r="L44" s="111"/>
      <c r="M44" s="111"/>
      <c r="N44" s="117"/>
      <c r="O44" s="111"/>
      <c r="P44" s="111"/>
      <c r="Q44" s="117"/>
      <c r="R44" s="111"/>
      <c r="S44" s="249"/>
      <c r="T44" s="116"/>
      <c r="U44" s="249"/>
      <c r="V44" s="503"/>
      <c r="W44" s="404">
        <f>(W38*4)+(W40*9)+(W42*4)</f>
        <v>707.3</v>
      </c>
      <c r="X44" s="102"/>
      <c r="Y44" s="114"/>
      <c r="Z44" s="61"/>
      <c r="AC44" s="98">
        <f>AC43*4/AF43</f>
        <v>0.1566520571186201</v>
      </c>
      <c r="AD44" s="98">
        <f>AD43*9/AF43</f>
        <v>0.28630001413827233</v>
      </c>
      <c r="AE44" s="98">
        <f>AE43*4/AF43</f>
        <v>0.5570479287431076</v>
      </c>
    </row>
    <row r="45" spans="2:32" ht="39.6" customHeight="1">
      <c r="D45" s="509"/>
      <c r="E45" s="510"/>
      <c r="F45" s="510"/>
      <c r="G45" s="510"/>
      <c r="H45" s="510"/>
      <c r="I45" s="510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119"/>
    </row>
    <row r="46" spans="2:32">
      <c r="D46" s="498"/>
      <c r="E46" s="498"/>
      <c r="F46" s="499"/>
      <c r="G46" s="499"/>
      <c r="H46" s="120"/>
      <c r="K46" s="120"/>
      <c r="N46" s="120"/>
      <c r="Q46" s="120"/>
      <c r="T46" s="120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D46:G46"/>
    <mergeCell ref="D45:Y45"/>
  </mergeCells>
  <phoneticPr fontId="3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46"/>
  <sheetViews>
    <sheetView view="pageBreakPreview" topLeftCell="A7" zoomScale="60" zoomScaleNormal="55" workbookViewId="0">
      <selection activeCell="A16" sqref="A16"/>
    </sheetView>
  </sheetViews>
  <sheetFormatPr defaultColWidth="9" defaultRowHeight="20.25"/>
  <cols>
    <col min="1" max="1" width="1.875" style="132" customWidth="1"/>
    <col min="2" max="2" width="4.875" style="133" customWidth="1"/>
    <col min="3" max="3" width="0" style="132" hidden="1" customWidth="1"/>
    <col min="4" max="4" width="18.625" style="132" customWidth="1"/>
    <col min="5" max="5" width="5.625" style="168" customWidth="1"/>
    <col min="6" max="6" width="9.625" style="132" customWidth="1"/>
    <col min="7" max="7" width="18.625" style="132" customWidth="1"/>
    <col min="8" max="8" width="5.625" style="168" customWidth="1"/>
    <col min="9" max="9" width="9.625" style="132" customWidth="1"/>
    <col min="10" max="10" width="18.625" style="132" customWidth="1"/>
    <col min="11" max="11" width="5.625" style="168" customWidth="1"/>
    <col min="12" max="12" width="9.625" style="132" customWidth="1"/>
    <col min="13" max="13" width="18.625" style="132" customWidth="1"/>
    <col min="14" max="14" width="7" style="168" customWidth="1"/>
    <col min="15" max="15" width="9.625" style="132" customWidth="1"/>
    <col min="16" max="16" width="18.625" style="132" customWidth="1"/>
    <col min="17" max="17" width="5.625" style="168" customWidth="1"/>
    <col min="18" max="18" width="9.625" style="132" customWidth="1"/>
    <col min="19" max="19" width="18.625" style="132" customWidth="1"/>
    <col min="20" max="20" width="5.625" style="168" customWidth="1"/>
    <col min="21" max="21" width="9.625" style="132" customWidth="1"/>
    <col min="22" max="22" width="5.25" style="132" customWidth="1"/>
    <col min="23" max="23" width="11.75" style="171" customWidth="1"/>
    <col min="24" max="24" width="11.25" style="122" customWidth="1"/>
    <col min="25" max="25" width="6.625" style="172" customWidth="1"/>
    <col min="26" max="26" width="6.625" style="132" customWidth="1"/>
    <col min="27" max="27" width="6" style="132" customWidth="1"/>
    <col min="28" max="28" width="5.5" style="133" customWidth="1"/>
    <col min="29" max="29" width="7.75" style="132" customWidth="1"/>
    <col min="30" max="30" width="8" style="132" customWidth="1"/>
    <col min="31" max="31" width="7.875" style="132" customWidth="1"/>
    <col min="32" max="32" width="7.5" style="132" customWidth="1"/>
    <col min="33" max="34" width="9" style="132" customWidth="1"/>
    <col min="35" max="16384" width="9" style="132"/>
  </cols>
  <sheetData>
    <row r="1" spans="2:32" ht="38.25">
      <c r="B1" s="504" t="s">
        <v>492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131"/>
    </row>
    <row r="2" spans="2:32" ht="24.95" customHeight="1">
      <c r="B2" s="523"/>
      <c r="C2" s="524"/>
      <c r="D2" s="524"/>
      <c r="E2" s="524"/>
      <c r="F2" s="524"/>
      <c r="G2" s="524"/>
      <c r="H2" s="134"/>
      <c r="I2" s="131"/>
      <c r="J2" s="131"/>
      <c r="K2" s="134"/>
      <c r="L2" s="131"/>
      <c r="M2" s="131"/>
      <c r="N2" s="134"/>
      <c r="O2" s="131"/>
      <c r="P2" s="131"/>
      <c r="Q2" s="134"/>
      <c r="R2" s="506" t="s">
        <v>195</v>
      </c>
      <c r="S2" s="506"/>
      <c r="T2" s="506"/>
      <c r="U2" s="506"/>
      <c r="V2" s="506"/>
      <c r="W2" s="506"/>
      <c r="X2" s="506"/>
      <c r="Y2" s="506"/>
      <c r="Z2" s="506"/>
    </row>
    <row r="3" spans="2:32" ht="31.5" customHeight="1" thickBot="1">
      <c r="B3" s="56" t="s">
        <v>9</v>
      </c>
      <c r="C3" s="13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T3" s="136"/>
      <c r="U3" s="136"/>
      <c r="V3" s="136"/>
      <c r="W3" s="137"/>
      <c r="X3" s="59"/>
      <c r="Y3" s="138"/>
      <c r="Z3" s="139"/>
    </row>
    <row r="4" spans="2:32" s="148" customFormat="1" ht="157.5">
      <c r="B4" s="329" t="s">
        <v>10</v>
      </c>
      <c r="C4" s="330" t="s">
        <v>11</v>
      </c>
      <c r="D4" s="331" t="s">
        <v>12</v>
      </c>
      <c r="E4" s="332" t="s">
        <v>13</v>
      </c>
      <c r="F4" s="331"/>
      <c r="G4" s="331" t="s">
        <v>14</v>
      </c>
      <c r="H4" s="332" t="s">
        <v>13</v>
      </c>
      <c r="I4" s="331"/>
      <c r="J4" s="331" t="s">
        <v>15</v>
      </c>
      <c r="K4" s="332" t="s">
        <v>13</v>
      </c>
      <c r="L4" s="333"/>
      <c r="M4" s="331" t="s">
        <v>15</v>
      </c>
      <c r="N4" s="332" t="s">
        <v>13</v>
      </c>
      <c r="O4" s="331"/>
      <c r="P4" s="331" t="s">
        <v>15</v>
      </c>
      <c r="Q4" s="332" t="s">
        <v>13</v>
      </c>
      <c r="R4" s="331"/>
      <c r="S4" s="334" t="s">
        <v>16</v>
      </c>
      <c r="T4" s="332" t="s">
        <v>13</v>
      </c>
      <c r="U4" s="331"/>
      <c r="V4" s="335" t="s">
        <v>67</v>
      </c>
      <c r="W4" s="336" t="s">
        <v>17</v>
      </c>
      <c r="X4" s="337" t="s">
        <v>18</v>
      </c>
      <c r="Y4" s="338" t="s">
        <v>19</v>
      </c>
      <c r="Z4" s="147"/>
      <c r="AA4" s="133"/>
      <c r="AB4" s="133"/>
      <c r="AC4" s="132"/>
      <c r="AD4" s="132"/>
      <c r="AE4" s="132"/>
      <c r="AF4" s="132"/>
    </row>
    <row r="5" spans="2:32" s="149" customFormat="1" ht="42" customHeight="1">
      <c r="B5" s="339">
        <v>6</v>
      </c>
      <c r="C5" s="512"/>
      <c r="D5" s="75" t="str">
        <f>'6月菜單'!A26</f>
        <v>白米飯</v>
      </c>
      <c r="E5" s="75" t="s">
        <v>20</v>
      </c>
      <c r="F5" s="76" t="s">
        <v>21</v>
      </c>
      <c r="G5" s="75" t="str">
        <f>'6月菜單'!A27</f>
        <v>醬汁雞排</v>
      </c>
      <c r="H5" s="75" t="s">
        <v>22</v>
      </c>
      <c r="I5" s="76" t="s">
        <v>48</v>
      </c>
      <c r="J5" s="75" t="str">
        <f>'6月菜單'!A28</f>
        <v>顧眼紅絲炒蛋</v>
      </c>
      <c r="K5" s="75" t="s">
        <v>290</v>
      </c>
      <c r="L5" s="76" t="s">
        <v>48</v>
      </c>
      <c r="M5" s="75" t="str">
        <f>'6月菜單'!A29</f>
        <v>刺瓜貢丸(加)</v>
      </c>
      <c r="N5" s="75" t="s">
        <v>226</v>
      </c>
      <c r="O5" s="76" t="s">
        <v>21</v>
      </c>
      <c r="P5" s="75" t="str">
        <f>'6月菜單'!A30</f>
        <v>深色蔬菜</v>
      </c>
      <c r="Q5" s="75" t="s">
        <v>23</v>
      </c>
      <c r="R5" s="76" t="s">
        <v>21</v>
      </c>
      <c r="S5" s="75" t="str">
        <f>'6月菜單'!A31</f>
        <v>玉米濃湯(芡)</v>
      </c>
      <c r="T5" s="75" t="s">
        <v>22</v>
      </c>
      <c r="U5" s="76" t="s">
        <v>21</v>
      </c>
      <c r="V5" s="520"/>
      <c r="W5" s="77" t="s">
        <v>1</v>
      </c>
      <c r="X5" s="78" t="s">
        <v>24</v>
      </c>
      <c r="Y5" s="340">
        <f>AB6</f>
        <v>5.6</v>
      </c>
      <c r="Z5" s="132"/>
      <c r="AA5" s="132"/>
      <c r="AB5" s="133"/>
      <c r="AC5" s="132" t="s">
        <v>25</v>
      </c>
      <c r="AD5" s="132" t="s">
        <v>26</v>
      </c>
      <c r="AE5" s="132" t="s">
        <v>27</v>
      </c>
      <c r="AF5" s="132" t="s">
        <v>28</v>
      </c>
    </row>
    <row r="6" spans="2:32" ht="27.95" customHeight="1">
      <c r="B6" s="341" t="s">
        <v>29</v>
      </c>
      <c r="C6" s="512"/>
      <c r="D6" s="82" t="s">
        <v>30</v>
      </c>
      <c r="E6" s="83"/>
      <c r="F6" s="83">
        <v>110</v>
      </c>
      <c r="G6" s="82" t="s">
        <v>409</v>
      </c>
      <c r="H6" s="82"/>
      <c r="I6" s="82">
        <v>40</v>
      </c>
      <c r="J6" s="82" t="s">
        <v>212</v>
      </c>
      <c r="K6" s="105"/>
      <c r="L6" s="82">
        <v>40</v>
      </c>
      <c r="M6" s="82" t="s">
        <v>306</v>
      </c>
      <c r="N6" s="82"/>
      <c r="O6" s="82">
        <v>30</v>
      </c>
      <c r="P6" s="82" t="str">
        <f>P5</f>
        <v>深色蔬菜</v>
      </c>
      <c r="Q6" s="82"/>
      <c r="R6" s="82">
        <v>100</v>
      </c>
      <c r="S6" s="82" t="s">
        <v>193</v>
      </c>
      <c r="T6" s="82"/>
      <c r="U6" s="262">
        <v>10</v>
      </c>
      <c r="V6" s="521"/>
      <c r="W6" s="242">
        <f>(Y5*15)+(Y7*5)+(Y9*15)+(Y10*12)</f>
        <v>94</v>
      </c>
      <c r="X6" s="84" t="s">
        <v>52</v>
      </c>
      <c r="Y6" s="342">
        <f>AB7</f>
        <v>2</v>
      </c>
      <c r="Z6" s="139"/>
      <c r="AA6" s="133" t="s">
        <v>53</v>
      </c>
      <c r="AB6" s="133">
        <v>5.6</v>
      </c>
      <c r="AC6" s="133">
        <f>AB6*2</f>
        <v>11.2</v>
      </c>
      <c r="AD6" s="133"/>
      <c r="AE6" s="133">
        <f>AB6*15</f>
        <v>84</v>
      </c>
      <c r="AF6" s="133">
        <f>AC6*4+AE6*4</f>
        <v>380.8</v>
      </c>
    </row>
    <row r="7" spans="2:32" ht="27.95" customHeight="1">
      <c r="B7" s="341">
        <v>15</v>
      </c>
      <c r="C7" s="512"/>
      <c r="D7" s="83"/>
      <c r="E7" s="83"/>
      <c r="F7" s="83"/>
      <c r="G7" s="82"/>
      <c r="H7" s="82"/>
      <c r="I7" s="82"/>
      <c r="J7" s="82" t="s">
        <v>33</v>
      </c>
      <c r="K7" s="251"/>
      <c r="L7" s="82">
        <v>20</v>
      </c>
      <c r="M7" s="82" t="s">
        <v>307</v>
      </c>
      <c r="N7" s="82" t="s">
        <v>304</v>
      </c>
      <c r="O7" s="82">
        <v>10</v>
      </c>
      <c r="P7" s="83"/>
      <c r="Q7" s="83"/>
      <c r="R7" s="83"/>
      <c r="S7" s="83" t="s">
        <v>418</v>
      </c>
      <c r="T7" s="82"/>
      <c r="U7" s="262" t="s">
        <v>401</v>
      </c>
      <c r="V7" s="521"/>
      <c r="W7" s="86" t="s">
        <v>0</v>
      </c>
      <c r="X7" s="87" t="s">
        <v>54</v>
      </c>
      <c r="Y7" s="342">
        <f>AB8</f>
        <v>2</v>
      </c>
      <c r="AA7" s="151" t="s">
        <v>55</v>
      </c>
      <c r="AB7" s="133">
        <v>2</v>
      </c>
      <c r="AC7" s="152">
        <f>AB7*7</f>
        <v>14</v>
      </c>
      <c r="AD7" s="133">
        <f>AB7*5</f>
        <v>10</v>
      </c>
      <c r="AE7" s="133" t="s">
        <v>3</v>
      </c>
      <c r="AF7" s="153">
        <f>AC7*4+AD7*9</f>
        <v>146</v>
      </c>
    </row>
    <row r="8" spans="2:32" ht="27.95" customHeight="1">
      <c r="B8" s="341" t="s">
        <v>37</v>
      </c>
      <c r="C8" s="512"/>
      <c r="D8" s="83"/>
      <c r="E8" s="83"/>
      <c r="F8" s="83"/>
      <c r="G8" s="83"/>
      <c r="H8" s="82"/>
      <c r="I8" s="82"/>
      <c r="J8" s="82" t="s">
        <v>261</v>
      </c>
      <c r="K8" s="83"/>
      <c r="L8" s="82">
        <v>20</v>
      </c>
      <c r="M8" s="294" t="s">
        <v>233</v>
      </c>
      <c r="N8" s="294"/>
      <c r="O8" s="294">
        <v>20</v>
      </c>
      <c r="P8" s="83"/>
      <c r="Q8" s="91"/>
      <c r="R8" s="83"/>
      <c r="S8" s="82"/>
      <c r="T8" s="92"/>
      <c r="U8" s="262"/>
      <c r="V8" s="521"/>
      <c r="W8" s="242">
        <f>(Y6*5)+(Y8*5)+(Y10*8)</f>
        <v>23</v>
      </c>
      <c r="X8" s="87" t="s">
        <v>56</v>
      </c>
      <c r="Y8" s="342">
        <f>AB9</f>
        <v>2.6</v>
      </c>
      <c r="Z8" s="139"/>
      <c r="AA8" s="132" t="s">
        <v>57</v>
      </c>
      <c r="AB8" s="133">
        <v>2</v>
      </c>
      <c r="AC8" s="133">
        <f>AB8*1</f>
        <v>2</v>
      </c>
      <c r="AD8" s="133" t="s">
        <v>3</v>
      </c>
      <c r="AE8" s="133">
        <f>AB8*5</f>
        <v>10</v>
      </c>
      <c r="AF8" s="133">
        <f>AC8*4+AE8*4</f>
        <v>48</v>
      </c>
    </row>
    <row r="9" spans="2:32" ht="27.95" customHeight="1">
      <c r="B9" s="519" t="s">
        <v>83</v>
      </c>
      <c r="C9" s="512"/>
      <c r="D9" s="83"/>
      <c r="E9" s="83"/>
      <c r="F9" s="83"/>
      <c r="G9" s="82"/>
      <c r="H9" s="92"/>
      <c r="I9" s="82"/>
      <c r="J9" s="82"/>
      <c r="K9" s="82"/>
      <c r="L9" s="82"/>
      <c r="M9" s="294"/>
      <c r="N9" s="294"/>
      <c r="O9" s="294"/>
      <c r="P9" s="82"/>
      <c r="Q9" s="83"/>
      <c r="R9" s="82"/>
      <c r="S9" s="83"/>
      <c r="T9" s="91"/>
      <c r="U9" s="247"/>
      <c r="V9" s="521"/>
      <c r="W9" s="86" t="s">
        <v>2</v>
      </c>
      <c r="X9" s="87" t="s">
        <v>59</v>
      </c>
      <c r="Y9" s="342">
        <f>AB10</f>
        <v>0</v>
      </c>
      <c r="AA9" s="132" t="s">
        <v>60</v>
      </c>
      <c r="AB9" s="54">
        <v>2.6</v>
      </c>
      <c r="AC9" s="133"/>
      <c r="AD9" s="133">
        <f>AB9*5</f>
        <v>13</v>
      </c>
      <c r="AE9" s="133" t="s">
        <v>3</v>
      </c>
      <c r="AF9" s="133">
        <f>AD9*9</f>
        <v>117</v>
      </c>
    </row>
    <row r="10" spans="2:32" ht="27.95" customHeight="1">
      <c r="B10" s="519"/>
      <c r="C10" s="512"/>
      <c r="D10" s="83"/>
      <c r="E10" s="83"/>
      <c r="F10" s="83"/>
      <c r="G10" s="82"/>
      <c r="H10" s="92"/>
      <c r="I10" s="82"/>
      <c r="J10" s="82"/>
      <c r="K10" s="92"/>
      <c r="L10" s="82"/>
      <c r="M10" s="265" t="s">
        <v>466</v>
      </c>
      <c r="N10" s="413"/>
      <c r="O10" s="414"/>
      <c r="P10" s="83"/>
      <c r="Q10" s="91"/>
      <c r="R10" s="83"/>
      <c r="S10" s="82"/>
      <c r="T10" s="82"/>
      <c r="U10" s="82"/>
      <c r="V10" s="521"/>
      <c r="W10" s="242">
        <f>(Y5*2)+(Y6*7)+(Y7*1)+(Y10*8)</f>
        <v>27.2</v>
      </c>
      <c r="X10" s="93" t="s">
        <v>61</v>
      </c>
      <c r="Y10" s="342">
        <v>0</v>
      </c>
      <c r="Z10" s="139"/>
      <c r="AA10" s="132" t="s">
        <v>62</v>
      </c>
      <c r="AE10" s="132">
        <f>AB10*15</f>
        <v>0</v>
      </c>
    </row>
    <row r="11" spans="2:32" ht="27.95" customHeight="1">
      <c r="B11" s="343" t="s">
        <v>63</v>
      </c>
      <c r="C11" s="154"/>
      <c r="D11" s="83"/>
      <c r="E11" s="91"/>
      <c r="F11" s="83"/>
      <c r="G11" s="82"/>
      <c r="H11" s="92"/>
      <c r="I11" s="82"/>
      <c r="J11" s="83"/>
      <c r="K11" s="91"/>
      <c r="L11" s="83"/>
      <c r="M11" s="265"/>
      <c r="N11" s="83"/>
      <c r="O11" s="82"/>
      <c r="P11" s="83"/>
      <c r="Q11" s="91"/>
      <c r="R11" s="83"/>
      <c r="S11" s="265"/>
      <c r="T11" s="82"/>
      <c r="U11" s="82"/>
      <c r="V11" s="521"/>
      <c r="W11" s="86" t="s">
        <v>46</v>
      </c>
      <c r="X11" s="96"/>
      <c r="Y11" s="342"/>
      <c r="AC11" s="132">
        <f>SUM(AC6:AC10)</f>
        <v>27.2</v>
      </c>
      <c r="AD11" s="132">
        <f>SUM(AD6:AD10)</f>
        <v>23</v>
      </c>
      <c r="AE11" s="132">
        <f>SUM(AE6:AE10)</f>
        <v>94</v>
      </c>
      <c r="AF11" s="132">
        <f>AC11*4+AD11*9+AE11*4</f>
        <v>691.8</v>
      </c>
    </row>
    <row r="12" spans="2:32" ht="27.95" customHeight="1" thickBot="1">
      <c r="B12" s="344"/>
      <c r="C12" s="156"/>
      <c r="D12" s="91"/>
      <c r="E12" s="91"/>
      <c r="F12" s="83"/>
      <c r="G12" s="83"/>
      <c r="H12" s="91"/>
      <c r="I12" s="83"/>
      <c r="J12" s="83"/>
      <c r="K12" s="91"/>
      <c r="L12" s="83"/>
      <c r="M12" s="99"/>
      <c r="N12" s="91"/>
      <c r="O12" s="82"/>
      <c r="P12" s="83"/>
      <c r="Q12" s="91"/>
      <c r="R12" s="83"/>
      <c r="S12" s="252"/>
      <c r="T12" s="82"/>
      <c r="U12" s="252"/>
      <c r="V12" s="522"/>
      <c r="W12" s="112">
        <f>(W6*4)+(W8*9)+(W10*4)</f>
        <v>691.8</v>
      </c>
      <c r="X12" s="125"/>
      <c r="Y12" s="345"/>
      <c r="Z12" s="139"/>
      <c r="AC12" s="157">
        <f>AC11*4/AF11</f>
        <v>0.15727088753975138</v>
      </c>
      <c r="AD12" s="157">
        <f>AD11*9/AF11</f>
        <v>0.29921942758022552</v>
      </c>
      <c r="AE12" s="157">
        <f>AE11*4/AF11</f>
        <v>0.54350968488002316</v>
      </c>
    </row>
    <row r="13" spans="2:32" s="149" customFormat="1" ht="42" customHeight="1">
      <c r="B13" s="339">
        <v>6</v>
      </c>
      <c r="C13" s="512"/>
      <c r="D13" s="75" t="str">
        <f>'6月菜單'!E26</f>
        <v>五穀飯</v>
      </c>
      <c r="E13" s="75" t="s">
        <v>49</v>
      </c>
      <c r="F13" s="76" t="s">
        <v>48</v>
      </c>
      <c r="G13" s="75" t="str">
        <f>'6月菜單'!E27</f>
        <v>照燒豬里肌</v>
      </c>
      <c r="H13" s="75" t="s">
        <v>290</v>
      </c>
      <c r="I13" s="76" t="s">
        <v>21</v>
      </c>
      <c r="J13" s="75" t="str">
        <f>'6月菜單'!E28</f>
        <v>芙蓉蒸蛋</v>
      </c>
      <c r="K13" s="75" t="s">
        <v>20</v>
      </c>
      <c r="L13" s="76" t="s">
        <v>21</v>
      </c>
      <c r="M13" s="75" t="str">
        <f>'6月菜單'!E29</f>
        <v>肉末炒玉米</v>
      </c>
      <c r="N13" s="75" t="s">
        <v>22</v>
      </c>
      <c r="O13" s="76" t="s">
        <v>21</v>
      </c>
      <c r="P13" s="75" t="str">
        <f>'6月菜單'!E30</f>
        <v>淺色蔬菜</v>
      </c>
      <c r="Q13" s="75" t="s">
        <v>23</v>
      </c>
      <c r="R13" s="76" t="s">
        <v>21</v>
      </c>
      <c r="S13" s="75" t="str">
        <f>'6月菜單'!E31</f>
        <v>味噌紫菜湯</v>
      </c>
      <c r="T13" s="75" t="s">
        <v>22</v>
      </c>
      <c r="U13" s="76" t="s">
        <v>21</v>
      </c>
      <c r="V13" s="520"/>
      <c r="W13" s="77" t="s">
        <v>1</v>
      </c>
      <c r="X13" s="78" t="s">
        <v>24</v>
      </c>
      <c r="Y13" s="340">
        <f>AB14</f>
        <v>6</v>
      </c>
      <c r="Z13" s="132"/>
      <c r="AA13" s="132"/>
      <c r="AB13" s="133"/>
      <c r="AC13" s="132" t="s">
        <v>25</v>
      </c>
      <c r="AD13" s="132" t="s">
        <v>26</v>
      </c>
      <c r="AE13" s="132" t="s">
        <v>27</v>
      </c>
      <c r="AF13" s="132" t="s">
        <v>28</v>
      </c>
    </row>
    <row r="14" spans="2:32" ht="27.95" customHeight="1">
      <c r="B14" s="341" t="s">
        <v>29</v>
      </c>
      <c r="C14" s="512"/>
      <c r="D14" s="82" t="s">
        <v>169</v>
      </c>
      <c r="E14" s="82"/>
      <c r="F14" s="82">
        <v>75</v>
      </c>
      <c r="G14" s="82" t="s">
        <v>197</v>
      </c>
      <c r="H14" s="82"/>
      <c r="I14" s="82">
        <v>40</v>
      </c>
      <c r="J14" s="82" t="s">
        <v>212</v>
      </c>
      <c r="K14" s="257"/>
      <c r="L14" s="82">
        <v>40</v>
      </c>
      <c r="M14" s="83" t="s">
        <v>419</v>
      </c>
      <c r="N14" s="83"/>
      <c r="O14" s="83">
        <v>20</v>
      </c>
      <c r="P14" s="82" t="str">
        <f>P13</f>
        <v>淺色蔬菜</v>
      </c>
      <c r="Q14" s="82"/>
      <c r="R14" s="82">
        <v>100</v>
      </c>
      <c r="S14" s="83" t="s">
        <v>257</v>
      </c>
      <c r="T14" s="99"/>
      <c r="U14" s="83">
        <v>3</v>
      </c>
      <c r="V14" s="521"/>
      <c r="W14" s="242">
        <f>(Y13*15)+(Y15*5)+(Y17*15)+(Y18*12)</f>
        <v>99</v>
      </c>
      <c r="X14" s="84" t="s">
        <v>31</v>
      </c>
      <c r="Y14" s="342">
        <f>AB15</f>
        <v>2.2000000000000002</v>
      </c>
      <c r="Z14" s="139"/>
      <c r="AA14" s="133" t="s">
        <v>32</v>
      </c>
      <c r="AB14" s="133">
        <v>6</v>
      </c>
      <c r="AC14" s="133">
        <f>AB14*2</f>
        <v>12</v>
      </c>
      <c r="AD14" s="133"/>
      <c r="AE14" s="133">
        <f>AB14*15</f>
        <v>90</v>
      </c>
      <c r="AF14" s="133">
        <f>AC14*4+AE14*4</f>
        <v>408</v>
      </c>
    </row>
    <row r="15" spans="2:32" ht="27.95" customHeight="1">
      <c r="B15" s="341">
        <v>16</v>
      </c>
      <c r="C15" s="512"/>
      <c r="D15" s="82" t="s">
        <v>194</v>
      </c>
      <c r="E15" s="82"/>
      <c r="F15" s="82">
        <v>40</v>
      </c>
      <c r="G15" s="82"/>
      <c r="H15" s="82"/>
      <c r="I15" s="82"/>
      <c r="J15" s="82"/>
      <c r="K15" s="82"/>
      <c r="L15" s="82"/>
      <c r="M15" s="83" t="s">
        <v>205</v>
      </c>
      <c r="N15" s="83"/>
      <c r="O15" s="83">
        <v>15</v>
      </c>
      <c r="P15" s="83"/>
      <c r="Q15" s="266"/>
      <c r="R15" s="82"/>
      <c r="S15" s="82" t="s">
        <v>309</v>
      </c>
      <c r="T15" s="266"/>
      <c r="U15" s="83" t="s">
        <v>296</v>
      </c>
      <c r="V15" s="521"/>
      <c r="W15" s="86" t="s">
        <v>0</v>
      </c>
      <c r="X15" s="87" t="s">
        <v>34</v>
      </c>
      <c r="Y15" s="342">
        <f>AB16</f>
        <v>1.8</v>
      </c>
      <c r="AA15" s="151" t="s">
        <v>35</v>
      </c>
      <c r="AB15" s="133">
        <v>2.2000000000000002</v>
      </c>
      <c r="AC15" s="152">
        <f>AB15*7</f>
        <v>15.400000000000002</v>
      </c>
      <c r="AD15" s="133">
        <f>AB15*5</f>
        <v>11</v>
      </c>
      <c r="AE15" s="133" t="s">
        <v>36</v>
      </c>
      <c r="AF15" s="153">
        <f>AC15*4+AD15*9</f>
        <v>160.60000000000002</v>
      </c>
    </row>
    <row r="16" spans="2:32" ht="27.95" customHeight="1">
      <c r="B16" s="341" t="s">
        <v>37</v>
      </c>
      <c r="C16" s="512"/>
      <c r="D16" s="91"/>
      <c r="E16" s="91"/>
      <c r="F16" s="83"/>
      <c r="G16" s="82"/>
      <c r="H16" s="92"/>
      <c r="I16" s="82"/>
      <c r="J16" s="82"/>
      <c r="K16" s="82"/>
      <c r="L16" s="82"/>
      <c r="M16" s="82" t="s">
        <v>420</v>
      </c>
      <c r="N16" s="83"/>
      <c r="O16" s="83">
        <v>40</v>
      </c>
      <c r="P16" s="294"/>
      <c r="Q16" s="91"/>
      <c r="R16" s="83"/>
      <c r="S16" s="83"/>
      <c r="T16" s="83"/>
      <c r="U16" s="83"/>
      <c r="V16" s="521"/>
      <c r="W16" s="242">
        <f>(Y14*5)+(Y16*5)+(Y18*8)</f>
        <v>24</v>
      </c>
      <c r="X16" s="87" t="s">
        <v>38</v>
      </c>
      <c r="Y16" s="342">
        <f>AB17</f>
        <v>2.6</v>
      </c>
      <c r="Z16" s="139"/>
      <c r="AA16" s="132" t="s">
        <v>39</v>
      </c>
      <c r="AB16" s="133">
        <v>1.8</v>
      </c>
      <c r="AC16" s="133">
        <f>AB16*1</f>
        <v>1.8</v>
      </c>
      <c r="AD16" s="133" t="s">
        <v>36</v>
      </c>
      <c r="AE16" s="133">
        <f>AB16*5</f>
        <v>9</v>
      </c>
      <c r="AF16" s="133">
        <f>AC16*4+AE16*4</f>
        <v>43.2</v>
      </c>
    </row>
    <row r="17" spans="1:32" ht="27.95" customHeight="1">
      <c r="A17"/>
      <c r="B17" s="497" t="s">
        <v>172</v>
      </c>
      <c r="C17" s="493"/>
      <c r="D17" s="92"/>
      <c r="E17" s="91"/>
      <c r="F17" s="83"/>
      <c r="G17" s="82"/>
      <c r="H17" s="92"/>
      <c r="I17" s="82"/>
      <c r="J17" s="82"/>
      <c r="K17" s="82"/>
      <c r="L17" s="82"/>
      <c r="M17" s="82" t="s">
        <v>421</v>
      </c>
      <c r="N17" s="83"/>
      <c r="O17" s="83">
        <v>30</v>
      </c>
      <c r="P17" s="83"/>
      <c r="Q17" s="91"/>
      <c r="R17" s="83"/>
      <c r="S17" s="83"/>
      <c r="T17" s="83"/>
      <c r="U17" s="83"/>
      <c r="V17" s="521"/>
      <c r="W17" s="86" t="s">
        <v>2</v>
      </c>
      <c r="X17" s="87" t="s">
        <v>41</v>
      </c>
      <c r="Y17" s="342">
        <f>AB18</f>
        <v>0</v>
      </c>
      <c r="AA17" s="132" t="s">
        <v>42</v>
      </c>
      <c r="AB17" s="54">
        <v>2.6</v>
      </c>
      <c r="AC17" s="133"/>
      <c r="AD17" s="133">
        <f>AB17*5</f>
        <v>13</v>
      </c>
      <c r="AE17" s="133" t="s">
        <v>36</v>
      </c>
      <c r="AF17" s="133">
        <f>AD17*9</f>
        <v>117</v>
      </c>
    </row>
    <row r="18" spans="1:32" ht="27.95" customHeight="1">
      <c r="B18" s="519"/>
      <c r="C18" s="512"/>
      <c r="D18" s="91"/>
      <c r="E18" s="250"/>
      <c r="F18" s="266"/>
      <c r="G18" s="266"/>
      <c r="H18" s="250"/>
      <c r="I18" s="82"/>
      <c r="J18" s="265"/>
      <c r="K18" s="92"/>
      <c r="L18" s="82"/>
      <c r="M18" s="265"/>
      <c r="N18" s="83"/>
      <c r="O18" s="83"/>
      <c r="P18" s="83"/>
      <c r="Q18" s="91"/>
      <c r="R18" s="83"/>
      <c r="S18" s="83"/>
      <c r="T18" s="91"/>
      <c r="U18" s="83"/>
      <c r="V18" s="521"/>
      <c r="W18" s="242">
        <f>(Y13*2)+(Y14*7)+(Y15*1)+(Y18*8)</f>
        <v>29.200000000000003</v>
      </c>
      <c r="X18" s="93" t="s">
        <v>43</v>
      </c>
      <c r="Y18" s="342">
        <v>0</v>
      </c>
      <c r="Z18" s="139"/>
      <c r="AA18" s="132" t="s">
        <v>44</v>
      </c>
      <c r="AE18" s="132">
        <f>AB18*15</f>
        <v>0</v>
      </c>
    </row>
    <row r="19" spans="1:32" ht="27.95" customHeight="1">
      <c r="B19" s="343" t="s">
        <v>45</v>
      </c>
      <c r="C19" s="154"/>
      <c r="D19" s="91"/>
      <c r="E19" s="91"/>
      <c r="F19" s="83"/>
      <c r="G19" s="82"/>
      <c r="H19" s="92"/>
      <c r="I19" s="82"/>
      <c r="J19" s="265"/>
      <c r="K19" s="92"/>
      <c r="L19" s="82"/>
      <c r="M19" s="82"/>
      <c r="N19" s="92"/>
      <c r="O19" s="82"/>
      <c r="P19" s="83"/>
      <c r="Q19" s="91"/>
      <c r="R19" s="83"/>
      <c r="S19" s="83"/>
      <c r="T19" s="91"/>
      <c r="U19" s="83"/>
      <c r="V19" s="521"/>
      <c r="W19" s="86" t="s">
        <v>46</v>
      </c>
      <c r="X19" s="96"/>
      <c r="Y19" s="342"/>
      <c r="AC19" s="132">
        <f>SUM(AC14:AC18)</f>
        <v>29.200000000000003</v>
      </c>
      <c r="AD19" s="132">
        <f>SUM(AD14:AD18)</f>
        <v>24</v>
      </c>
      <c r="AE19" s="132">
        <f>SUM(AE14:AE18)</f>
        <v>99</v>
      </c>
      <c r="AF19" s="132">
        <f>AC19*4+AD19*9+AE19*4</f>
        <v>728.8</v>
      </c>
    </row>
    <row r="20" spans="1:32" ht="27.95" customHeight="1" thickBot="1">
      <c r="B20" s="344"/>
      <c r="C20" s="156"/>
      <c r="D20" s="91"/>
      <c r="E20" s="91"/>
      <c r="F20" s="83"/>
      <c r="G20" s="82"/>
      <c r="H20" s="92"/>
      <c r="I20" s="82"/>
      <c r="J20" s="82"/>
      <c r="K20" s="92"/>
      <c r="L20" s="82"/>
      <c r="M20" s="82"/>
      <c r="N20" s="91"/>
      <c r="O20" s="82"/>
      <c r="P20" s="83"/>
      <c r="Q20" s="91"/>
      <c r="R20" s="83"/>
      <c r="S20" s="83"/>
      <c r="T20" s="91"/>
      <c r="U20" s="83"/>
      <c r="V20" s="522"/>
      <c r="W20" s="112">
        <f>(W14*4)+(W16*9)+(W18*4)</f>
        <v>728.8</v>
      </c>
      <c r="X20" s="125"/>
      <c r="Y20" s="345"/>
      <c r="Z20" s="139"/>
      <c r="AC20" s="157">
        <f>AC19*4/AF19</f>
        <v>0.16026344676180024</v>
      </c>
      <c r="AD20" s="157">
        <f>AD19*9/AF19</f>
        <v>0.29637760702524701</v>
      </c>
      <c r="AE20" s="157">
        <f>AE19*4/AF19</f>
        <v>0.54335894621295289</v>
      </c>
    </row>
    <row r="21" spans="1:32" s="149" customFormat="1" ht="42" customHeight="1">
      <c r="B21" s="339">
        <v>6</v>
      </c>
      <c r="C21" s="512"/>
      <c r="D21" s="75" t="str">
        <f>'6月菜單'!I26</f>
        <v>白米飯</v>
      </c>
      <c r="E21" s="75" t="s">
        <v>22</v>
      </c>
      <c r="F21" s="76" t="s">
        <v>21</v>
      </c>
      <c r="G21" s="75" t="str">
        <f>'6月菜單'!I27</f>
        <v>黃金炸魚排(海炸)</v>
      </c>
      <c r="H21" s="75" t="s">
        <v>51</v>
      </c>
      <c r="I21" s="76" t="s">
        <v>21</v>
      </c>
      <c r="J21" s="75" t="str">
        <f>'6月菜單'!I28</f>
        <v>麻婆豆腐(豆)</v>
      </c>
      <c r="K21" s="75" t="s">
        <v>167</v>
      </c>
      <c r="L21" s="76" t="s">
        <v>21</v>
      </c>
      <c r="M21" s="75" t="str">
        <f>'6月菜單'!I29</f>
        <v>香Q滷蛋</v>
      </c>
      <c r="N21" s="75" t="s">
        <v>238</v>
      </c>
      <c r="O21" s="76" t="s">
        <v>21</v>
      </c>
      <c r="P21" s="75" t="str">
        <f>'6月菜單'!I30</f>
        <v>深色蔬菜</v>
      </c>
      <c r="Q21" s="75" t="s">
        <v>23</v>
      </c>
      <c r="R21" s="76" t="s">
        <v>21</v>
      </c>
      <c r="S21" s="158" t="str">
        <f>'6月菜單'!I31</f>
        <v>鮮菇蘿蔔湯</v>
      </c>
      <c r="T21" s="75" t="s">
        <v>22</v>
      </c>
      <c r="U21" s="76" t="s">
        <v>21</v>
      </c>
      <c r="V21" s="501"/>
      <c r="W21" s="77" t="s">
        <v>6</v>
      </c>
      <c r="X21" s="78" t="s">
        <v>24</v>
      </c>
      <c r="Y21" s="340">
        <f>AB22</f>
        <v>5.8</v>
      </c>
      <c r="Z21" s="132"/>
      <c r="AA21" s="132"/>
      <c r="AB21" s="133"/>
      <c r="AC21" s="132" t="s">
        <v>25</v>
      </c>
      <c r="AD21" s="132" t="s">
        <v>26</v>
      </c>
      <c r="AE21" s="132" t="s">
        <v>27</v>
      </c>
      <c r="AF21" s="132" t="s">
        <v>28</v>
      </c>
    </row>
    <row r="22" spans="1:32" s="160" customFormat="1" ht="27.75" customHeight="1">
      <c r="B22" s="341" t="s">
        <v>29</v>
      </c>
      <c r="C22" s="512"/>
      <c r="D22" s="82" t="s">
        <v>169</v>
      </c>
      <c r="E22" s="83"/>
      <c r="F22" s="83">
        <v>115</v>
      </c>
      <c r="G22" s="82" t="s">
        <v>422</v>
      </c>
      <c r="H22" s="82" t="s">
        <v>423</v>
      </c>
      <c r="I22" s="82">
        <v>50</v>
      </c>
      <c r="J22" s="82" t="s">
        <v>205</v>
      </c>
      <c r="K22" s="82"/>
      <c r="L22" s="82">
        <v>15</v>
      </c>
      <c r="M22" s="82" t="s">
        <v>240</v>
      </c>
      <c r="N22" s="82"/>
      <c r="O22" s="82">
        <v>40</v>
      </c>
      <c r="P22" s="82" t="str">
        <f>P21</f>
        <v>深色蔬菜</v>
      </c>
      <c r="Q22" s="82"/>
      <c r="R22" s="82">
        <v>100</v>
      </c>
      <c r="S22" s="83" t="s">
        <v>413</v>
      </c>
      <c r="T22" s="83"/>
      <c r="U22" s="83">
        <v>30</v>
      </c>
      <c r="V22" s="502"/>
      <c r="W22" s="242">
        <f>(Y21*15)+(Y23*5)+(Y25*15)+(Y26*12)</f>
        <v>95.5</v>
      </c>
      <c r="X22" s="84" t="s">
        <v>31</v>
      </c>
      <c r="Y22" s="342">
        <f>AB23</f>
        <v>2.8</v>
      </c>
      <c r="Z22" s="159"/>
      <c r="AA22" s="133" t="s">
        <v>32</v>
      </c>
      <c r="AB22" s="133">
        <v>5.8</v>
      </c>
      <c r="AC22" s="133">
        <f>AB22*2</f>
        <v>11.6</v>
      </c>
      <c r="AD22" s="133"/>
      <c r="AE22" s="133">
        <f>AB22*15</f>
        <v>87</v>
      </c>
      <c r="AF22" s="133">
        <f>AC22*4+AE22*4</f>
        <v>394.4</v>
      </c>
    </row>
    <row r="23" spans="1:32" s="160" customFormat="1" ht="27.95" customHeight="1">
      <c r="B23" s="341">
        <v>17</v>
      </c>
      <c r="C23" s="512"/>
      <c r="D23" s="83"/>
      <c r="E23" s="83"/>
      <c r="F23" s="83"/>
      <c r="G23" s="82"/>
      <c r="H23" s="82"/>
      <c r="I23" s="82"/>
      <c r="J23" s="82" t="s">
        <v>215</v>
      </c>
      <c r="K23" s="82" t="s">
        <v>301</v>
      </c>
      <c r="L23" s="82">
        <v>20</v>
      </c>
      <c r="M23" s="82"/>
      <c r="N23" s="82"/>
      <c r="O23" s="82"/>
      <c r="P23" s="83"/>
      <c r="Q23" s="83"/>
      <c r="R23" s="83"/>
      <c r="S23" s="83" t="s">
        <v>381</v>
      </c>
      <c r="T23" s="83"/>
      <c r="U23" s="83">
        <v>30</v>
      </c>
      <c r="V23" s="502"/>
      <c r="W23" s="86" t="s">
        <v>0</v>
      </c>
      <c r="X23" s="87" t="s">
        <v>34</v>
      </c>
      <c r="Y23" s="342">
        <f>AB24</f>
        <v>1.7</v>
      </c>
      <c r="AA23" s="151" t="s">
        <v>35</v>
      </c>
      <c r="AB23" s="133">
        <v>2.8</v>
      </c>
      <c r="AC23" s="152">
        <f>AB23*7</f>
        <v>19.599999999999998</v>
      </c>
      <c r="AD23" s="133">
        <f>AB23*5</f>
        <v>14</v>
      </c>
      <c r="AE23" s="133" t="s">
        <v>36</v>
      </c>
      <c r="AF23" s="153">
        <f>AC23*4+AD23*9</f>
        <v>204.39999999999998</v>
      </c>
    </row>
    <row r="24" spans="1:32" s="160" customFormat="1" ht="27.95" customHeight="1">
      <c r="B24" s="341" t="s">
        <v>37</v>
      </c>
      <c r="C24" s="512"/>
      <c r="D24" s="83"/>
      <c r="E24" s="91"/>
      <c r="F24" s="83"/>
      <c r="G24" s="265"/>
      <c r="H24" s="82"/>
      <c r="I24" s="82"/>
      <c r="J24" s="82" t="s">
        <v>33</v>
      </c>
      <c r="K24" s="82"/>
      <c r="L24" s="82">
        <v>10</v>
      </c>
      <c r="M24" s="82"/>
      <c r="N24" s="82"/>
      <c r="O24" s="82"/>
      <c r="P24" s="83"/>
      <c r="Q24" s="91"/>
      <c r="R24" s="83"/>
      <c r="S24" s="83"/>
      <c r="T24" s="83"/>
      <c r="U24" s="83"/>
      <c r="V24" s="502"/>
      <c r="W24" s="242">
        <f>(Y22*5)+(Y24*5)+(Y26*8)</f>
        <v>28.5</v>
      </c>
      <c r="X24" s="87" t="s">
        <v>38</v>
      </c>
      <c r="Y24" s="342">
        <f>AB25</f>
        <v>2.9</v>
      </c>
      <c r="Z24" s="159"/>
      <c r="AA24" s="132" t="s">
        <v>39</v>
      </c>
      <c r="AB24" s="133">
        <v>1.7</v>
      </c>
      <c r="AC24" s="133">
        <f>AB24*1</f>
        <v>1.7</v>
      </c>
      <c r="AD24" s="133" t="s">
        <v>36</v>
      </c>
      <c r="AE24" s="133">
        <f>AB24*5</f>
        <v>8.5</v>
      </c>
      <c r="AF24" s="133">
        <f>AC24*4+AE24*4</f>
        <v>40.799999999999997</v>
      </c>
    </row>
    <row r="25" spans="1:32" s="160" customFormat="1" ht="27.95" customHeight="1">
      <c r="B25" s="519" t="s">
        <v>82</v>
      </c>
      <c r="C25" s="512"/>
      <c r="D25" s="83"/>
      <c r="E25" s="264"/>
      <c r="F25" s="83"/>
      <c r="G25" s="265"/>
      <c r="H25" s="83"/>
      <c r="I25" s="83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502"/>
      <c r="W25" s="86" t="s">
        <v>2</v>
      </c>
      <c r="X25" s="87" t="s">
        <v>41</v>
      </c>
      <c r="Y25" s="342">
        <f>AB26</f>
        <v>0</v>
      </c>
      <c r="AA25" s="132" t="s">
        <v>42</v>
      </c>
      <c r="AB25" s="133">
        <v>2.9</v>
      </c>
      <c r="AC25" s="133"/>
      <c r="AD25" s="133">
        <f>AB25*5</f>
        <v>14.5</v>
      </c>
      <c r="AE25" s="133" t="s">
        <v>36</v>
      </c>
      <c r="AF25" s="133">
        <f>AD25*9</f>
        <v>130.5</v>
      </c>
    </row>
    <row r="26" spans="1:32" s="160" customFormat="1" ht="27.95" customHeight="1">
      <c r="B26" s="519"/>
      <c r="C26" s="512"/>
      <c r="D26" s="83"/>
      <c r="E26" s="91"/>
      <c r="F26" s="83"/>
      <c r="G26" s="255"/>
      <c r="H26" s="91"/>
      <c r="I26" s="247"/>
      <c r="J26" s="267"/>
      <c r="K26" s="92"/>
      <c r="L26" s="82"/>
      <c r="M26" s="265"/>
      <c r="N26" s="294"/>
      <c r="O26" s="82"/>
      <c r="P26" s="82"/>
      <c r="Q26" s="82"/>
      <c r="R26" s="82"/>
      <c r="S26" s="82"/>
      <c r="T26" s="82"/>
      <c r="U26" s="83"/>
      <c r="V26" s="502"/>
      <c r="W26" s="242">
        <f>(Y21*2)+(Y22*7)+(Y23*1)+(Y26*8)</f>
        <v>32.9</v>
      </c>
      <c r="X26" s="93" t="s">
        <v>43</v>
      </c>
      <c r="Y26" s="342">
        <v>0</v>
      </c>
      <c r="Z26" s="159"/>
      <c r="AA26" s="132" t="s">
        <v>44</v>
      </c>
      <c r="AB26" s="133"/>
      <c r="AC26" s="132"/>
      <c r="AD26" s="132"/>
      <c r="AE26" s="132">
        <f>AB26*15</f>
        <v>0</v>
      </c>
      <c r="AF26" s="132"/>
    </row>
    <row r="27" spans="1:32" s="160" customFormat="1" ht="27.95" customHeight="1">
      <c r="B27" s="343" t="s">
        <v>45</v>
      </c>
      <c r="C27" s="161"/>
      <c r="D27" s="83"/>
      <c r="E27" s="91"/>
      <c r="F27" s="83"/>
      <c r="G27" s="83"/>
      <c r="H27" s="91"/>
      <c r="I27" s="247"/>
      <c r="J27" s="375"/>
      <c r="K27" s="248"/>
      <c r="L27" s="83"/>
      <c r="M27" s="265"/>
      <c r="N27" s="92"/>
      <c r="O27" s="82"/>
      <c r="P27" s="82"/>
      <c r="Q27" s="92"/>
      <c r="R27" s="82"/>
      <c r="S27" s="83"/>
      <c r="T27" s="83"/>
      <c r="U27" s="83"/>
      <c r="V27" s="502"/>
      <c r="W27" s="107" t="s">
        <v>46</v>
      </c>
      <c r="X27" s="96"/>
      <c r="Y27" s="342"/>
      <c r="AA27" s="132"/>
      <c r="AB27" s="133"/>
      <c r="AC27" s="132">
        <f>SUM(AC22:AC26)</f>
        <v>32.9</v>
      </c>
      <c r="AD27" s="132">
        <f>SUM(AD22:AD26)</f>
        <v>28.5</v>
      </c>
      <c r="AE27" s="132">
        <f>SUM(AE22:AE26)</f>
        <v>95.5</v>
      </c>
      <c r="AF27" s="132">
        <f>AC27*4+AD27*9+AE27*4</f>
        <v>770.1</v>
      </c>
    </row>
    <row r="28" spans="1:32" s="160" customFormat="1" ht="27.95" customHeight="1" thickBot="1">
      <c r="B28" s="346"/>
      <c r="C28" s="162"/>
      <c r="D28" s="91"/>
      <c r="E28" s="91"/>
      <c r="F28" s="83"/>
      <c r="G28" s="83"/>
      <c r="H28" s="91"/>
      <c r="I28" s="247"/>
      <c r="J28" s="376"/>
      <c r="K28" s="248"/>
      <c r="L28" s="83"/>
      <c r="M28" s="99"/>
      <c r="N28" s="92"/>
      <c r="O28" s="82"/>
      <c r="P28" s="83"/>
      <c r="Q28" s="91"/>
      <c r="R28" s="83"/>
      <c r="S28" s="83"/>
      <c r="T28" s="91"/>
      <c r="U28" s="83"/>
      <c r="V28" s="503"/>
      <c r="W28" s="112">
        <f>(W22*4)+(W24*9)+(W26*4)</f>
        <v>770.1</v>
      </c>
      <c r="X28" s="97"/>
      <c r="Y28" s="342"/>
      <c r="Z28" s="159"/>
      <c r="AB28" s="163"/>
      <c r="AC28" s="157">
        <f>AC27*4/AF27</f>
        <v>0.1708868978054798</v>
      </c>
      <c r="AD28" s="157">
        <f>AD27*9/AF27</f>
        <v>0.33307362680171404</v>
      </c>
      <c r="AE28" s="157">
        <f>AE27*4/AF27</f>
        <v>0.49603947539280613</v>
      </c>
    </row>
    <row r="29" spans="1:32" s="149" customFormat="1" ht="42" customHeight="1">
      <c r="B29" s="339">
        <v>6</v>
      </c>
      <c r="C29" s="512"/>
      <c r="D29" s="75" t="str">
        <f>'6月菜單'!M26</f>
        <v>地瓜飯</v>
      </c>
      <c r="E29" s="75" t="s">
        <v>20</v>
      </c>
      <c r="F29" s="76" t="s">
        <v>21</v>
      </c>
      <c r="G29" s="75" t="str">
        <f>'6月菜單'!M27</f>
        <v>日式洋芋燉肉</v>
      </c>
      <c r="H29" s="75" t="s">
        <v>290</v>
      </c>
      <c r="I29" s="76" t="s">
        <v>21</v>
      </c>
      <c r="J29" s="164" t="str">
        <f>'6月菜單'!M28</f>
        <v>海鮮蝦卷(炸加)</v>
      </c>
      <c r="K29" s="75" t="s">
        <v>51</v>
      </c>
      <c r="L29" s="76" t="s">
        <v>21</v>
      </c>
      <c r="M29" s="75" t="str">
        <f>'6月菜單'!M29</f>
        <v>白菜海茸</v>
      </c>
      <c r="N29" s="75" t="s">
        <v>22</v>
      </c>
      <c r="O29" s="76" t="s">
        <v>21</v>
      </c>
      <c r="P29" s="75" t="str">
        <f>'6月菜單'!M30</f>
        <v>淺色蔬菜</v>
      </c>
      <c r="Q29" s="75" t="s">
        <v>68</v>
      </c>
      <c r="R29" s="76" t="s">
        <v>48</v>
      </c>
      <c r="S29" s="75" t="str">
        <f>'6月菜單'!M31</f>
        <v>港式酸辣湯(豆芡)</v>
      </c>
      <c r="T29" s="75" t="s">
        <v>22</v>
      </c>
      <c r="U29" s="76" t="s">
        <v>21</v>
      </c>
      <c r="V29" s="501"/>
      <c r="W29" s="77" t="s">
        <v>1</v>
      </c>
      <c r="X29" s="78" t="s">
        <v>24</v>
      </c>
      <c r="Y29" s="340">
        <f>AB30</f>
        <v>6</v>
      </c>
      <c r="Z29" s="132"/>
      <c r="AA29" s="132"/>
      <c r="AB29" s="133"/>
      <c r="AC29" s="132" t="s">
        <v>25</v>
      </c>
      <c r="AD29" s="132" t="s">
        <v>26</v>
      </c>
      <c r="AE29" s="132" t="s">
        <v>27</v>
      </c>
      <c r="AF29" s="132" t="s">
        <v>28</v>
      </c>
    </row>
    <row r="30" spans="1:32" ht="27.95" customHeight="1">
      <c r="B30" s="341" t="s">
        <v>29</v>
      </c>
      <c r="C30" s="512"/>
      <c r="D30" s="82" t="s">
        <v>30</v>
      </c>
      <c r="E30" s="82"/>
      <c r="F30" s="82">
        <v>95</v>
      </c>
      <c r="G30" s="82" t="s">
        <v>424</v>
      </c>
      <c r="H30" s="83"/>
      <c r="I30" s="83">
        <v>40</v>
      </c>
      <c r="J30" s="82" t="s">
        <v>426</v>
      </c>
      <c r="K30" s="82" t="s">
        <v>392</v>
      </c>
      <c r="L30" s="82">
        <v>30</v>
      </c>
      <c r="M30" s="82" t="s">
        <v>214</v>
      </c>
      <c r="N30" s="82"/>
      <c r="O30" s="262">
        <v>30</v>
      </c>
      <c r="P30" s="82" t="str">
        <f>P29</f>
        <v>淺色蔬菜</v>
      </c>
      <c r="Q30" s="82"/>
      <c r="R30" s="82">
        <v>100</v>
      </c>
      <c r="S30" s="83" t="s">
        <v>310</v>
      </c>
      <c r="T30" s="83"/>
      <c r="U30" s="83">
        <v>10</v>
      </c>
      <c r="V30" s="502"/>
      <c r="W30" s="242">
        <f>(Y29*15)+(Y31*5)+(Y33*15)+(Y34*12)</f>
        <v>103.1</v>
      </c>
      <c r="X30" s="84" t="s">
        <v>31</v>
      </c>
      <c r="Y30" s="342">
        <f>AB31</f>
        <v>2</v>
      </c>
      <c r="Z30" s="139"/>
      <c r="AA30" s="133" t="s">
        <v>32</v>
      </c>
      <c r="AB30" s="133">
        <v>6</v>
      </c>
      <c r="AC30" s="133">
        <f>AB30*2</f>
        <v>12</v>
      </c>
      <c r="AD30" s="133"/>
      <c r="AE30" s="133">
        <f>AB30*15</f>
        <v>90</v>
      </c>
      <c r="AF30" s="133">
        <f>AC30*4+AE30*4</f>
        <v>408</v>
      </c>
    </row>
    <row r="31" spans="1:32" ht="27.95" customHeight="1">
      <c r="B31" s="341">
        <v>18</v>
      </c>
      <c r="C31" s="512"/>
      <c r="D31" s="82" t="s">
        <v>64</v>
      </c>
      <c r="E31" s="82"/>
      <c r="F31" s="82">
        <v>55</v>
      </c>
      <c r="G31" s="83" t="s">
        <v>425</v>
      </c>
      <c r="H31" s="83"/>
      <c r="I31" s="83">
        <v>30</v>
      </c>
      <c r="J31" s="82"/>
      <c r="K31" s="82"/>
      <c r="L31" s="82"/>
      <c r="M31" s="294" t="s">
        <v>428</v>
      </c>
      <c r="N31" s="82"/>
      <c r="O31" s="262">
        <v>20</v>
      </c>
      <c r="P31" s="82"/>
      <c r="Q31" s="92"/>
      <c r="R31" s="82"/>
      <c r="S31" s="83" t="s">
        <v>320</v>
      </c>
      <c r="T31" s="294"/>
      <c r="U31" s="83">
        <v>10</v>
      </c>
      <c r="V31" s="502"/>
      <c r="W31" s="86" t="s">
        <v>0</v>
      </c>
      <c r="X31" s="87" t="s">
        <v>34</v>
      </c>
      <c r="Y31" s="342">
        <f>AB32</f>
        <v>1.9</v>
      </c>
      <c r="AA31" s="151" t="s">
        <v>35</v>
      </c>
      <c r="AB31" s="133">
        <v>2</v>
      </c>
      <c r="AC31" s="152">
        <f>AB31*7</f>
        <v>14</v>
      </c>
      <c r="AD31" s="133">
        <f>AB31*5</f>
        <v>10</v>
      </c>
      <c r="AE31" s="133" t="s">
        <v>36</v>
      </c>
      <c r="AF31" s="153">
        <f>AC31*4+AD31*9</f>
        <v>146</v>
      </c>
    </row>
    <row r="32" spans="1:32" ht="27.95" customHeight="1">
      <c r="B32" s="341" t="s">
        <v>252</v>
      </c>
      <c r="C32" s="512"/>
      <c r="D32" s="91"/>
      <c r="E32" s="91"/>
      <c r="F32" s="83"/>
      <c r="G32" s="83" t="s">
        <v>255</v>
      </c>
      <c r="H32" s="91"/>
      <c r="I32" s="83">
        <v>20</v>
      </c>
      <c r="J32" s="82"/>
      <c r="K32" s="82"/>
      <c r="L32" s="82"/>
      <c r="M32" s="294"/>
      <c r="N32" s="92"/>
      <c r="O32" s="262"/>
      <c r="P32" s="82"/>
      <c r="Q32" s="92"/>
      <c r="R32" s="82"/>
      <c r="S32" s="83" t="s">
        <v>311</v>
      </c>
      <c r="T32" s="82" t="s">
        <v>256</v>
      </c>
      <c r="U32" s="83">
        <v>10</v>
      </c>
      <c r="V32" s="502"/>
      <c r="W32" s="242">
        <f>(Y30*5)+(Y32*5)+(Y34*8)</f>
        <v>26.4</v>
      </c>
      <c r="X32" s="87" t="s">
        <v>38</v>
      </c>
      <c r="Y32" s="342">
        <f>AB33</f>
        <v>2.8</v>
      </c>
      <c r="Z32" s="139"/>
      <c r="AA32" s="132" t="s">
        <v>39</v>
      </c>
      <c r="AB32" s="133">
        <v>1.9</v>
      </c>
      <c r="AC32" s="133">
        <f>AB32*1</f>
        <v>1.9</v>
      </c>
      <c r="AD32" s="133" t="s">
        <v>36</v>
      </c>
      <c r="AE32" s="133">
        <f>AB32*5</f>
        <v>9.5</v>
      </c>
      <c r="AF32" s="133">
        <f>AC32*4+AE32*4</f>
        <v>45.6</v>
      </c>
    </row>
    <row r="33" spans="2:32" ht="27.95" customHeight="1">
      <c r="B33" s="519" t="s">
        <v>65</v>
      </c>
      <c r="C33" s="512"/>
      <c r="D33" s="91"/>
      <c r="E33" s="91"/>
      <c r="F33" s="83"/>
      <c r="G33" s="83"/>
      <c r="H33" s="91"/>
      <c r="I33" s="83"/>
      <c r="J33" s="82"/>
      <c r="K33" s="82"/>
      <c r="L33" s="82"/>
      <c r="M33" s="294"/>
      <c r="N33" s="92"/>
      <c r="O33" s="262"/>
      <c r="P33" s="83"/>
      <c r="Q33" s="91"/>
      <c r="R33" s="83"/>
      <c r="S33" s="83" t="s">
        <v>255</v>
      </c>
      <c r="T33" s="91"/>
      <c r="U33" s="83">
        <v>5</v>
      </c>
      <c r="V33" s="502"/>
      <c r="W33" s="86" t="s">
        <v>2</v>
      </c>
      <c r="X33" s="87" t="s">
        <v>41</v>
      </c>
      <c r="Y33" s="342">
        <f>AB34</f>
        <v>0</v>
      </c>
      <c r="AA33" s="132" t="s">
        <v>42</v>
      </c>
      <c r="AB33" s="133">
        <v>2.8</v>
      </c>
      <c r="AC33" s="133"/>
      <c r="AD33" s="133">
        <f>AB33*5</f>
        <v>14</v>
      </c>
      <c r="AE33" s="133" t="s">
        <v>36</v>
      </c>
      <c r="AF33" s="133">
        <f>AD33*9</f>
        <v>126</v>
      </c>
    </row>
    <row r="34" spans="2:32" ht="27.95" customHeight="1">
      <c r="B34" s="519"/>
      <c r="C34" s="512"/>
      <c r="D34" s="91"/>
      <c r="E34" s="91"/>
      <c r="F34" s="83"/>
      <c r="G34" s="83"/>
      <c r="H34" s="91"/>
      <c r="I34" s="83"/>
      <c r="J34" s="82"/>
      <c r="K34" s="82"/>
      <c r="L34" s="82"/>
      <c r="M34" s="415"/>
      <c r="N34" s="91"/>
      <c r="O34" s="247"/>
      <c r="P34" s="83"/>
      <c r="Q34" s="91"/>
      <c r="R34" s="83"/>
      <c r="S34" s="83"/>
      <c r="T34" s="91"/>
      <c r="U34" s="83"/>
      <c r="V34" s="502"/>
      <c r="W34" s="242">
        <f>(Y29*2)+(Y30*7)+(Y31*1)+(Y34*8)</f>
        <v>30.299999999999997</v>
      </c>
      <c r="X34" s="93" t="s">
        <v>43</v>
      </c>
      <c r="Y34" s="342">
        <v>0.3</v>
      </c>
      <c r="Z34" s="139"/>
      <c r="AA34" s="132" t="s">
        <v>44</v>
      </c>
      <c r="AB34" s="133">
        <v>0</v>
      </c>
      <c r="AE34" s="132">
        <f>AB34*15</f>
        <v>0</v>
      </c>
    </row>
    <row r="35" spans="2:32" ht="27.95" customHeight="1">
      <c r="B35" s="343" t="s">
        <v>45</v>
      </c>
      <c r="C35" s="154"/>
      <c r="D35" s="91"/>
      <c r="E35" s="91"/>
      <c r="F35" s="83"/>
      <c r="G35" s="83"/>
      <c r="H35" s="91"/>
      <c r="I35" s="83"/>
      <c r="J35" s="466" t="s">
        <v>486</v>
      </c>
      <c r="K35" s="82"/>
      <c r="L35" s="82"/>
      <c r="M35" s="294"/>
      <c r="N35" s="91"/>
      <c r="O35" s="256"/>
      <c r="P35" s="83"/>
      <c r="Q35" s="91"/>
      <c r="R35" s="83"/>
      <c r="S35" s="83"/>
      <c r="T35" s="83"/>
      <c r="U35" s="83"/>
      <c r="V35" s="502"/>
      <c r="W35" s="86" t="s">
        <v>46</v>
      </c>
      <c r="X35" s="96"/>
      <c r="Y35" s="342"/>
      <c r="AC35" s="132">
        <f>SUM(AC30:AC34)</f>
        <v>27.9</v>
      </c>
      <c r="AD35" s="132">
        <f>SUM(AD30:AD34)</f>
        <v>24</v>
      </c>
      <c r="AE35" s="132">
        <f>SUM(AE30:AE34)</f>
        <v>99.5</v>
      </c>
      <c r="AF35" s="132">
        <f>AC35*4+AD35*9+AE35*4</f>
        <v>725.6</v>
      </c>
    </row>
    <row r="36" spans="2:32" ht="27.95" customHeight="1">
      <c r="B36" s="344"/>
      <c r="C36" s="156"/>
      <c r="D36" s="91"/>
      <c r="E36" s="91"/>
      <c r="F36" s="83"/>
      <c r="G36" s="83"/>
      <c r="H36" s="91"/>
      <c r="I36" s="83"/>
      <c r="J36" s="83"/>
      <c r="K36" s="91"/>
      <c r="L36" s="269"/>
      <c r="M36" s="269"/>
      <c r="N36" s="270"/>
      <c r="O36" s="269"/>
      <c r="P36" s="83"/>
      <c r="Q36" s="91"/>
      <c r="R36" s="83"/>
      <c r="S36" s="83"/>
      <c r="T36" s="91"/>
      <c r="U36" s="83"/>
      <c r="V36" s="502"/>
      <c r="W36" s="112">
        <f>(W30*4)+(W32*9)+(W34*4)</f>
        <v>771.2</v>
      </c>
      <c r="X36" s="97"/>
      <c r="Y36" s="342"/>
      <c r="Z36" s="139"/>
      <c r="AC36" s="157">
        <f>AC35*4/AF35</f>
        <v>0.15380374862183019</v>
      </c>
      <c r="AD36" s="157">
        <f>AD35*9/AF35</f>
        <v>0.29768467475192945</v>
      </c>
      <c r="AE36" s="157">
        <f>AE35*4/AF35</f>
        <v>0.54851157662624028</v>
      </c>
    </row>
    <row r="37" spans="2:32" s="149" customFormat="1" ht="42" customHeight="1">
      <c r="B37" s="339">
        <v>6</v>
      </c>
      <c r="C37" s="512"/>
      <c r="D37" s="75" t="str">
        <f>'6月菜單'!Q26</f>
        <v>端午節放假</v>
      </c>
      <c r="E37" s="295"/>
      <c r="F37" s="76" t="s">
        <v>21</v>
      </c>
      <c r="G37" s="75">
        <f>'6月菜單'!Q27</f>
        <v>0</v>
      </c>
      <c r="H37" s="75"/>
      <c r="I37" s="76" t="s">
        <v>21</v>
      </c>
      <c r="J37" s="75">
        <f>'6月菜單'!Q28</f>
        <v>0</v>
      </c>
      <c r="K37" s="75"/>
      <c r="L37" s="268" t="s">
        <v>21</v>
      </c>
      <c r="M37" s="164">
        <f>'6月菜單'!Q29</f>
        <v>0</v>
      </c>
      <c r="N37" s="164"/>
      <c r="O37" s="268" t="s">
        <v>21</v>
      </c>
      <c r="P37" s="75">
        <f>'6月菜單'!Q30</f>
        <v>0</v>
      </c>
      <c r="Q37" s="75"/>
      <c r="R37" s="76" t="s">
        <v>21</v>
      </c>
      <c r="S37" s="75">
        <f>'6月菜單'!Q31</f>
        <v>0</v>
      </c>
      <c r="T37" s="75"/>
      <c r="U37" s="327" t="s">
        <v>21</v>
      </c>
      <c r="V37" s="513"/>
      <c r="W37" s="403" t="s">
        <v>1</v>
      </c>
      <c r="X37" s="326" t="s">
        <v>24</v>
      </c>
      <c r="Y37" s="340">
        <f>AB38</f>
        <v>0</v>
      </c>
      <c r="Z37" s="132"/>
      <c r="AA37" s="132"/>
      <c r="AB37" s="133"/>
      <c r="AC37" s="132" t="s">
        <v>25</v>
      </c>
      <c r="AD37" s="132" t="s">
        <v>26</v>
      </c>
      <c r="AE37" s="132" t="s">
        <v>27</v>
      </c>
      <c r="AF37" s="132" t="s">
        <v>28</v>
      </c>
    </row>
    <row r="38" spans="2:32" ht="27.95" customHeight="1">
      <c r="B38" s="341" t="s">
        <v>29</v>
      </c>
      <c r="C38" s="512"/>
      <c r="D38" s="82"/>
      <c r="E38" s="82"/>
      <c r="F38" s="82"/>
      <c r="G38" s="82"/>
      <c r="H38" s="82"/>
      <c r="I38" s="262"/>
      <c r="J38" s="82"/>
      <c r="K38" s="257"/>
      <c r="L38" s="82"/>
      <c r="M38" s="261"/>
      <c r="N38" s="259"/>
      <c r="O38" s="83"/>
      <c r="P38" s="82"/>
      <c r="Q38" s="82"/>
      <c r="R38" s="82"/>
      <c r="S38" s="82"/>
      <c r="T38" s="82"/>
      <c r="U38" s="262"/>
      <c r="V38" s="514"/>
      <c r="W38" s="297">
        <f>(Y37*15)+(Y39*5)+(Y41*15)+(Y42*12)</f>
        <v>0</v>
      </c>
      <c r="X38" s="84" t="s">
        <v>31</v>
      </c>
      <c r="Y38" s="342">
        <f>AB39</f>
        <v>0</v>
      </c>
      <c r="Z38" s="139"/>
      <c r="AA38" s="133" t="s">
        <v>32</v>
      </c>
      <c r="AC38" s="133">
        <f>AB38*2</f>
        <v>0</v>
      </c>
      <c r="AD38" s="133"/>
      <c r="AE38" s="133">
        <f>AB38*15</f>
        <v>0</v>
      </c>
      <c r="AF38" s="133">
        <f>AC38*4+AE38*4</f>
        <v>0</v>
      </c>
    </row>
    <row r="39" spans="2:32" ht="27.95" customHeight="1">
      <c r="B39" s="341">
        <v>19</v>
      </c>
      <c r="C39" s="512"/>
      <c r="D39" s="82"/>
      <c r="E39" s="82"/>
      <c r="F39" s="82"/>
      <c r="G39" s="82"/>
      <c r="H39" s="82"/>
      <c r="I39" s="262"/>
      <c r="J39" s="83"/>
      <c r="K39" s="82"/>
      <c r="L39" s="82"/>
      <c r="M39" s="261"/>
      <c r="N39" s="258"/>
      <c r="O39" s="82"/>
      <c r="P39" s="83"/>
      <c r="Q39" s="83"/>
      <c r="R39" s="83"/>
      <c r="S39" s="82"/>
      <c r="T39" s="99"/>
      <c r="U39" s="262"/>
      <c r="V39" s="514"/>
      <c r="W39" s="298" t="s">
        <v>0</v>
      </c>
      <c r="X39" s="87" t="s">
        <v>34</v>
      </c>
      <c r="Y39" s="342">
        <f>AB40</f>
        <v>0</v>
      </c>
      <c r="AA39" s="151" t="s">
        <v>35</v>
      </c>
      <c r="AC39" s="152">
        <f>AB39*7</f>
        <v>0</v>
      </c>
      <c r="AD39" s="133">
        <f>AB39*5</f>
        <v>0</v>
      </c>
      <c r="AE39" s="133" t="s">
        <v>36</v>
      </c>
      <c r="AF39" s="153">
        <f>AC39*4+AD39*9</f>
        <v>0</v>
      </c>
    </row>
    <row r="40" spans="2:32" ht="27.95" customHeight="1">
      <c r="B40" s="341" t="s">
        <v>37</v>
      </c>
      <c r="C40" s="512"/>
      <c r="D40" s="82"/>
      <c r="E40" s="82"/>
      <c r="F40" s="82"/>
      <c r="G40" s="82"/>
      <c r="H40" s="92"/>
      <c r="I40" s="262"/>
      <c r="J40" s="265"/>
      <c r="K40" s="92"/>
      <c r="L40" s="82"/>
      <c r="M40" s="261"/>
      <c r="N40" s="259"/>
      <c r="O40" s="83"/>
      <c r="P40" s="83"/>
      <c r="Q40" s="83"/>
      <c r="R40" s="83"/>
      <c r="S40" s="82"/>
      <c r="T40" s="92"/>
      <c r="U40" s="262"/>
      <c r="V40" s="514"/>
      <c r="W40" s="297">
        <f>(Y38*5)+(Y40*5)+(Y42*8)</f>
        <v>0</v>
      </c>
      <c r="X40" s="87" t="s">
        <v>38</v>
      </c>
      <c r="Y40" s="342">
        <f>AB41</f>
        <v>0</v>
      </c>
      <c r="Z40" s="139"/>
      <c r="AA40" s="132" t="s">
        <v>39</v>
      </c>
      <c r="AC40" s="133">
        <f>AB40*1</f>
        <v>0</v>
      </c>
      <c r="AD40" s="133" t="s">
        <v>36</v>
      </c>
      <c r="AE40" s="133">
        <f>AB40*5</f>
        <v>0</v>
      </c>
      <c r="AF40" s="133">
        <f>AC40*4+AE40*4</f>
        <v>0</v>
      </c>
    </row>
    <row r="41" spans="2:32" ht="27.95" customHeight="1">
      <c r="B41" s="497" t="s">
        <v>66</v>
      </c>
      <c r="C41" s="512"/>
      <c r="D41" s="82"/>
      <c r="E41" s="82"/>
      <c r="F41" s="82"/>
      <c r="G41" s="82"/>
      <c r="H41" s="92"/>
      <c r="I41" s="262"/>
      <c r="J41" s="265"/>
      <c r="K41" s="83"/>
      <c r="L41" s="82"/>
      <c r="M41" s="265"/>
      <c r="N41" s="259"/>
      <c r="O41" s="83"/>
      <c r="P41" s="83"/>
      <c r="Q41" s="83"/>
      <c r="R41" s="83"/>
      <c r="S41" s="83"/>
      <c r="T41" s="91"/>
      <c r="U41" s="247"/>
      <c r="V41" s="514"/>
      <c r="W41" s="298" t="s">
        <v>2</v>
      </c>
      <c r="X41" s="87" t="s">
        <v>41</v>
      </c>
      <c r="Y41" s="348">
        <f>AB42</f>
        <v>0</v>
      </c>
      <c r="AA41" s="132" t="s">
        <v>42</v>
      </c>
      <c r="AC41" s="133"/>
      <c r="AD41" s="133">
        <f>AB41*5</f>
        <v>0</v>
      </c>
      <c r="AE41" s="133" t="s">
        <v>36</v>
      </c>
      <c r="AF41" s="133">
        <f>AD41*9</f>
        <v>0</v>
      </c>
    </row>
    <row r="42" spans="2:32" ht="27.95" customHeight="1">
      <c r="B42" s="497"/>
      <c r="C42" s="512"/>
      <c r="D42" s="82"/>
      <c r="E42" s="92"/>
      <c r="F42" s="82"/>
      <c r="G42" s="255"/>
      <c r="H42" s="91"/>
      <c r="I42" s="247"/>
      <c r="J42" s="265"/>
      <c r="K42" s="82"/>
      <c r="L42" s="82"/>
      <c r="M42" s="265"/>
      <c r="N42" s="263"/>
      <c r="O42" s="82"/>
      <c r="P42" s="83"/>
      <c r="Q42" s="91"/>
      <c r="R42" s="83"/>
      <c r="S42" s="82"/>
      <c r="T42" s="82"/>
      <c r="U42" s="262"/>
      <c r="V42" s="514"/>
      <c r="W42" s="297">
        <f>(Y37*2)+(Y38*7)+(Y39*1)+(Y42*8)</f>
        <v>0</v>
      </c>
      <c r="X42" s="93" t="s">
        <v>43</v>
      </c>
      <c r="Y42" s="348">
        <v>0</v>
      </c>
      <c r="Z42" s="139"/>
      <c r="AA42" s="132" t="s">
        <v>44</v>
      </c>
      <c r="AE42" s="132">
        <f>AB42*15</f>
        <v>0</v>
      </c>
    </row>
    <row r="43" spans="2:32" ht="27.95" customHeight="1">
      <c r="B43" s="343" t="s">
        <v>45</v>
      </c>
      <c r="C43" s="154"/>
      <c r="D43" s="266"/>
      <c r="E43" s="250"/>
      <c r="F43" s="82"/>
      <c r="G43" s="83"/>
      <c r="H43" s="91"/>
      <c r="I43" s="256"/>
      <c r="J43" s="377"/>
      <c r="K43" s="92"/>
      <c r="L43" s="53"/>
      <c r="M43" s="260"/>
      <c r="N43" s="258"/>
      <c r="O43" s="82"/>
      <c r="P43" s="83"/>
      <c r="Q43" s="91"/>
      <c r="R43" s="83"/>
      <c r="S43" s="83"/>
      <c r="T43" s="99"/>
      <c r="U43" s="262"/>
      <c r="V43" s="514"/>
      <c r="W43" s="298" t="s">
        <v>46</v>
      </c>
      <c r="X43" s="96"/>
      <c r="Y43" s="348"/>
      <c r="AC43" s="132">
        <f>SUM(AC38:AC42)</f>
        <v>0</v>
      </c>
      <c r="AD43" s="132">
        <f>SUM(AD38:AD42)</f>
        <v>0</v>
      </c>
      <c r="AE43" s="132">
        <f>SUM(AE38:AE42)</f>
        <v>0</v>
      </c>
      <c r="AF43" s="132">
        <f>AC43*4+AD43*9+AE43*4</f>
        <v>0</v>
      </c>
    </row>
    <row r="44" spans="2:32" ht="27.95" customHeight="1" thickBot="1">
      <c r="B44" s="349"/>
      <c r="C44" s="350"/>
      <c r="D44" s="254"/>
      <c r="E44" s="299"/>
      <c r="F44" s="249"/>
      <c r="G44" s="351"/>
      <c r="H44" s="352"/>
      <c r="I44" s="351"/>
      <c r="J44" s="353"/>
      <c r="K44" s="116"/>
      <c r="L44" s="249"/>
      <c r="M44" s="353"/>
      <c r="N44" s="352"/>
      <c r="O44" s="351"/>
      <c r="P44" s="351"/>
      <c r="Q44" s="352"/>
      <c r="R44" s="351"/>
      <c r="S44" s="353"/>
      <c r="T44" s="352"/>
      <c r="U44" s="354"/>
      <c r="V44" s="515"/>
      <c r="W44" s="404">
        <f>(W38*4)+(W40*9)+(W42*4)</f>
        <v>0</v>
      </c>
      <c r="X44" s="328"/>
      <c r="Y44" s="355"/>
      <c r="Z44" s="139"/>
      <c r="AC44" s="157" t="e">
        <f>AC43*4/AF43</f>
        <v>#DIV/0!</v>
      </c>
      <c r="AD44" s="157" t="e">
        <f>AD43*9/AF43</f>
        <v>#DIV/0!</v>
      </c>
      <c r="AE44" s="157" t="e">
        <f>AE43*4/AF43</f>
        <v>#DIV/0!</v>
      </c>
    </row>
    <row r="45" spans="2:32" ht="49.5" customHeight="1"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169"/>
    </row>
    <row r="46" spans="2:32">
      <c r="D46" s="516"/>
      <c r="E46" s="516"/>
      <c r="F46" s="517"/>
      <c r="G46" s="517"/>
      <c r="H46" s="170"/>
      <c r="K46" s="170"/>
      <c r="N46" s="170"/>
      <c r="Q46" s="170"/>
      <c r="T46" s="170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D46:G46"/>
    <mergeCell ref="D45:Y45"/>
  </mergeCells>
  <phoneticPr fontId="3" type="noConversion"/>
  <pageMargins left="1.28" right="0.17" top="0.18" bottom="0.17" header="0.5" footer="0.2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45"/>
  <sheetViews>
    <sheetView view="pageBreakPreview" topLeftCell="A7" zoomScale="55" zoomScaleNormal="55" zoomScaleSheetLayoutView="55" workbookViewId="0">
      <selection activeCell="A16" sqref="A16"/>
    </sheetView>
  </sheetViews>
  <sheetFormatPr defaultColWidth="9" defaultRowHeight="20.25"/>
  <cols>
    <col min="1" max="1" width="1.875" style="132" customWidth="1"/>
    <col min="2" max="2" width="4.875" style="133" customWidth="1"/>
    <col min="3" max="3" width="0" style="132" hidden="1" customWidth="1"/>
    <col min="4" max="4" width="18.625" style="132" customWidth="1"/>
    <col min="5" max="5" width="5.625" style="168" customWidth="1"/>
    <col min="6" max="6" width="9.625" style="132" customWidth="1"/>
    <col min="7" max="7" width="18.625" style="132" customWidth="1"/>
    <col min="8" max="8" width="5.625" style="168" customWidth="1"/>
    <col min="9" max="9" width="9.625" style="132" customWidth="1"/>
    <col min="10" max="10" width="18.625" style="132" customWidth="1"/>
    <col min="11" max="11" width="5.625" style="168" customWidth="1"/>
    <col min="12" max="12" width="9.625" style="132" customWidth="1"/>
    <col min="13" max="13" width="18.625" style="132" customWidth="1"/>
    <col min="14" max="14" width="5.625" style="168" customWidth="1"/>
    <col min="15" max="15" width="9.625" style="132" customWidth="1"/>
    <col min="16" max="16" width="18.625" style="132" customWidth="1"/>
    <col min="17" max="17" width="5.625" style="168" customWidth="1"/>
    <col min="18" max="18" width="9.625" style="132" customWidth="1"/>
    <col min="19" max="19" width="18.625" style="132" customWidth="1"/>
    <col min="20" max="20" width="5.625" style="168" customWidth="1"/>
    <col min="21" max="21" width="9.625" style="132" customWidth="1"/>
    <col min="22" max="22" width="5.25" style="132" customWidth="1"/>
    <col min="23" max="23" width="11.75" style="171" customWidth="1"/>
    <col min="24" max="24" width="11.25" style="122" customWidth="1"/>
    <col min="25" max="25" width="6.625" style="172" customWidth="1"/>
    <col min="26" max="26" width="6.625" style="132" customWidth="1"/>
    <col min="27" max="27" width="6" style="132" customWidth="1"/>
    <col min="28" max="28" width="5.5" style="133" customWidth="1"/>
    <col min="29" max="29" width="7.75" style="132" customWidth="1"/>
    <col min="30" max="30" width="8" style="132" customWidth="1"/>
    <col min="31" max="31" width="7.875" style="132" customWidth="1"/>
    <col min="32" max="32" width="7.5" style="132" customWidth="1"/>
    <col min="33" max="35" width="9" style="132" customWidth="1"/>
    <col min="36" max="16384" width="9" style="132"/>
  </cols>
  <sheetData>
    <row r="1" spans="2:32" ht="38.25">
      <c r="B1" s="504" t="s">
        <v>493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131"/>
    </row>
    <row r="2" spans="2:32" ht="24.95" customHeight="1">
      <c r="B2" s="523"/>
      <c r="C2" s="524"/>
      <c r="D2" s="524"/>
      <c r="E2" s="524"/>
      <c r="F2" s="524"/>
      <c r="G2" s="524"/>
      <c r="H2" s="134"/>
      <c r="I2" s="131"/>
      <c r="J2" s="131"/>
      <c r="K2" s="134"/>
      <c r="L2" s="131"/>
      <c r="M2" s="131"/>
      <c r="N2" s="134"/>
      <c r="O2" s="131"/>
      <c r="P2" s="131"/>
      <c r="Q2" s="134"/>
      <c r="R2" s="506" t="s">
        <v>195</v>
      </c>
      <c r="S2" s="506"/>
      <c r="T2" s="506"/>
      <c r="U2" s="506"/>
      <c r="V2" s="506"/>
      <c r="W2" s="506"/>
      <c r="X2" s="506"/>
      <c r="Y2" s="506"/>
      <c r="Z2" s="506"/>
    </row>
    <row r="3" spans="2:32" ht="31.5" customHeight="1" thickBot="1">
      <c r="B3" s="56" t="s">
        <v>9</v>
      </c>
      <c r="C3" s="13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T3" s="136"/>
      <c r="U3" s="136"/>
      <c r="V3" s="136"/>
      <c r="W3" s="137"/>
      <c r="X3" s="59"/>
      <c r="Y3" s="138"/>
      <c r="Z3" s="139"/>
    </row>
    <row r="4" spans="2:32" s="148" customFormat="1" ht="157.5">
      <c r="B4" s="140" t="s">
        <v>10</v>
      </c>
      <c r="C4" s="141" t="s">
        <v>11</v>
      </c>
      <c r="D4" s="142" t="s">
        <v>12</v>
      </c>
      <c r="E4" s="65" t="s">
        <v>13</v>
      </c>
      <c r="F4" s="142"/>
      <c r="G4" s="142" t="s">
        <v>14</v>
      </c>
      <c r="H4" s="65" t="s">
        <v>13</v>
      </c>
      <c r="I4" s="142"/>
      <c r="J4" s="142" t="s">
        <v>15</v>
      </c>
      <c r="K4" s="65" t="s">
        <v>13</v>
      </c>
      <c r="L4" s="143"/>
      <c r="M4" s="142" t="s">
        <v>15</v>
      </c>
      <c r="N4" s="65" t="s">
        <v>13</v>
      </c>
      <c r="O4" s="142"/>
      <c r="P4" s="142" t="s">
        <v>15</v>
      </c>
      <c r="Q4" s="65" t="s">
        <v>13</v>
      </c>
      <c r="R4" s="142"/>
      <c r="S4" s="144" t="s">
        <v>16</v>
      </c>
      <c r="T4" s="65" t="s">
        <v>13</v>
      </c>
      <c r="U4" s="142"/>
      <c r="V4" s="67" t="s">
        <v>67</v>
      </c>
      <c r="W4" s="145" t="s">
        <v>17</v>
      </c>
      <c r="X4" s="69" t="s">
        <v>18</v>
      </c>
      <c r="Y4" s="146" t="s">
        <v>19</v>
      </c>
      <c r="Z4" s="147"/>
      <c r="AA4" s="133"/>
      <c r="AB4" s="133"/>
      <c r="AC4" s="132"/>
      <c r="AD4" s="132"/>
      <c r="AE4" s="132"/>
      <c r="AF4" s="132"/>
    </row>
    <row r="5" spans="2:32" s="149" customFormat="1" ht="42" customHeight="1">
      <c r="B5" s="73">
        <v>6</v>
      </c>
      <c r="C5" s="512"/>
      <c r="D5" s="75" t="str">
        <f>'6月菜單'!A36</f>
        <v>白米飯</v>
      </c>
      <c r="E5" s="75" t="s">
        <v>20</v>
      </c>
      <c r="F5" s="76" t="s">
        <v>21</v>
      </c>
      <c r="G5" s="75" t="str">
        <f>'6月菜單'!A37</f>
        <v>海鮮魷魚豆腐鍋(海豆)</v>
      </c>
      <c r="H5" s="75" t="s">
        <v>226</v>
      </c>
      <c r="I5" s="76" t="s">
        <v>21</v>
      </c>
      <c r="J5" s="75" t="str">
        <f>'6月菜單'!A38</f>
        <v>滑嫩蒸蛋</v>
      </c>
      <c r="K5" s="75" t="s">
        <v>434</v>
      </c>
      <c r="L5" s="76" t="s">
        <v>21</v>
      </c>
      <c r="M5" s="75" t="str">
        <f>'6月菜單'!A39</f>
        <v>蒲瓜炒肉</v>
      </c>
      <c r="N5" s="75" t="s">
        <v>290</v>
      </c>
      <c r="O5" s="76" t="s">
        <v>21</v>
      </c>
      <c r="P5" s="75" t="str">
        <f>'6月菜單'!A40</f>
        <v>深色蔬菜</v>
      </c>
      <c r="Q5" s="75" t="s">
        <v>23</v>
      </c>
      <c r="R5" s="76" t="s">
        <v>21</v>
      </c>
      <c r="S5" s="158" t="str">
        <f>'6月菜單'!A41</f>
        <v>菇菇高麗菜湯</v>
      </c>
      <c r="T5" s="75" t="s">
        <v>47</v>
      </c>
      <c r="U5" s="76" t="s">
        <v>48</v>
      </c>
      <c r="V5" s="501"/>
      <c r="W5" s="77" t="s">
        <v>1</v>
      </c>
      <c r="X5" s="78" t="s">
        <v>69</v>
      </c>
      <c r="Y5" s="416">
        <f>AB6</f>
        <v>5.8</v>
      </c>
      <c r="Z5" s="132"/>
      <c r="AA5" s="132"/>
      <c r="AB5" s="133"/>
      <c r="AC5" s="132" t="s">
        <v>70</v>
      </c>
      <c r="AD5" s="132" t="s">
        <v>71</v>
      </c>
      <c r="AE5" s="132" t="s">
        <v>72</v>
      </c>
      <c r="AF5" s="132" t="s">
        <v>73</v>
      </c>
    </row>
    <row r="6" spans="2:32" ht="27.95" customHeight="1">
      <c r="B6" s="150" t="s">
        <v>29</v>
      </c>
      <c r="C6" s="512"/>
      <c r="D6" s="82" t="s">
        <v>74</v>
      </c>
      <c r="E6" s="83"/>
      <c r="F6" s="83">
        <v>115</v>
      </c>
      <c r="G6" s="82" t="s">
        <v>412</v>
      </c>
      <c r="H6" s="82" t="s">
        <v>231</v>
      </c>
      <c r="I6" s="82">
        <v>40</v>
      </c>
      <c r="J6" s="262" t="s">
        <v>212</v>
      </c>
      <c r="K6" s="411"/>
      <c r="L6" s="263">
        <v>40</v>
      </c>
      <c r="M6" s="82" t="s">
        <v>479</v>
      </c>
      <c r="N6" s="92"/>
      <c r="O6" s="82">
        <v>30</v>
      </c>
      <c r="P6" s="82" t="str">
        <f>P5</f>
        <v>深色蔬菜</v>
      </c>
      <c r="Q6" s="82"/>
      <c r="R6" s="82">
        <v>100</v>
      </c>
      <c r="S6" s="83" t="s">
        <v>207</v>
      </c>
      <c r="T6" s="83"/>
      <c r="U6" s="83">
        <v>20</v>
      </c>
      <c r="V6" s="502"/>
      <c r="W6" s="242">
        <f>(Y5*15)+(Y7*5)+(Y9*15)+(Y10*12)</f>
        <v>97</v>
      </c>
      <c r="X6" s="84" t="s">
        <v>31</v>
      </c>
      <c r="Y6" s="417">
        <f>AB7</f>
        <v>2.8</v>
      </c>
      <c r="Z6" s="139"/>
      <c r="AA6" s="133" t="s">
        <v>32</v>
      </c>
      <c r="AB6" s="133">
        <v>5.8</v>
      </c>
      <c r="AC6" s="133">
        <f>AB6*2</f>
        <v>11.6</v>
      </c>
      <c r="AD6" s="133"/>
      <c r="AE6" s="133">
        <f>AB6*15</f>
        <v>87</v>
      </c>
      <c r="AF6" s="133">
        <f>AC6*4+AE6*4</f>
        <v>394.4</v>
      </c>
    </row>
    <row r="7" spans="2:32" ht="27.95" customHeight="1">
      <c r="B7" s="150">
        <v>22</v>
      </c>
      <c r="C7" s="512"/>
      <c r="D7" s="83"/>
      <c r="E7" s="83"/>
      <c r="F7" s="83"/>
      <c r="G7" s="82" t="s">
        <v>432</v>
      </c>
      <c r="H7" s="82"/>
      <c r="I7" s="82">
        <v>20</v>
      </c>
      <c r="J7" s="262"/>
      <c r="K7" s="410"/>
      <c r="L7" s="263"/>
      <c r="M7" s="82" t="s">
        <v>236</v>
      </c>
      <c r="N7" s="82"/>
      <c r="O7" s="82">
        <v>15</v>
      </c>
      <c r="P7" s="83"/>
      <c r="Q7" s="83"/>
      <c r="R7" s="83"/>
      <c r="S7" s="83" t="s">
        <v>404</v>
      </c>
      <c r="T7" s="83"/>
      <c r="U7" s="83">
        <v>10</v>
      </c>
      <c r="V7" s="502"/>
      <c r="W7" s="86" t="s">
        <v>0</v>
      </c>
      <c r="X7" s="87" t="s">
        <v>34</v>
      </c>
      <c r="Y7" s="417">
        <f>AB8</f>
        <v>2</v>
      </c>
      <c r="AA7" s="151" t="s">
        <v>35</v>
      </c>
      <c r="AB7" s="133">
        <v>2.8</v>
      </c>
      <c r="AC7" s="152">
        <f>AB7*7</f>
        <v>19.599999999999998</v>
      </c>
      <c r="AD7" s="133">
        <f>AB7*5</f>
        <v>14</v>
      </c>
      <c r="AE7" s="133" t="s">
        <v>36</v>
      </c>
      <c r="AF7" s="153">
        <f>AC7*4+AD7*9</f>
        <v>204.39999999999998</v>
      </c>
    </row>
    <row r="8" spans="2:32" ht="27.95" customHeight="1">
      <c r="B8" s="150" t="s">
        <v>37</v>
      </c>
      <c r="C8" s="512"/>
      <c r="D8" s="83"/>
      <c r="E8" s="83"/>
      <c r="F8" s="83"/>
      <c r="G8" s="83" t="s">
        <v>431</v>
      </c>
      <c r="H8" s="82" t="s">
        <v>433</v>
      </c>
      <c r="I8" s="82">
        <v>20</v>
      </c>
      <c r="J8" s="262"/>
      <c r="K8" s="410"/>
      <c r="L8" s="263"/>
      <c r="M8" s="82" t="s">
        <v>191</v>
      </c>
      <c r="N8" s="92"/>
      <c r="O8" s="82">
        <v>15</v>
      </c>
      <c r="P8" s="83"/>
      <c r="Q8" s="91"/>
      <c r="R8" s="83"/>
      <c r="S8" s="83"/>
      <c r="T8" s="91"/>
      <c r="U8" s="83"/>
      <c r="V8" s="502"/>
      <c r="W8" s="242">
        <f>(Y6*5)+(Y8*5)+(Y10*8)</f>
        <v>27</v>
      </c>
      <c r="X8" s="87" t="s">
        <v>38</v>
      </c>
      <c r="Y8" s="417">
        <f>AB9</f>
        <v>2.6</v>
      </c>
      <c r="Z8" s="139"/>
      <c r="AA8" s="132" t="s">
        <v>39</v>
      </c>
      <c r="AB8" s="133">
        <v>2</v>
      </c>
      <c r="AC8" s="133">
        <f>AB8*1</f>
        <v>2</v>
      </c>
      <c r="AD8" s="133" t="s">
        <v>36</v>
      </c>
      <c r="AE8" s="133">
        <f>AB8*5</f>
        <v>10</v>
      </c>
      <c r="AF8" s="133">
        <f>AC8*4+AE8*4</f>
        <v>48</v>
      </c>
    </row>
    <row r="9" spans="2:32" ht="27.95" customHeight="1">
      <c r="B9" s="525" t="s">
        <v>40</v>
      </c>
      <c r="C9" s="512"/>
      <c r="D9" s="83"/>
      <c r="E9" s="83"/>
      <c r="F9" s="83"/>
      <c r="G9" s="82"/>
      <c r="H9" s="82"/>
      <c r="I9" s="82"/>
      <c r="J9" s="262"/>
      <c r="K9" s="410"/>
      <c r="L9" s="263"/>
      <c r="M9" s="82"/>
      <c r="N9" s="92"/>
      <c r="O9" s="82"/>
      <c r="P9" s="83"/>
      <c r="Q9" s="91"/>
      <c r="R9" s="83"/>
      <c r="S9" s="83"/>
      <c r="T9" s="91"/>
      <c r="U9" s="83"/>
      <c r="V9" s="502"/>
      <c r="W9" s="86" t="s">
        <v>2</v>
      </c>
      <c r="X9" s="87" t="s">
        <v>41</v>
      </c>
      <c r="Y9" s="417">
        <f>AB10</f>
        <v>0</v>
      </c>
      <c r="AA9" s="132" t="s">
        <v>42</v>
      </c>
      <c r="AB9" s="133">
        <v>2.6</v>
      </c>
      <c r="AC9" s="133"/>
      <c r="AD9" s="133">
        <f>AB9*5</f>
        <v>13</v>
      </c>
      <c r="AE9" s="133" t="s">
        <v>36</v>
      </c>
      <c r="AF9" s="133">
        <f>AD9*9</f>
        <v>117</v>
      </c>
    </row>
    <row r="10" spans="2:32" ht="27.95" customHeight="1">
      <c r="B10" s="525"/>
      <c r="C10" s="512"/>
      <c r="D10" s="83"/>
      <c r="E10" s="83"/>
      <c r="F10" s="83"/>
      <c r="G10" s="82"/>
      <c r="H10" s="82"/>
      <c r="I10" s="82"/>
      <c r="J10" s="265"/>
      <c r="K10" s="410"/>
      <c r="L10" s="263"/>
      <c r="M10" s="82"/>
      <c r="N10" s="92"/>
      <c r="O10" s="82"/>
      <c r="P10" s="83"/>
      <c r="Q10" s="91"/>
      <c r="R10" s="83"/>
      <c r="S10" s="83"/>
      <c r="T10" s="91"/>
      <c r="U10" s="83"/>
      <c r="V10" s="502"/>
      <c r="W10" s="242">
        <f>(Y5*2)+(Y6*7)+(Y7*1)+(Y10*8)</f>
        <v>33.199999999999996</v>
      </c>
      <c r="X10" s="93" t="s">
        <v>43</v>
      </c>
      <c r="Y10" s="417">
        <v>0</v>
      </c>
      <c r="Z10" s="139"/>
      <c r="AA10" s="132" t="s">
        <v>44</v>
      </c>
      <c r="AE10" s="132">
        <f>AB10*15</f>
        <v>0</v>
      </c>
    </row>
    <row r="11" spans="2:32" ht="27.95" customHeight="1">
      <c r="B11" s="94" t="s">
        <v>45</v>
      </c>
      <c r="C11" s="154"/>
      <c r="D11" s="83"/>
      <c r="E11" s="91"/>
      <c r="F11" s="83"/>
      <c r="G11" s="99"/>
      <c r="H11" s="92"/>
      <c r="I11" s="82"/>
      <c r="J11" s="83"/>
      <c r="K11" s="91"/>
      <c r="L11" s="83"/>
      <c r="M11" s="82"/>
      <c r="N11" s="92"/>
      <c r="O11" s="82"/>
      <c r="P11" s="83"/>
      <c r="Q11" s="91"/>
      <c r="R11" s="83"/>
      <c r="S11" s="83"/>
      <c r="T11" s="91"/>
      <c r="U11" s="83"/>
      <c r="V11" s="502"/>
      <c r="W11" s="86" t="s">
        <v>46</v>
      </c>
      <c r="X11" s="96"/>
      <c r="Y11" s="417"/>
      <c r="AC11" s="132">
        <f>SUM(AC6:AC10)</f>
        <v>33.199999999999996</v>
      </c>
      <c r="AD11" s="132">
        <f>SUM(AD6:AD10)</f>
        <v>27</v>
      </c>
      <c r="AE11" s="132">
        <f>SUM(AE6:AE10)</f>
        <v>97</v>
      </c>
      <c r="AF11" s="132">
        <f>AC11*4+AD11*9+AE11*4</f>
        <v>763.8</v>
      </c>
    </row>
    <row r="12" spans="2:32" ht="27.95" customHeight="1">
      <c r="B12" s="155"/>
      <c r="C12" s="156"/>
      <c r="D12" s="91"/>
      <c r="E12" s="91"/>
      <c r="F12" s="83"/>
      <c r="G12" s="82"/>
      <c r="H12" s="92"/>
      <c r="I12" s="82"/>
      <c r="J12" s="83"/>
      <c r="K12" s="91"/>
      <c r="L12" s="83"/>
      <c r="M12" s="82"/>
      <c r="N12" s="92"/>
      <c r="O12" s="82"/>
      <c r="P12" s="83"/>
      <c r="Q12" s="91"/>
      <c r="R12" s="83"/>
      <c r="S12" s="83"/>
      <c r="T12" s="91"/>
      <c r="U12" s="83"/>
      <c r="V12" s="503"/>
      <c r="W12" s="112">
        <f>(W6*4)+(W8*9)+(W10*4)</f>
        <v>763.8</v>
      </c>
      <c r="X12" s="97"/>
      <c r="Y12" s="418"/>
      <c r="Z12" s="139"/>
      <c r="AC12" s="157">
        <f>AC11*4/AF11</f>
        <v>0.1738675045823514</v>
      </c>
      <c r="AD12" s="157">
        <f>AD11*9/AF11</f>
        <v>0.31814611154752553</v>
      </c>
      <c r="AE12" s="157">
        <f>AE11*4/AF11</f>
        <v>0.50798638387012307</v>
      </c>
    </row>
    <row r="13" spans="2:32" s="149" customFormat="1" ht="42" customHeight="1">
      <c r="B13" s="73">
        <v>6</v>
      </c>
      <c r="C13" s="512"/>
      <c r="D13" s="75" t="str">
        <f>'6月菜單'!E36</f>
        <v>胚芽飯</v>
      </c>
      <c r="E13" s="75" t="s">
        <v>20</v>
      </c>
      <c r="F13" s="76" t="s">
        <v>21</v>
      </c>
      <c r="G13" s="75" t="str">
        <f>'6月菜單'!E37</f>
        <v>碳燒雞腿</v>
      </c>
      <c r="H13" s="75" t="s">
        <v>22</v>
      </c>
      <c r="I13" s="76" t="s">
        <v>21</v>
      </c>
      <c r="J13" s="75" t="str">
        <f>'6月菜單'!E38</f>
        <v>醬汁豆腐(豆)</v>
      </c>
      <c r="K13" s="75" t="s">
        <v>242</v>
      </c>
      <c r="L13" s="76" t="s">
        <v>21</v>
      </c>
      <c r="M13" s="75" t="str">
        <f>'6月菜單'!E39</f>
        <v>螞蟻上樹</v>
      </c>
      <c r="N13" s="75" t="s">
        <v>403</v>
      </c>
      <c r="O13" s="76" t="s">
        <v>21</v>
      </c>
      <c r="P13" s="75" t="str">
        <f>'6月菜單'!E40</f>
        <v>淺色蔬菜</v>
      </c>
      <c r="Q13" s="75" t="s">
        <v>68</v>
      </c>
      <c r="R13" s="76" t="s">
        <v>48</v>
      </c>
      <c r="S13" s="75" t="str">
        <f>'6月菜單'!E41</f>
        <v>紅豆紫米湯</v>
      </c>
      <c r="T13" s="75" t="s">
        <v>47</v>
      </c>
      <c r="U13" s="76" t="s">
        <v>48</v>
      </c>
      <c r="V13" s="520"/>
      <c r="W13" s="77" t="s">
        <v>1</v>
      </c>
      <c r="X13" s="78" t="s">
        <v>69</v>
      </c>
      <c r="Y13" s="416">
        <f>AB14</f>
        <v>6.4</v>
      </c>
      <c r="Z13" s="132"/>
      <c r="AA13" s="132"/>
      <c r="AB13" s="133"/>
      <c r="AC13" s="132" t="s">
        <v>70</v>
      </c>
      <c r="AD13" s="132" t="s">
        <v>71</v>
      </c>
      <c r="AE13" s="132" t="s">
        <v>72</v>
      </c>
      <c r="AF13" s="132" t="s">
        <v>73</v>
      </c>
    </row>
    <row r="14" spans="2:32" ht="27.95" customHeight="1">
      <c r="B14" s="150" t="s">
        <v>29</v>
      </c>
      <c r="C14" s="512"/>
      <c r="D14" s="82" t="s">
        <v>169</v>
      </c>
      <c r="E14" s="82"/>
      <c r="F14" s="82">
        <v>70</v>
      </c>
      <c r="G14" s="82" t="s">
        <v>496</v>
      </c>
      <c r="H14" s="82"/>
      <c r="I14" s="82">
        <v>40</v>
      </c>
      <c r="J14" s="82" t="s">
        <v>480</v>
      </c>
      <c r="K14" s="82" t="s">
        <v>481</v>
      </c>
      <c r="L14" s="82">
        <v>50</v>
      </c>
      <c r="M14" s="82" t="s">
        <v>436</v>
      </c>
      <c r="N14" s="82"/>
      <c r="O14" s="82">
        <v>60</v>
      </c>
      <c r="P14" s="82" t="str">
        <f>P13</f>
        <v>淺色蔬菜</v>
      </c>
      <c r="Q14" s="82"/>
      <c r="R14" s="82">
        <v>100</v>
      </c>
      <c r="S14" s="83" t="s">
        <v>439</v>
      </c>
      <c r="T14" s="99"/>
      <c r="U14" s="83">
        <v>10</v>
      </c>
      <c r="V14" s="521"/>
      <c r="W14" s="242">
        <f>(Y13*15)+(Y15*5)+(Y17*15)+(Y18*12)</f>
        <v>104.5</v>
      </c>
      <c r="X14" s="84" t="s">
        <v>31</v>
      </c>
      <c r="Y14" s="417">
        <f>AB15</f>
        <v>2</v>
      </c>
      <c r="Z14" s="139"/>
      <c r="AA14" s="133" t="s">
        <v>32</v>
      </c>
      <c r="AB14" s="133">
        <v>6.4</v>
      </c>
      <c r="AC14" s="133">
        <f>AB14*2</f>
        <v>12.8</v>
      </c>
      <c r="AD14" s="133"/>
      <c r="AE14" s="133">
        <f>AB14*15</f>
        <v>96</v>
      </c>
      <c r="AF14" s="133">
        <f>AC14*4+AE14*4</f>
        <v>435.2</v>
      </c>
    </row>
    <row r="15" spans="2:32" ht="27.95" customHeight="1">
      <c r="B15" s="150">
        <v>23</v>
      </c>
      <c r="C15" s="512"/>
      <c r="D15" s="82" t="s">
        <v>234</v>
      </c>
      <c r="E15" s="82"/>
      <c r="F15" s="82">
        <v>40</v>
      </c>
      <c r="G15" s="82"/>
      <c r="H15" s="82"/>
      <c r="I15" s="82"/>
      <c r="J15" s="82"/>
      <c r="K15" s="82"/>
      <c r="L15" s="82"/>
      <c r="M15" s="82" t="s">
        <v>437</v>
      </c>
      <c r="N15" s="82"/>
      <c r="O15" s="82">
        <v>15</v>
      </c>
      <c r="P15" s="83"/>
      <c r="Q15" s="266"/>
      <c r="R15" s="266"/>
      <c r="S15" s="82" t="s">
        <v>440</v>
      </c>
      <c r="T15" s="266"/>
      <c r="U15" s="83">
        <v>5</v>
      </c>
      <c r="V15" s="521"/>
      <c r="W15" s="86" t="s">
        <v>0</v>
      </c>
      <c r="X15" s="87" t="s">
        <v>34</v>
      </c>
      <c r="Y15" s="417">
        <f>AB16</f>
        <v>1.7</v>
      </c>
      <c r="AA15" s="151" t="s">
        <v>35</v>
      </c>
      <c r="AB15" s="133">
        <v>2</v>
      </c>
      <c r="AC15" s="152">
        <f>AB15*7</f>
        <v>14</v>
      </c>
      <c r="AD15" s="133">
        <f>AB15*5</f>
        <v>10</v>
      </c>
      <c r="AE15" s="133" t="s">
        <v>36</v>
      </c>
      <c r="AF15" s="153">
        <f>AC15*4+AD15*9</f>
        <v>146</v>
      </c>
    </row>
    <row r="16" spans="2:32" ht="27.95" customHeight="1">
      <c r="B16" s="150" t="s">
        <v>37</v>
      </c>
      <c r="C16" s="512"/>
      <c r="D16" s="91"/>
      <c r="E16" s="91"/>
      <c r="F16" s="83"/>
      <c r="G16" s="82"/>
      <c r="H16" s="82"/>
      <c r="I16" s="82"/>
      <c r="J16" s="82"/>
      <c r="K16" s="82"/>
      <c r="L16" s="82"/>
      <c r="M16" s="82" t="s">
        <v>429</v>
      </c>
      <c r="N16" s="82"/>
      <c r="O16" s="82">
        <v>10</v>
      </c>
      <c r="P16" s="83"/>
      <c r="Q16" s="91"/>
      <c r="R16" s="83"/>
      <c r="S16" s="83"/>
      <c r="T16" s="91"/>
      <c r="U16" s="83"/>
      <c r="V16" s="521"/>
      <c r="W16" s="242">
        <f>(Y14*5)+(Y16*5)+(Y18*8)</f>
        <v>23</v>
      </c>
      <c r="X16" s="87" t="s">
        <v>38</v>
      </c>
      <c r="Y16" s="417">
        <f>AB17</f>
        <v>2.6</v>
      </c>
      <c r="Z16" s="139"/>
      <c r="AA16" s="132" t="s">
        <v>39</v>
      </c>
      <c r="AB16" s="133">
        <v>1.7</v>
      </c>
      <c r="AC16" s="133">
        <f>AB16*1</f>
        <v>1.7</v>
      </c>
      <c r="AD16" s="133" t="s">
        <v>36</v>
      </c>
      <c r="AE16" s="133">
        <f>AB16*5</f>
        <v>8.5</v>
      </c>
      <c r="AF16" s="133">
        <f>AC16*4+AE16*4</f>
        <v>40.799999999999997</v>
      </c>
    </row>
    <row r="17" spans="1:32" ht="27.95" customHeight="1">
      <c r="A17"/>
      <c r="B17" s="508" t="s">
        <v>172</v>
      </c>
      <c r="C17" s="493"/>
      <c r="D17" s="92"/>
      <c r="E17" s="91"/>
      <c r="F17" s="83"/>
      <c r="G17" s="83"/>
      <c r="H17" s="92"/>
      <c r="I17" s="82"/>
      <c r="J17" s="82"/>
      <c r="K17" s="99"/>
      <c r="L17" s="82"/>
      <c r="M17" s="82" t="s">
        <v>438</v>
      </c>
      <c r="N17" s="82"/>
      <c r="O17" s="82">
        <v>5</v>
      </c>
      <c r="P17" s="83"/>
      <c r="Q17" s="91"/>
      <c r="R17" s="83"/>
      <c r="S17" s="99"/>
      <c r="T17" s="83"/>
      <c r="U17" s="83"/>
      <c r="V17" s="521"/>
      <c r="W17" s="86" t="s">
        <v>2</v>
      </c>
      <c r="X17" s="87" t="s">
        <v>41</v>
      </c>
      <c r="Y17" s="85">
        <f>AB18</f>
        <v>0</v>
      </c>
      <c r="AA17" s="132" t="s">
        <v>42</v>
      </c>
      <c r="AB17" s="133">
        <v>2.6</v>
      </c>
      <c r="AC17" s="133"/>
      <c r="AD17" s="133">
        <f>AB17*5</f>
        <v>13</v>
      </c>
      <c r="AE17" s="133" t="s">
        <v>36</v>
      </c>
      <c r="AF17" s="133">
        <f>AD17*9</f>
        <v>117</v>
      </c>
    </row>
    <row r="18" spans="1:32" ht="27.95" customHeight="1">
      <c r="B18" s="525"/>
      <c r="C18" s="512"/>
      <c r="D18" s="91"/>
      <c r="E18" s="250"/>
      <c r="F18" s="266"/>
      <c r="G18" s="265"/>
      <c r="H18" s="250"/>
      <c r="I18" s="82"/>
      <c r="J18" s="82"/>
      <c r="K18" s="99"/>
      <c r="L18" s="82"/>
      <c r="M18" s="262"/>
      <c r="N18" s="82"/>
      <c r="O18" s="263"/>
      <c r="P18" s="83"/>
      <c r="Q18" s="91"/>
      <c r="R18" s="83"/>
      <c r="S18" s="83"/>
      <c r="T18" s="91"/>
      <c r="U18" s="83"/>
      <c r="V18" s="521"/>
      <c r="W18" s="242">
        <f>(Y13*2)+(Y14*7)+(Y15*1)+(Y18*8)</f>
        <v>28.5</v>
      </c>
      <c r="X18" s="93" t="s">
        <v>43</v>
      </c>
      <c r="Y18" s="85">
        <v>0</v>
      </c>
      <c r="Z18" s="139"/>
      <c r="AA18" s="132" t="s">
        <v>44</v>
      </c>
      <c r="AE18" s="132">
        <f>AB18*15</f>
        <v>0</v>
      </c>
    </row>
    <row r="19" spans="1:32" ht="27.95" customHeight="1">
      <c r="B19" s="94" t="s">
        <v>45</v>
      </c>
      <c r="C19" s="154"/>
      <c r="D19" s="91"/>
      <c r="E19" s="91"/>
      <c r="F19" s="83"/>
      <c r="G19" s="82"/>
      <c r="H19" s="92"/>
      <c r="I19" s="82"/>
      <c r="J19" s="99"/>
      <c r="K19" s="82"/>
      <c r="L19" s="83"/>
      <c r="M19" s="262"/>
      <c r="N19" s="82"/>
      <c r="O19" s="263"/>
      <c r="P19" s="83"/>
      <c r="Q19" s="91"/>
      <c r="R19" s="83"/>
      <c r="S19" s="83"/>
      <c r="T19" s="91"/>
      <c r="U19" s="83"/>
      <c r="V19" s="521"/>
      <c r="W19" s="86" t="s">
        <v>46</v>
      </c>
      <c r="X19" s="96"/>
      <c r="Y19" s="85"/>
      <c r="AC19" s="132">
        <f>SUM(AC14:AC18)</f>
        <v>28.5</v>
      </c>
      <c r="AD19" s="132">
        <f>SUM(AD14:AD18)</f>
        <v>23</v>
      </c>
      <c r="AE19" s="132">
        <f>SUM(AE14:AE18)</f>
        <v>104.5</v>
      </c>
      <c r="AF19" s="132">
        <f>AC19*4+AD19*9+AE19*4</f>
        <v>739</v>
      </c>
    </row>
    <row r="20" spans="1:32" ht="27.95" customHeight="1">
      <c r="B20" s="155"/>
      <c r="C20" s="156"/>
      <c r="D20" s="91"/>
      <c r="E20" s="91"/>
      <c r="F20" s="83"/>
      <c r="G20" s="82"/>
      <c r="H20" s="92"/>
      <c r="I20" s="82"/>
      <c r="J20" s="82"/>
      <c r="K20" s="91"/>
      <c r="L20" s="83"/>
      <c r="M20" s="262"/>
      <c r="N20" s="82"/>
      <c r="O20" s="263"/>
      <c r="P20" s="83"/>
      <c r="Q20" s="91"/>
      <c r="R20" s="83"/>
      <c r="S20" s="83"/>
      <c r="T20" s="91"/>
      <c r="U20" s="83"/>
      <c r="V20" s="522"/>
      <c r="W20" s="112">
        <f>(W14*4)+(W16*9)+(W18*4)</f>
        <v>739</v>
      </c>
      <c r="X20" s="97"/>
      <c r="Y20" s="418"/>
      <c r="Z20" s="139"/>
      <c r="AC20" s="157">
        <f>AC19*4/AF19</f>
        <v>0.15426251691474965</v>
      </c>
      <c r="AD20" s="157">
        <f>AD19*9/AF19</f>
        <v>0.28010825439783493</v>
      </c>
      <c r="AE20" s="157">
        <f>AE19*4/AF19</f>
        <v>0.56562922868741539</v>
      </c>
    </row>
    <row r="21" spans="1:32" s="149" customFormat="1" ht="42" customHeight="1">
      <c r="B21" s="73">
        <v>6</v>
      </c>
      <c r="C21" s="512"/>
      <c r="D21" s="75" t="str">
        <f>'6月菜單'!I36</f>
        <v>白米飯</v>
      </c>
      <c r="E21" s="75" t="s">
        <v>20</v>
      </c>
      <c r="F21" s="76" t="s">
        <v>21</v>
      </c>
      <c r="G21" s="75" t="str">
        <f>'6月菜單'!I37</f>
        <v>脆皮炸雞翅(炸)</v>
      </c>
      <c r="H21" s="75" t="s">
        <v>224</v>
      </c>
      <c r="I21" s="76" t="s">
        <v>21</v>
      </c>
      <c r="J21" s="75" t="str">
        <f>'6月菜單'!I38</f>
        <v>蘑菇肉片</v>
      </c>
      <c r="K21" s="75" t="s">
        <v>22</v>
      </c>
      <c r="L21" s="76" t="s">
        <v>21</v>
      </c>
      <c r="M21" s="75" t="str">
        <f>'6月菜單'!I39</f>
        <v>蜜汁滷味(豆加)</v>
      </c>
      <c r="N21" s="75" t="s">
        <v>210</v>
      </c>
      <c r="O21" s="76" t="s">
        <v>21</v>
      </c>
      <c r="P21" s="75" t="str">
        <f>'6月菜單'!I40</f>
        <v>深色蔬菜</v>
      </c>
      <c r="Q21" s="75" t="s">
        <v>23</v>
      </c>
      <c r="R21" s="76" t="s">
        <v>21</v>
      </c>
      <c r="S21" s="75" t="str">
        <f>'6月菜單'!I41</f>
        <v>金針肉絲湯</v>
      </c>
      <c r="T21" s="75" t="s">
        <v>22</v>
      </c>
      <c r="U21" s="76" t="s">
        <v>21</v>
      </c>
      <c r="V21" s="520"/>
      <c r="W21" s="77" t="s">
        <v>6</v>
      </c>
      <c r="X21" s="78" t="s">
        <v>24</v>
      </c>
      <c r="Y21" s="416">
        <f>AB22</f>
        <v>6.2</v>
      </c>
      <c r="Z21" s="132"/>
      <c r="AA21" s="132"/>
      <c r="AB21" s="133"/>
      <c r="AC21" s="132" t="s">
        <v>25</v>
      </c>
      <c r="AD21" s="132" t="s">
        <v>26</v>
      </c>
      <c r="AE21" s="132" t="s">
        <v>27</v>
      </c>
      <c r="AF21" s="132" t="s">
        <v>28</v>
      </c>
    </row>
    <row r="22" spans="1:32" s="160" customFormat="1" ht="27.75" customHeight="1">
      <c r="B22" s="150" t="s">
        <v>29</v>
      </c>
      <c r="C22" s="512"/>
      <c r="D22" s="82" t="s">
        <v>169</v>
      </c>
      <c r="E22" s="83"/>
      <c r="F22" s="83">
        <v>115</v>
      </c>
      <c r="G22" s="82" t="s">
        <v>235</v>
      </c>
      <c r="H22" s="82"/>
      <c r="I22" s="82">
        <v>40</v>
      </c>
      <c r="J22" s="263" t="s">
        <v>191</v>
      </c>
      <c r="K22" s="82"/>
      <c r="L22" s="82">
        <v>20</v>
      </c>
      <c r="M22" s="294" t="s">
        <v>204</v>
      </c>
      <c r="N22" s="83" t="s">
        <v>390</v>
      </c>
      <c r="O22" s="83">
        <v>30</v>
      </c>
      <c r="P22" s="82" t="str">
        <f>P21</f>
        <v>深色蔬菜</v>
      </c>
      <c r="Q22" s="82"/>
      <c r="R22" s="82">
        <v>100</v>
      </c>
      <c r="S22" s="82" t="s">
        <v>443</v>
      </c>
      <c r="T22" s="82"/>
      <c r="U22" s="82">
        <v>10</v>
      </c>
      <c r="V22" s="521"/>
      <c r="W22" s="242">
        <f>(Y21*15)+(Y23*5)+(Y25*15)+(Y26*12)</f>
        <v>102</v>
      </c>
      <c r="X22" s="84" t="s">
        <v>31</v>
      </c>
      <c r="Y22" s="417">
        <f>AB23</f>
        <v>2.7</v>
      </c>
      <c r="Z22" s="159"/>
      <c r="AA22" s="133" t="s">
        <v>32</v>
      </c>
      <c r="AB22" s="133">
        <v>6.2</v>
      </c>
      <c r="AC22" s="133">
        <f>AB22*2</f>
        <v>12.4</v>
      </c>
      <c r="AD22" s="133"/>
      <c r="AE22" s="133">
        <f>AB22*15</f>
        <v>93</v>
      </c>
      <c r="AF22" s="133">
        <f>AC22*4+AE22*4</f>
        <v>421.6</v>
      </c>
    </row>
    <row r="23" spans="1:32" s="160" customFormat="1" ht="27.95" customHeight="1">
      <c r="B23" s="150">
        <v>24</v>
      </c>
      <c r="C23" s="512"/>
      <c r="D23" s="83"/>
      <c r="E23" s="83"/>
      <c r="F23" s="83"/>
      <c r="G23" s="82"/>
      <c r="H23" s="82"/>
      <c r="I23" s="82"/>
      <c r="J23" s="263" t="s">
        <v>292</v>
      </c>
      <c r="K23" s="82"/>
      <c r="L23" s="82">
        <v>20</v>
      </c>
      <c r="M23" s="82" t="s">
        <v>259</v>
      </c>
      <c r="N23" s="82" t="s">
        <v>391</v>
      </c>
      <c r="O23" s="82">
        <v>15</v>
      </c>
      <c r="P23" s="83"/>
      <c r="Q23" s="83"/>
      <c r="R23" s="83"/>
      <c r="S23" s="82" t="s">
        <v>385</v>
      </c>
      <c r="T23" s="82"/>
      <c r="U23" s="82">
        <v>10</v>
      </c>
      <c r="V23" s="521"/>
      <c r="W23" s="86" t="s">
        <v>0</v>
      </c>
      <c r="X23" s="87" t="s">
        <v>34</v>
      </c>
      <c r="Y23" s="417">
        <f>AB24</f>
        <v>1.8</v>
      </c>
      <c r="AA23" s="151" t="s">
        <v>35</v>
      </c>
      <c r="AB23" s="133">
        <v>2.7</v>
      </c>
      <c r="AC23" s="152">
        <f>AB23*7</f>
        <v>18.900000000000002</v>
      </c>
      <c r="AD23" s="133">
        <f>AB23*5</f>
        <v>13.5</v>
      </c>
      <c r="AE23" s="133" t="s">
        <v>36</v>
      </c>
      <c r="AF23" s="153">
        <f>AC23*4+AD23*9</f>
        <v>197.10000000000002</v>
      </c>
    </row>
    <row r="24" spans="1:32" s="160" customFormat="1" ht="27.95" customHeight="1">
      <c r="B24" s="150" t="s">
        <v>37</v>
      </c>
      <c r="C24" s="512"/>
      <c r="D24" s="83"/>
      <c r="E24" s="91"/>
      <c r="F24" s="83"/>
      <c r="G24" s="82"/>
      <c r="H24" s="82"/>
      <c r="I24" s="82"/>
      <c r="J24" s="263" t="s">
        <v>262</v>
      </c>
      <c r="K24" s="82"/>
      <c r="L24" s="82">
        <v>20</v>
      </c>
      <c r="M24" s="160" t="s">
        <v>442</v>
      </c>
      <c r="N24" s="82"/>
      <c r="O24" s="82">
        <v>20</v>
      </c>
      <c r="P24" s="83"/>
      <c r="Q24" s="91"/>
      <c r="R24" s="83"/>
      <c r="S24" s="82"/>
      <c r="T24" s="92"/>
      <c r="U24" s="82"/>
      <c r="V24" s="521"/>
      <c r="W24" s="242">
        <f>(Y22*5)+(Y24*5)+(Y26*8)</f>
        <v>28</v>
      </c>
      <c r="X24" s="87" t="s">
        <v>38</v>
      </c>
      <c r="Y24" s="417">
        <f>AB25</f>
        <v>2.9</v>
      </c>
      <c r="Z24" s="159"/>
      <c r="AA24" s="132" t="s">
        <v>39</v>
      </c>
      <c r="AB24" s="133">
        <v>1.8</v>
      </c>
      <c r="AC24" s="133">
        <f>AB24*1</f>
        <v>1.8</v>
      </c>
      <c r="AD24" s="133" t="s">
        <v>36</v>
      </c>
      <c r="AE24" s="133">
        <f>AB24*5</f>
        <v>9</v>
      </c>
      <c r="AF24" s="133">
        <f>AC24*4+AE24*4</f>
        <v>43.2</v>
      </c>
    </row>
    <row r="25" spans="1:32" s="160" customFormat="1" ht="27.95" customHeight="1">
      <c r="B25" s="525" t="s">
        <v>82</v>
      </c>
      <c r="C25" s="512"/>
      <c r="D25" s="83"/>
      <c r="E25" s="264"/>
      <c r="F25" s="83"/>
      <c r="G25" s="82"/>
      <c r="H25" s="82"/>
      <c r="I25" s="82"/>
      <c r="J25" s="263" t="s">
        <v>318</v>
      </c>
      <c r="K25" s="294"/>
      <c r="L25" s="82">
        <v>5</v>
      </c>
      <c r="M25" s="82"/>
      <c r="N25" s="92"/>
      <c r="O25" s="82"/>
      <c r="P25" s="83"/>
      <c r="Q25" s="91"/>
      <c r="R25" s="83"/>
      <c r="S25" s="82"/>
      <c r="T25" s="82"/>
      <c r="U25" s="82"/>
      <c r="V25" s="521"/>
      <c r="W25" s="86" t="s">
        <v>2</v>
      </c>
      <c r="X25" s="87" t="s">
        <v>41</v>
      </c>
      <c r="Y25" s="85">
        <f>AB26</f>
        <v>0</v>
      </c>
      <c r="AA25" s="132" t="s">
        <v>42</v>
      </c>
      <c r="AB25" s="133">
        <v>2.9</v>
      </c>
      <c r="AC25" s="133"/>
      <c r="AD25" s="133">
        <f>AB25*5</f>
        <v>14.5</v>
      </c>
      <c r="AE25" s="133" t="s">
        <v>36</v>
      </c>
      <c r="AF25" s="133">
        <f>AD25*9</f>
        <v>130.5</v>
      </c>
    </row>
    <row r="26" spans="1:32" s="160" customFormat="1" ht="27.95" customHeight="1">
      <c r="B26" s="525"/>
      <c r="C26" s="512"/>
      <c r="D26" s="83"/>
      <c r="E26" s="91"/>
      <c r="F26" s="83"/>
      <c r="G26" s="128"/>
      <c r="H26" s="92"/>
      <c r="I26" s="82"/>
      <c r="J26" s="82" t="s">
        <v>441</v>
      </c>
      <c r="K26" s="92"/>
      <c r="L26" s="82" t="s">
        <v>401</v>
      </c>
      <c r="M26" s="82"/>
      <c r="N26" s="82"/>
      <c r="O26" s="82"/>
      <c r="P26" s="83"/>
      <c r="Q26" s="91"/>
      <c r="R26" s="83"/>
      <c r="S26" s="83"/>
      <c r="T26" s="91"/>
      <c r="U26" s="83"/>
      <c r="V26" s="521"/>
      <c r="W26" s="242">
        <f>(Y21*2)+(Y22*7)+(Y23*1)+(Y26*8)</f>
        <v>33.1</v>
      </c>
      <c r="X26" s="93" t="s">
        <v>43</v>
      </c>
      <c r="Y26" s="85">
        <v>0</v>
      </c>
      <c r="Z26" s="159"/>
      <c r="AA26" s="132" t="s">
        <v>44</v>
      </c>
      <c r="AB26" s="133"/>
      <c r="AC26" s="132"/>
      <c r="AD26" s="132"/>
      <c r="AE26" s="132">
        <f>AB26*15</f>
        <v>0</v>
      </c>
      <c r="AF26" s="132"/>
    </row>
    <row r="27" spans="1:32" s="160" customFormat="1" ht="27.95" customHeight="1">
      <c r="B27" s="94" t="s">
        <v>45</v>
      </c>
      <c r="C27" s="154"/>
      <c r="D27" s="83"/>
      <c r="E27" s="91"/>
      <c r="F27" s="83"/>
      <c r="G27" s="82"/>
      <c r="H27" s="92"/>
      <c r="I27" s="82"/>
      <c r="J27" s="82"/>
      <c r="K27" s="92"/>
      <c r="L27" s="82"/>
      <c r="M27" s="466" t="s">
        <v>467</v>
      </c>
      <c r="N27" s="92"/>
      <c r="O27" s="82"/>
      <c r="P27" s="83"/>
      <c r="Q27" s="91"/>
      <c r="R27" s="83"/>
      <c r="S27" s="83"/>
      <c r="T27" s="91"/>
      <c r="U27" s="83"/>
      <c r="V27" s="521"/>
      <c r="W27" s="107" t="s">
        <v>46</v>
      </c>
      <c r="X27" s="96"/>
      <c r="Y27" s="85"/>
      <c r="AA27" s="132"/>
      <c r="AB27" s="133"/>
      <c r="AC27" s="132">
        <f>SUM(AC22:AC26)</f>
        <v>33.1</v>
      </c>
      <c r="AD27" s="132">
        <f>SUM(AD22:AD26)</f>
        <v>28</v>
      </c>
      <c r="AE27" s="132">
        <f>SUM(AE22:AE26)</f>
        <v>102</v>
      </c>
      <c r="AF27" s="132">
        <f>AC27*4+AD27*9+AE27*4</f>
        <v>792.4</v>
      </c>
    </row>
    <row r="28" spans="1:32" s="160" customFormat="1" ht="27.95" customHeight="1">
      <c r="B28" s="155"/>
      <c r="C28" s="156"/>
      <c r="D28" s="91"/>
      <c r="E28" s="91"/>
      <c r="F28" s="83"/>
      <c r="G28" s="82"/>
      <c r="H28" s="92"/>
      <c r="I28" s="82"/>
      <c r="J28" s="253"/>
      <c r="K28" s="92"/>
      <c r="L28" s="82"/>
      <c r="M28" s="265"/>
      <c r="N28" s="92"/>
      <c r="O28" s="82"/>
      <c r="P28" s="83"/>
      <c r="Q28" s="91"/>
      <c r="R28" s="83"/>
      <c r="S28" s="269"/>
      <c r="T28" s="270"/>
      <c r="U28" s="269"/>
      <c r="V28" s="522"/>
      <c r="W28" s="112">
        <f>(W22*4)+(W24*9)+(W26*4)</f>
        <v>792.4</v>
      </c>
      <c r="X28" s="125"/>
      <c r="Y28" s="85"/>
      <c r="Z28" s="159"/>
      <c r="AB28" s="163"/>
      <c r="AC28" s="157">
        <f>AC27*4/AF27</f>
        <v>0.16708732963149925</v>
      </c>
      <c r="AD28" s="157">
        <f>AD27*9/AF27</f>
        <v>0.31802120141342755</v>
      </c>
      <c r="AE28" s="157">
        <f>AE27*4/AF27</f>
        <v>0.51489146895507321</v>
      </c>
    </row>
    <row r="29" spans="1:32" s="149" customFormat="1" ht="42" customHeight="1">
      <c r="B29" s="73">
        <v>6</v>
      </c>
      <c r="C29" s="512"/>
      <c r="D29" s="75" t="str">
        <f>'6月菜單'!M36</f>
        <v>地瓜飯</v>
      </c>
      <c r="E29" s="75" t="s">
        <v>20</v>
      </c>
      <c r="F29" s="76" t="s">
        <v>21</v>
      </c>
      <c r="G29" s="401" t="str">
        <f>'6月菜單'!M37</f>
        <v>梅干扣肉(醃)</v>
      </c>
      <c r="H29" s="401" t="s">
        <v>290</v>
      </c>
      <c r="I29" s="400" t="s">
        <v>21</v>
      </c>
      <c r="J29" s="164" t="str">
        <f>'6月菜單'!M38</f>
        <v>照燒翅小腿</v>
      </c>
      <c r="K29" s="75" t="s">
        <v>22</v>
      </c>
      <c r="L29" s="76" t="s">
        <v>21</v>
      </c>
      <c r="M29" s="75" t="str">
        <f>'6月菜單'!M39</f>
        <v>黃金玉米炒蛋</v>
      </c>
      <c r="N29" s="75" t="s">
        <v>22</v>
      </c>
      <c r="O29" s="76" t="s">
        <v>21</v>
      </c>
      <c r="P29" s="75" t="str">
        <f>'6月菜單'!M40</f>
        <v>淺色蔬菜</v>
      </c>
      <c r="Q29" s="75" t="s">
        <v>23</v>
      </c>
      <c r="R29" s="76" t="s">
        <v>21</v>
      </c>
      <c r="S29" s="164" t="str">
        <f>'6月菜單'!M41</f>
        <v>鮮筍湯</v>
      </c>
      <c r="T29" s="164" t="s">
        <v>22</v>
      </c>
      <c r="U29" s="268" t="s">
        <v>21</v>
      </c>
      <c r="V29" s="520"/>
      <c r="W29" s="77" t="s">
        <v>1</v>
      </c>
      <c r="X29" s="78" t="s">
        <v>24</v>
      </c>
      <c r="Y29" s="416">
        <f>AB30</f>
        <v>6</v>
      </c>
      <c r="Z29" s="132"/>
      <c r="AA29" s="132"/>
      <c r="AB29" s="133"/>
      <c r="AC29" s="132" t="s">
        <v>25</v>
      </c>
      <c r="AD29" s="132" t="s">
        <v>26</v>
      </c>
      <c r="AE29" s="132" t="s">
        <v>27</v>
      </c>
      <c r="AF29" s="132" t="s">
        <v>28</v>
      </c>
    </row>
    <row r="30" spans="1:32" ht="27.95" customHeight="1">
      <c r="B30" s="150" t="s">
        <v>29</v>
      </c>
      <c r="C30" s="512"/>
      <c r="D30" s="82" t="s">
        <v>169</v>
      </c>
      <c r="E30" s="82"/>
      <c r="F30" s="262">
        <v>95</v>
      </c>
      <c r="G30" s="82" t="s">
        <v>191</v>
      </c>
      <c r="H30" s="82"/>
      <c r="I30" s="82">
        <v>40</v>
      </c>
      <c r="J30" s="82" t="s">
        <v>237</v>
      </c>
      <c r="K30" s="82"/>
      <c r="L30" s="82">
        <v>40</v>
      </c>
      <c r="M30" s="294" t="s">
        <v>212</v>
      </c>
      <c r="N30" s="83"/>
      <c r="O30" s="83">
        <v>40</v>
      </c>
      <c r="P30" s="82" t="str">
        <f>P29</f>
        <v>淺色蔬菜</v>
      </c>
      <c r="Q30" s="82"/>
      <c r="R30" s="82">
        <v>100</v>
      </c>
      <c r="S30" s="82" t="s">
        <v>321</v>
      </c>
      <c r="T30" s="294"/>
      <c r="U30" s="83">
        <v>30</v>
      </c>
      <c r="V30" s="521"/>
      <c r="W30" s="242">
        <f>(Y29*15)+(Y31*5)+(Y33*15)+(Y34*12)</f>
        <v>99.5</v>
      </c>
      <c r="X30" s="84" t="s">
        <v>31</v>
      </c>
      <c r="Y30" s="417">
        <f>AB31</f>
        <v>2.8</v>
      </c>
      <c r="Z30" s="139"/>
      <c r="AA30" s="133" t="s">
        <v>32</v>
      </c>
      <c r="AB30" s="133">
        <v>6</v>
      </c>
      <c r="AC30" s="133">
        <f>AB30*2</f>
        <v>12</v>
      </c>
      <c r="AD30" s="133"/>
      <c r="AE30" s="133">
        <f>AB30*15</f>
        <v>90</v>
      </c>
      <c r="AF30" s="133">
        <f>AC30*4+AE30*4</f>
        <v>408</v>
      </c>
    </row>
    <row r="31" spans="1:32" ht="27.95" customHeight="1">
      <c r="B31" s="150">
        <v>25</v>
      </c>
      <c r="C31" s="512"/>
      <c r="D31" s="82" t="s">
        <v>171</v>
      </c>
      <c r="E31" s="82"/>
      <c r="F31" s="262">
        <v>55</v>
      </c>
      <c r="G31" s="82" t="s">
        <v>444</v>
      </c>
      <c r="H31" s="82" t="s">
        <v>446</v>
      </c>
      <c r="I31" s="82">
        <v>30</v>
      </c>
      <c r="J31" s="82" t="s">
        <v>435</v>
      </c>
      <c r="K31" s="82"/>
      <c r="L31" s="82" t="s">
        <v>401</v>
      </c>
      <c r="M31" s="294" t="s">
        <v>449</v>
      </c>
      <c r="N31" s="294"/>
      <c r="O31" s="294">
        <v>20</v>
      </c>
      <c r="P31" s="82"/>
      <c r="Q31" s="92"/>
      <c r="R31" s="82"/>
      <c r="S31" s="83"/>
      <c r="T31" s="83"/>
      <c r="U31" s="83"/>
      <c r="V31" s="521"/>
      <c r="W31" s="86" t="s">
        <v>0</v>
      </c>
      <c r="X31" s="87" t="s">
        <v>34</v>
      </c>
      <c r="Y31" s="417">
        <f>AB32</f>
        <v>1.9</v>
      </c>
      <c r="AA31" s="151" t="s">
        <v>35</v>
      </c>
      <c r="AB31" s="133">
        <v>2.8</v>
      </c>
      <c r="AC31" s="152">
        <f>AB31*7</f>
        <v>19.599999999999998</v>
      </c>
      <c r="AD31" s="133">
        <f>AB31*5</f>
        <v>14</v>
      </c>
      <c r="AE31" s="133" t="s">
        <v>36</v>
      </c>
      <c r="AF31" s="153">
        <f>AC31*4+AD31*9</f>
        <v>204.39999999999998</v>
      </c>
    </row>
    <row r="32" spans="1:32" ht="27.95" customHeight="1">
      <c r="B32" s="150" t="s">
        <v>37</v>
      </c>
      <c r="C32" s="512"/>
      <c r="D32" s="92"/>
      <c r="E32" s="92"/>
      <c r="F32" s="262"/>
      <c r="G32" s="82" t="s">
        <v>445</v>
      </c>
      <c r="H32" s="82" t="s">
        <v>446</v>
      </c>
      <c r="I32" s="82">
        <v>10</v>
      </c>
      <c r="J32" s="160" t="s">
        <v>448</v>
      </c>
      <c r="K32" s="92"/>
      <c r="L32" s="82">
        <v>1</v>
      </c>
      <c r="M32" s="294" t="s">
        <v>420</v>
      </c>
      <c r="N32" s="92"/>
      <c r="O32" s="82">
        <v>15</v>
      </c>
      <c r="P32" s="82"/>
      <c r="Q32" s="92"/>
      <c r="R32" s="82"/>
      <c r="S32" s="294"/>
      <c r="T32" s="423"/>
      <c r="U32" s="83"/>
      <c r="V32" s="521"/>
      <c r="W32" s="242">
        <f>(Y30*5)+(Y32*5)+(Y34*8)</f>
        <v>27</v>
      </c>
      <c r="X32" s="87" t="s">
        <v>38</v>
      </c>
      <c r="Y32" s="417">
        <f>AB33</f>
        <v>2.6</v>
      </c>
      <c r="Z32" s="139"/>
      <c r="AA32" s="132" t="s">
        <v>39</v>
      </c>
      <c r="AB32" s="133">
        <v>1.9</v>
      </c>
      <c r="AC32" s="133">
        <f>AB32*1</f>
        <v>1.9</v>
      </c>
      <c r="AD32" s="133" t="s">
        <v>36</v>
      </c>
      <c r="AE32" s="133">
        <f>AB32*5</f>
        <v>9.5</v>
      </c>
      <c r="AF32" s="133">
        <f>AC32*4+AE32*4</f>
        <v>45.6</v>
      </c>
    </row>
    <row r="33" spans="2:32" ht="27.95" customHeight="1">
      <c r="B33" s="525" t="s">
        <v>65</v>
      </c>
      <c r="C33" s="512"/>
      <c r="D33" s="92"/>
      <c r="E33" s="92"/>
      <c r="F33" s="262"/>
      <c r="G33" s="396"/>
      <c r="H33" s="82"/>
      <c r="I33" s="406"/>
      <c r="J33" s="82"/>
      <c r="K33" s="92"/>
      <c r="L33" s="82"/>
      <c r="M33" s="82"/>
      <c r="N33" s="92"/>
      <c r="O33" s="82"/>
      <c r="P33" s="83"/>
      <c r="Q33" s="91"/>
      <c r="R33" s="83"/>
      <c r="S33" s="265"/>
      <c r="T33" s="83"/>
      <c r="U33" s="83"/>
      <c r="V33" s="521"/>
      <c r="W33" s="86" t="s">
        <v>2</v>
      </c>
      <c r="X33" s="87" t="s">
        <v>41</v>
      </c>
      <c r="Y33" s="85">
        <f>AB34</f>
        <v>0</v>
      </c>
      <c r="AA33" s="132" t="s">
        <v>42</v>
      </c>
      <c r="AB33" s="133">
        <v>2.6</v>
      </c>
      <c r="AC33" s="133"/>
      <c r="AD33" s="133">
        <f>AB33*5</f>
        <v>13</v>
      </c>
      <c r="AE33" s="133" t="s">
        <v>36</v>
      </c>
      <c r="AF33" s="133">
        <f>AD33*9</f>
        <v>117</v>
      </c>
    </row>
    <row r="34" spans="2:32" ht="27.95" customHeight="1">
      <c r="B34" s="525"/>
      <c r="C34" s="512"/>
      <c r="D34" s="92"/>
      <c r="E34" s="92"/>
      <c r="F34" s="262"/>
      <c r="G34" s="396"/>
      <c r="H34" s="92"/>
      <c r="I34" s="406"/>
      <c r="J34" s="265"/>
      <c r="K34" s="82"/>
      <c r="M34" s="82"/>
      <c r="N34" s="82"/>
      <c r="O34" s="82"/>
      <c r="P34" s="83"/>
      <c r="Q34" s="91"/>
      <c r="R34" s="83"/>
      <c r="S34" s="99"/>
      <c r="T34" s="92"/>
      <c r="U34" s="82"/>
      <c r="V34" s="521"/>
      <c r="W34" s="242">
        <f>(Y29*2)+(Y30*7)+(Y31*1)+(Y34*8)</f>
        <v>33.5</v>
      </c>
      <c r="X34" s="93" t="s">
        <v>43</v>
      </c>
      <c r="Y34" s="85">
        <v>0</v>
      </c>
      <c r="Z34" s="139"/>
      <c r="AA34" s="132" t="s">
        <v>44</v>
      </c>
      <c r="AE34" s="132">
        <f>AB34*15</f>
        <v>0</v>
      </c>
    </row>
    <row r="35" spans="2:32" ht="27.95" customHeight="1">
      <c r="B35" s="94" t="s">
        <v>45</v>
      </c>
      <c r="C35" s="154"/>
      <c r="D35" s="92"/>
      <c r="E35" s="92"/>
      <c r="F35" s="262"/>
      <c r="G35" s="396"/>
      <c r="H35" s="92"/>
      <c r="I35" s="406"/>
      <c r="J35" s="402"/>
      <c r="K35" s="82"/>
      <c r="L35" s="82"/>
      <c r="M35" s="82"/>
      <c r="N35" s="92"/>
      <c r="O35" s="82"/>
      <c r="P35" s="83"/>
      <c r="Q35" s="91"/>
      <c r="R35" s="83"/>
      <c r="S35" s="82"/>
      <c r="T35" s="92"/>
      <c r="U35" s="82"/>
      <c r="V35" s="521"/>
      <c r="W35" s="86" t="s">
        <v>46</v>
      </c>
      <c r="X35" s="96"/>
      <c r="Y35" s="85"/>
      <c r="AC35" s="132">
        <f>SUM(AC30:AC34)</f>
        <v>33.5</v>
      </c>
      <c r="AD35" s="132">
        <f>SUM(AD30:AD34)</f>
        <v>27</v>
      </c>
      <c r="AE35" s="132">
        <f>SUM(AE30:AE34)</f>
        <v>99.5</v>
      </c>
      <c r="AF35" s="132">
        <f>AC35*4+AD35*9+AE35*4</f>
        <v>775</v>
      </c>
    </row>
    <row r="36" spans="2:32" ht="27.95" customHeight="1">
      <c r="B36" s="155"/>
      <c r="C36" s="156"/>
      <c r="D36" s="92"/>
      <c r="E36" s="92"/>
      <c r="F36" s="262"/>
      <c r="G36" s="395"/>
      <c r="H36" s="408"/>
      <c r="I36" s="394"/>
      <c r="J36" s="263"/>
      <c r="K36" s="92"/>
      <c r="L36" s="82"/>
      <c r="M36" s="82"/>
      <c r="N36" s="92"/>
      <c r="O36" s="82"/>
      <c r="P36" s="83"/>
      <c r="Q36" s="91"/>
      <c r="R36" s="83"/>
      <c r="S36" s="82"/>
      <c r="T36" s="92"/>
      <c r="U36" s="82"/>
      <c r="V36" s="522"/>
      <c r="W36" s="112">
        <f>(W30*4)+(W32*9)+(W34*4)</f>
        <v>775</v>
      </c>
      <c r="X36" s="421"/>
      <c r="Y36" s="85"/>
      <c r="Z36" s="139"/>
      <c r="AC36" s="157">
        <f>AC35*4/AF35</f>
        <v>0.17290322580645162</v>
      </c>
      <c r="AD36" s="157">
        <f>AD35*9/AF35</f>
        <v>0.31354838709677418</v>
      </c>
      <c r="AE36" s="157">
        <f>AE35*4/AF35</f>
        <v>0.51354838709677419</v>
      </c>
    </row>
    <row r="37" spans="2:32" s="149" customFormat="1" ht="42" customHeight="1">
      <c r="B37" s="173">
        <v>6</v>
      </c>
      <c r="C37" s="512"/>
      <c r="D37" s="75" t="str">
        <f>'6月菜單'!Q36</f>
        <v>霸氣咖哩炒飯</v>
      </c>
      <c r="E37" s="306" t="s">
        <v>198</v>
      </c>
      <c r="F37" s="76" t="s">
        <v>21</v>
      </c>
      <c r="G37" s="164" t="str">
        <f>'6月菜單'!Q37</f>
        <v>黃金酥炸魚排(海炸)-申請</v>
      </c>
      <c r="H37" s="164" t="s">
        <v>51</v>
      </c>
      <c r="I37" s="268" t="s">
        <v>21</v>
      </c>
      <c r="J37" s="75" t="str">
        <f>'6月菜單'!Q38</f>
        <v>紅豆包(冷)</v>
      </c>
      <c r="K37" s="75" t="s">
        <v>20</v>
      </c>
      <c r="L37" s="76" t="s">
        <v>21</v>
      </c>
      <c r="M37" s="75" t="str">
        <f>'6月菜單'!Q39</f>
        <v>彩椒菇菇炒肉</v>
      </c>
      <c r="N37" s="75" t="s">
        <v>22</v>
      </c>
      <c r="O37" s="76" t="s">
        <v>21</v>
      </c>
      <c r="P37" s="75" t="str">
        <f>'6月菜單'!Q40</f>
        <v>深色蔬菜</v>
      </c>
      <c r="Q37" s="75" t="s">
        <v>185</v>
      </c>
      <c r="R37" s="76" t="s">
        <v>21</v>
      </c>
      <c r="S37" s="75" t="str">
        <f>'6月菜單'!Q41</f>
        <v>日式豆腐湯(豆)</v>
      </c>
      <c r="T37" s="75" t="s">
        <v>184</v>
      </c>
      <c r="U37" s="76" t="s">
        <v>21</v>
      </c>
      <c r="V37" s="520"/>
      <c r="W37" s="296" t="s">
        <v>1</v>
      </c>
      <c r="X37" s="87" t="s">
        <v>24</v>
      </c>
      <c r="Y37" s="416">
        <f>AB38</f>
        <v>6.1</v>
      </c>
      <c r="Z37" s="132"/>
      <c r="AA37" s="132"/>
      <c r="AB37" s="133"/>
      <c r="AC37" s="132" t="s">
        <v>25</v>
      </c>
      <c r="AD37" s="132" t="s">
        <v>26</v>
      </c>
      <c r="AE37" s="132" t="s">
        <v>27</v>
      </c>
      <c r="AF37" s="132" t="s">
        <v>28</v>
      </c>
    </row>
    <row r="38" spans="2:32" ht="27.95" customHeight="1">
      <c r="B38" s="150" t="s">
        <v>29</v>
      </c>
      <c r="C38" s="512"/>
      <c r="D38" s="82" t="s">
        <v>297</v>
      </c>
      <c r="E38" s="82"/>
      <c r="F38" s="82">
        <v>100</v>
      </c>
      <c r="G38" s="83" t="s">
        <v>422</v>
      </c>
      <c r="H38" s="83" t="s">
        <v>398</v>
      </c>
      <c r="I38" s="83">
        <v>40</v>
      </c>
      <c r="J38" s="83" t="s">
        <v>451</v>
      </c>
      <c r="K38" s="83" t="s">
        <v>260</v>
      </c>
      <c r="L38" s="83">
        <v>30</v>
      </c>
      <c r="M38" s="83" t="s">
        <v>316</v>
      </c>
      <c r="N38" s="83"/>
      <c r="O38" s="83">
        <v>20</v>
      </c>
      <c r="P38" s="82" t="str">
        <f>P37</f>
        <v>深色蔬菜</v>
      </c>
      <c r="Q38" s="82"/>
      <c r="R38" s="82">
        <v>100</v>
      </c>
      <c r="S38" s="83" t="s">
        <v>431</v>
      </c>
      <c r="T38" s="83" t="s">
        <v>390</v>
      </c>
      <c r="U38" s="83">
        <v>20</v>
      </c>
      <c r="V38" s="521"/>
      <c r="W38" s="297">
        <f>(Y37*15)+(Y39*5)+(Y41*15)+(Y42*12)</f>
        <v>100.5</v>
      </c>
      <c r="X38" s="84" t="s">
        <v>31</v>
      </c>
      <c r="Y38" s="417">
        <f>AB39</f>
        <v>2</v>
      </c>
      <c r="Z38" s="139"/>
      <c r="AA38" s="133" t="s">
        <v>32</v>
      </c>
      <c r="AB38" s="133">
        <v>6.1</v>
      </c>
      <c r="AC38" s="133">
        <f>AB38*2</f>
        <v>12.2</v>
      </c>
      <c r="AD38" s="133"/>
      <c r="AE38" s="133">
        <f>AB38*15</f>
        <v>91.5</v>
      </c>
      <c r="AF38" s="133">
        <f>AC38*4+AE38*4</f>
        <v>414.8</v>
      </c>
    </row>
    <row r="39" spans="2:32" ht="27.95" customHeight="1">
      <c r="B39" s="150">
        <v>26</v>
      </c>
      <c r="C39" s="512"/>
      <c r="D39" s="82" t="s">
        <v>314</v>
      </c>
      <c r="E39" s="82"/>
      <c r="F39" s="82">
        <v>10</v>
      </c>
      <c r="G39" s="82"/>
      <c r="H39" s="83"/>
      <c r="I39" s="83"/>
      <c r="J39" s="83"/>
      <c r="K39" s="82"/>
      <c r="L39" s="83"/>
      <c r="M39" s="82" t="s">
        <v>241</v>
      </c>
      <c r="N39" s="82"/>
      <c r="O39" s="82">
        <v>5</v>
      </c>
      <c r="P39" s="83"/>
      <c r="Q39" s="83"/>
      <c r="R39" s="83"/>
      <c r="S39" s="83" t="s">
        <v>229</v>
      </c>
      <c r="T39" s="83"/>
      <c r="U39" s="83" t="s">
        <v>401</v>
      </c>
      <c r="V39" s="521"/>
      <c r="W39" s="298" t="s">
        <v>0</v>
      </c>
      <c r="X39" s="87" t="s">
        <v>34</v>
      </c>
      <c r="Y39" s="417">
        <f>AB40</f>
        <v>1.8</v>
      </c>
      <c r="AA39" s="151" t="s">
        <v>35</v>
      </c>
      <c r="AB39" s="133">
        <v>2</v>
      </c>
      <c r="AC39" s="152">
        <f>AB39*7</f>
        <v>14</v>
      </c>
      <c r="AD39" s="133">
        <f>AB39*5</f>
        <v>10</v>
      </c>
      <c r="AE39" s="133" t="s">
        <v>36</v>
      </c>
      <c r="AF39" s="153">
        <f>AC39*4+AD39*9</f>
        <v>146</v>
      </c>
    </row>
    <row r="40" spans="2:32" ht="27.95" customHeight="1">
      <c r="B40" s="150" t="s">
        <v>37</v>
      </c>
      <c r="C40" s="512"/>
      <c r="D40" s="82" t="s">
        <v>209</v>
      </c>
      <c r="E40" s="82"/>
      <c r="F40" s="82">
        <v>10</v>
      </c>
      <c r="G40" s="82"/>
      <c r="H40" s="92"/>
      <c r="I40" s="83"/>
      <c r="J40" s="265"/>
      <c r="K40" s="91"/>
      <c r="L40" s="83"/>
      <c r="M40" s="82" t="s">
        <v>233</v>
      </c>
      <c r="N40" s="91"/>
      <c r="O40" s="83">
        <v>20</v>
      </c>
      <c r="P40" s="83"/>
      <c r="Q40" s="91"/>
      <c r="R40" s="83"/>
      <c r="S40" s="83"/>
      <c r="T40" s="91"/>
      <c r="U40" s="83"/>
      <c r="V40" s="521"/>
      <c r="W40" s="297">
        <f>(Y38*5)+(Y40*5)+(Y42*8)</f>
        <v>24</v>
      </c>
      <c r="X40" s="87" t="s">
        <v>38</v>
      </c>
      <c r="Y40" s="417">
        <f>AB41</f>
        <v>2.8</v>
      </c>
      <c r="Z40" s="139"/>
      <c r="AA40" s="132" t="s">
        <v>39</v>
      </c>
      <c r="AB40" s="133">
        <v>1.8</v>
      </c>
      <c r="AC40" s="133">
        <f>AB40*1</f>
        <v>1.8</v>
      </c>
      <c r="AD40" s="133" t="s">
        <v>36</v>
      </c>
      <c r="AE40" s="133">
        <f>AB40*5</f>
        <v>9</v>
      </c>
      <c r="AF40" s="133">
        <f>AC40*4+AE40*4</f>
        <v>43.2</v>
      </c>
    </row>
    <row r="41" spans="2:32" ht="27.95" customHeight="1">
      <c r="B41" s="525" t="s">
        <v>66</v>
      </c>
      <c r="C41" s="512"/>
      <c r="D41" s="82" t="s">
        <v>315</v>
      </c>
      <c r="E41" s="82"/>
      <c r="F41" s="82">
        <v>5</v>
      </c>
      <c r="G41" s="82"/>
      <c r="H41" s="92"/>
      <c r="I41" s="83"/>
      <c r="J41" s="265"/>
      <c r="K41" s="91"/>
      <c r="L41" s="83"/>
      <c r="M41" s="83" t="s">
        <v>253</v>
      </c>
      <c r="N41" s="91"/>
      <c r="O41" s="83">
        <v>15</v>
      </c>
      <c r="P41" s="83"/>
      <c r="Q41" s="91"/>
      <c r="R41" s="83"/>
      <c r="S41" s="83"/>
      <c r="T41" s="91"/>
      <c r="U41" s="83"/>
      <c r="V41" s="521"/>
      <c r="W41" s="298" t="s">
        <v>2</v>
      </c>
      <c r="X41" s="87" t="s">
        <v>41</v>
      </c>
      <c r="Y41" s="85">
        <f>AB42</f>
        <v>0</v>
      </c>
      <c r="AA41" s="132" t="s">
        <v>42</v>
      </c>
      <c r="AB41" s="133">
        <v>2.8</v>
      </c>
      <c r="AC41" s="133"/>
      <c r="AD41" s="133">
        <f>AB41*5</f>
        <v>14</v>
      </c>
      <c r="AE41" s="133" t="s">
        <v>36</v>
      </c>
      <c r="AF41" s="133">
        <f>AD41*9</f>
        <v>126</v>
      </c>
    </row>
    <row r="42" spans="2:32" ht="27.95" customHeight="1">
      <c r="B42" s="525"/>
      <c r="C42" s="512"/>
      <c r="D42" s="82" t="s">
        <v>269</v>
      </c>
      <c r="E42" s="92"/>
      <c r="F42" s="82">
        <v>10</v>
      </c>
      <c r="G42" s="265"/>
      <c r="H42" s="92"/>
      <c r="I42" s="82"/>
      <c r="J42" s="265"/>
      <c r="K42" s="83"/>
      <c r="L42" s="83"/>
      <c r="M42" s="83" t="s">
        <v>482</v>
      </c>
      <c r="N42" s="82"/>
      <c r="O42" s="82">
        <v>20</v>
      </c>
      <c r="P42" s="83"/>
      <c r="Q42" s="91"/>
      <c r="R42" s="83"/>
      <c r="S42" s="83"/>
      <c r="T42" s="91"/>
      <c r="U42" s="83"/>
      <c r="V42" s="521"/>
      <c r="W42" s="297">
        <f>(Y37*2)+(Y38*7)+(Y39*1)+(Y42*8)</f>
        <v>28</v>
      </c>
      <c r="X42" s="93" t="s">
        <v>43</v>
      </c>
      <c r="Y42" s="85">
        <v>0</v>
      </c>
      <c r="Z42" s="139"/>
      <c r="AA42" s="132" t="s">
        <v>44</v>
      </c>
      <c r="AE42" s="132">
        <f>AB42*15</f>
        <v>0</v>
      </c>
    </row>
    <row r="43" spans="2:32" ht="27.95" customHeight="1">
      <c r="B43" s="94" t="s">
        <v>45</v>
      </c>
      <c r="C43" s="154"/>
      <c r="D43" s="83" t="s">
        <v>450</v>
      </c>
      <c r="E43" s="91"/>
      <c r="F43" s="83"/>
      <c r="G43" s="83"/>
      <c r="H43" s="91"/>
      <c r="I43" s="83"/>
      <c r="J43" s="83"/>
      <c r="K43" s="91"/>
      <c r="L43" s="83"/>
      <c r="M43" s="83"/>
      <c r="N43" s="83"/>
      <c r="O43" s="83"/>
      <c r="P43" s="83"/>
      <c r="Q43" s="91"/>
      <c r="R43" s="83"/>
      <c r="S43" s="83"/>
      <c r="T43" s="91"/>
      <c r="U43" s="83"/>
      <c r="V43" s="521"/>
      <c r="W43" s="298" t="s">
        <v>46</v>
      </c>
      <c r="X43" s="96"/>
      <c r="Y43" s="85"/>
      <c r="AC43" s="132">
        <f>SUM(AC38:AC42)</f>
        <v>28</v>
      </c>
      <c r="AD43" s="132">
        <f>SUM(AD38:AD42)</f>
        <v>24</v>
      </c>
      <c r="AE43" s="132">
        <f>SUM(AE38:AE42)</f>
        <v>100.5</v>
      </c>
      <c r="AF43" s="132">
        <f>AC43*4+AD43*9+AE43*4</f>
        <v>730</v>
      </c>
    </row>
    <row r="44" spans="2:32" ht="27.95" customHeight="1" thickBot="1">
      <c r="B44" s="165"/>
      <c r="C44" s="156"/>
      <c r="D44" s="166"/>
      <c r="E44" s="166"/>
      <c r="F44" s="167"/>
      <c r="G44" s="167"/>
      <c r="H44" s="166"/>
      <c r="I44" s="167"/>
      <c r="J44" s="167"/>
      <c r="K44" s="166"/>
      <c r="L44" s="167"/>
      <c r="M44" s="110"/>
      <c r="N44" s="166"/>
      <c r="O44" s="167"/>
      <c r="P44" s="167"/>
      <c r="Q44" s="166"/>
      <c r="R44" s="167"/>
      <c r="S44" s="167"/>
      <c r="T44" s="166"/>
      <c r="U44" s="167"/>
      <c r="V44" s="522"/>
      <c r="W44" s="404">
        <f>(W38*4)+(W40*9)+(W42*4)</f>
        <v>730</v>
      </c>
      <c r="X44" s="102"/>
      <c r="Y44" s="114"/>
      <c r="Z44" s="139"/>
      <c r="AC44" s="157">
        <f>AC43*4/AF43</f>
        <v>0.15342465753424658</v>
      </c>
      <c r="AD44" s="157">
        <f>AD43*9/AF43</f>
        <v>0.29589041095890412</v>
      </c>
      <c r="AE44" s="157">
        <f>AE43*4/AF43</f>
        <v>0.55068493150684927</v>
      </c>
    </row>
    <row r="45" spans="2:32" ht="36.75">
      <c r="D45" s="526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</row>
  </sheetData>
  <mergeCells count="19"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45"/>
  <sheetViews>
    <sheetView view="pageBreakPreview" topLeftCell="A7" zoomScale="55" zoomScaleNormal="55" zoomScaleSheetLayoutView="55" workbookViewId="0">
      <selection activeCell="J18" sqref="J18"/>
    </sheetView>
  </sheetViews>
  <sheetFormatPr defaultColWidth="9" defaultRowHeight="20.25"/>
  <cols>
    <col min="1" max="1" width="1.875" style="132" customWidth="1"/>
    <col min="2" max="2" width="4.875" style="133" customWidth="1"/>
    <col min="3" max="3" width="0" style="132" hidden="1" customWidth="1"/>
    <col min="4" max="4" width="18.625" style="132" customWidth="1"/>
    <col min="5" max="5" width="5.625" style="168" customWidth="1"/>
    <col min="6" max="6" width="9.625" style="132" customWidth="1"/>
    <col min="7" max="7" width="18.625" style="132" customWidth="1"/>
    <col min="8" max="8" width="5.625" style="168" customWidth="1"/>
    <col min="9" max="9" width="9.625" style="132" customWidth="1"/>
    <col min="10" max="10" width="18.625" style="132" customWidth="1"/>
    <col min="11" max="11" width="5.625" style="168" customWidth="1"/>
    <col min="12" max="12" width="9.625" style="132" customWidth="1"/>
    <col min="13" max="13" width="18.625" style="132" customWidth="1"/>
    <col min="14" max="14" width="5.625" style="168" customWidth="1"/>
    <col min="15" max="15" width="9.625" style="132" customWidth="1"/>
    <col min="16" max="16" width="18.625" style="132" customWidth="1"/>
    <col min="17" max="17" width="5.625" style="168" customWidth="1"/>
    <col min="18" max="18" width="9.625" style="132" customWidth="1"/>
    <col min="19" max="19" width="18.625" style="132" customWidth="1"/>
    <col min="20" max="20" width="5.625" style="168" customWidth="1"/>
    <col min="21" max="21" width="9.625" style="132" customWidth="1"/>
    <col min="22" max="22" width="5.25" style="132" customWidth="1"/>
    <col min="23" max="23" width="11.75" style="171" customWidth="1"/>
    <col min="24" max="24" width="11.25" style="122" customWidth="1"/>
    <col min="25" max="25" width="6.625" style="172" customWidth="1"/>
    <col min="26" max="26" width="6.625" style="132" customWidth="1"/>
    <col min="27" max="27" width="6" style="132" customWidth="1"/>
    <col min="28" max="28" width="5.5" style="133" customWidth="1"/>
    <col min="29" max="29" width="7.75" style="132" customWidth="1"/>
    <col min="30" max="30" width="8" style="132" customWidth="1"/>
    <col min="31" max="31" width="7.875" style="132" customWidth="1"/>
    <col min="32" max="32" width="7.5" style="132" customWidth="1"/>
    <col min="33" max="35" width="9" style="132" customWidth="1"/>
    <col min="36" max="16384" width="9" style="132"/>
  </cols>
  <sheetData>
    <row r="1" spans="2:32" ht="38.25">
      <c r="B1" s="504" t="s">
        <v>494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131"/>
    </row>
    <row r="2" spans="2:32" ht="24.95" customHeight="1">
      <c r="B2" s="523"/>
      <c r="C2" s="524"/>
      <c r="D2" s="524"/>
      <c r="E2" s="524"/>
      <c r="F2" s="524"/>
      <c r="G2" s="524"/>
      <c r="H2" s="134"/>
      <c r="I2" s="131"/>
      <c r="J2" s="131"/>
      <c r="K2" s="134"/>
      <c r="L2" s="131"/>
      <c r="M2" s="131"/>
      <c r="N2" s="134"/>
      <c r="O2" s="131"/>
      <c r="P2" s="131"/>
      <c r="Q2" s="134"/>
      <c r="R2" s="506" t="s">
        <v>195</v>
      </c>
      <c r="S2" s="506"/>
      <c r="T2" s="506"/>
      <c r="U2" s="506"/>
      <c r="V2" s="506"/>
      <c r="W2" s="506"/>
      <c r="X2" s="506"/>
      <c r="Y2" s="506"/>
      <c r="Z2" s="506"/>
    </row>
    <row r="3" spans="2:32" ht="31.5" customHeight="1" thickBot="1">
      <c r="B3" s="56" t="s">
        <v>9</v>
      </c>
      <c r="C3" s="13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T3" s="136"/>
      <c r="U3" s="136"/>
      <c r="V3" s="136"/>
      <c r="W3" s="137"/>
      <c r="X3" s="59"/>
      <c r="Y3" s="138"/>
      <c r="Z3" s="139"/>
    </row>
    <row r="4" spans="2:32" s="148" customFormat="1" ht="157.5">
      <c r="B4" s="140" t="s">
        <v>10</v>
      </c>
      <c r="C4" s="141" t="s">
        <v>11</v>
      </c>
      <c r="D4" s="142" t="s">
        <v>12</v>
      </c>
      <c r="E4" s="65" t="s">
        <v>13</v>
      </c>
      <c r="F4" s="142"/>
      <c r="G4" s="142" t="s">
        <v>14</v>
      </c>
      <c r="H4" s="65" t="s">
        <v>13</v>
      </c>
      <c r="I4" s="142"/>
      <c r="J4" s="142" t="s">
        <v>15</v>
      </c>
      <c r="K4" s="65" t="s">
        <v>13</v>
      </c>
      <c r="L4" s="143"/>
      <c r="M4" s="142" t="s">
        <v>15</v>
      </c>
      <c r="N4" s="65" t="s">
        <v>13</v>
      </c>
      <c r="O4" s="142"/>
      <c r="P4" s="142" t="s">
        <v>15</v>
      </c>
      <c r="Q4" s="65" t="s">
        <v>13</v>
      </c>
      <c r="R4" s="142"/>
      <c r="S4" s="144" t="s">
        <v>16</v>
      </c>
      <c r="T4" s="65" t="s">
        <v>13</v>
      </c>
      <c r="U4" s="142"/>
      <c r="V4" s="67" t="s">
        <v>67</v>
      </c>
      <c r="W4" s="145" t="s">
        <v>17</v>
      </c>
      <c r="X4" s="69" t="s">
        <v>18</v>
      </c>
      <c r="Y4" s="146" t="s">
        <v>19</v>
      </c>
      <c r="Z4" s="147"/>
      <c r="AA4" s="133"/>
      <c r="AB4" s="133"/>
      <c r="AC4" s="132"/>
      <c r="AD4" s="132"/>
      <c r="AE4" s="132"/>
      <c r="AF4" s="132"/>
    </row>
    <row r="5" spans="2:32" s="149" customFormat="1" ht="42" customHeight="1">
      <c r="B5" s="73">
        <v>6</v>
      </c>
      <c r="C5" s="512"/>
      <c r="D5" s="75" t="str">
        <f>'6月菜單'!A46</f>
        <v>白米飯</v>
      </c>
      <c r="E5" s="75" t="s">
        <v>20</v>
      </c>
      <c r="F5" s="76" t="s">
        <v>21</v>
      </c>
      <c r="G5" s="75" t="str">
        <f>'6月菜單'!A47</f>
        <v>鮮魚絲瓜豆腐燴菇(海豆)</v>
      </c>
      <c r="H5" s="75" t="s">
        <v>22</v>
      </c>
      <c r="I5" s="76" t="s">
        <v>21</v>
      </c>
      <c r="J5" s="75" t="str">
        <f>'6月菜單'!A48</f>
        <v>碳香豬排</v>
      </c>
      <c r="K5" s="75" t="s">
        <v>22</v>
      </c>
      <c r="L5" s="76" t="s">
        <v>21</v>
      </c>
      <c r="M5" s="75" t="str">
        <f>'6月菜單'!A49</f>
        <v>家鄉菜脯炒蛋(醃)</v>
      </c>
      <c r="N5" s="75" t="s">
        <v>403</v>
      </c>
      <c r="O5" s="76" t="s">
        <v>21</v>
      </c>
      <c r="P5" s="75" t="str">
        <f>'6月菜單'!A50</f>
        <v>深色蔬菜</v>
      </c>
      <c r="Q5" s="75" t="s">
        <v>23</v>
      </c>
      <c r="R5" s="76" t="s">
        <v>21</v>
      </c>
      <c r="S5" s="158" t="str">
        <f>'6月菜單'!A51</f>
        <v>菜頭湯</v>
      </c>
      <c r="T5" s="75" t="s">
        <v>22</v>
      </c>
      <c r="U5" s="76" t="s">
        <v>21</v>
      </c>
      <c r="V5" s="501"/>
      <c r="W5" s="77" t="s">
        <v>1</v>
      </c>
      <c r="X5" s="78" t="s">
        <v>24</v>
      </c>
      <c r="Y5" s="416">
        <f>AB6</f>
        <v>5.8</v>
      </c>
      <c r="Z5" s="132"/>
      <c r="AA5" s="132"/>
      <c r="AB5" s="133"/>
      <c r="AC5" s="132" t="s">
        <v>25</v>
      </c>
      <c r="AD5" s="132" t="s">
        <v>26</v>
      </c>
      <c r="AE5" s="132" t="s">
        <v>27</v>
      </c>
      <c r="AF5" s="132" t="s">
        <v>28</v>
      </c>
    </row>
    <row r="6" spans="2:32" ht="27.95" customHeight="1">
      <c r="B6" s="150" t="s">
        <v>29</v>
      </c>
      <c r="C6" s="512"/>
      <c r="D6" s="82" t="s">
        <v>30</v>
      </c>
      <c r="E6" s="83"/>
      <c r="F6" s="83">
        <v>115</v>
      </c>
      <c r="G6" s="262" t="s">
        <v>254</v>
      </c>
      <c r="H6" s="411"/>
      <c r="I6" s="263">
        <v>40</v>
      </c>
      <c r="J6" s="262" t="s">
        <v>485</v>
      </c>
      <c r="K6" s="411"/>
      <c r="L6" s="263">
        <v>40</v>
      </c>
      <c r="M6" s="82" t="s">
        <v>396</v>
      </c>
      <c r="N6" s="82"/>
      <c r="O6" s="82">
        <v>30</v>
      </c>
      <c r="P6" s="82" t="str">
        <f>P5</f>
        <v>深色蔬菜</v>
      </c>
      <c r="Q6" s="82"/>
      <c r="R6" s="82">
        <v>100</v>
      </c>
      <c r="S6" s="83" t="s">
        <v>211</v>
      </c>
      <c r="T6" s="83"/>
      <c r="U6" s="83">
        <v>20</v>
      </c>
      <c r="V6" s="502"/>
      <c r="W6" s="242">
        <f>(Y5*15)+(Y7*5)+(Y9*15)+(Y10*12)</f>
        <v>97</v>
      </c>
      <c r="X6" s="84" t="s">
        <v>31</v>
      </c>
      <c r="Y6" s="417">
        <f>AB7</f>
        <v>2.8</v>
      </c>
      <c r="Z6" s="139"/>
      <c r="AA6" s="133" t="s">
        <v>32</v>
      </c>
      <c r="AB6" s="133">
        <v>5.8</v>
      </c>
      <c r="AC6" s="133">
        <f>AB6*2</f>
        <v>11.6</v>
      </c>
      <c r="AD6" s="133"/>
      <c r="AE6" s="133">
        <f>AB6*15</f>
        <v>87</v>
      </c>
      <c r="AF6" s="133">
        <f>AC6*4+AE6*4</f>
        <v>394.4</v>
      </c>
    </row>
    <row r="7" spans="2:32" ht="27.95" customHeight="1">
      <c r="B7" s="150">
        <v>29</v>
      </c>
      <c r="C7" s="512"/>
      <c r="D7" s="83"/>
      <c r="E7" s="83"/>
      <c r="F7" s="83"/>
      <c r="G7" s="262" t="s">
        <v>215</v>
      </c>
      <c r="H7" s="410" t="s">
        <v>433</v>
      </c>
      <c r="I7" s="263">
        <v>10</v>
      </c>
      <c r="J7" s="262"/>
      <c r="K7" s="410"/>
      <c r="L7" s="263"/>
      <c r="M7" s="82" t="s">
        <v>453</v>
      </c>
      <c r="N7" s="82" t="s">
        <v>446</v>
      </c>
      <c r="O7" s="82">
        <v>10</v>
      </c>
      <c r="P7" s="83"/>
      <c r="Q7" s="83"/>
      <c r="R7" s="83"/>
      <c r="S7" s="83" t="s">
        <v>394</v>
      </c>
      <c r="T7" s="83"/>
      <c r="U7" s="83">
        <v>1</v>
      </c>
      <c r="V7" s="502"/>
      <c r="W7" s="86" t="s">
        <v>0</v>
      </c>
      <c r="X7" s="87" t="s">
        <v>34</v>
      </c>
      <c r="Y7" s="417">
        <f>AB8</f>
        <v>2</v>
      </c>
      <c r="AA7" s="151" t="s">
        <v>35</v>
      </c>
      <c r="AB7" s="133">
        <v>2.8</v>
      </c>
      <c r="AC7" s="152">
        <f>AB7*7</f>
        <v>19.599999999999998</v>
      </c>
      <c r="AD7" s="133">
        <f>AB7*5</f>
        <v>14</v>
      </c>
      <c r="AE7" s="133" t="s">
        <v>3</v>
      </c>
      <c r="AF7" s="153">
        <f>AC7*4+AD7*9</f>
        <v>204.39999999999998</v>
      </c>
    </row>
    <row r="8" spans="2:32" ht="27.95" customHeight="1">
      <c r="B8" s="150" t="s">
        <v>37</v>
      </c>
      <c r="C8" s="512"/>
      <c r="D8" s="83"/>
      <c r="E8" s="83"/>
      <c r="F8" s="83"/>
      <c r="G8" s="262" t="s">
        <v>413</v>
      </c>
      <c r="H8" s="410"/>
      <c r="I8" s="263">
        <v>15</v>
      </c>
      <c r="J8" s="262"/>
      <c r="K8" s="410"/>
      <c r="L8" s="263"/>
      <c r="M8" s="82" t="s">
        <v>420</v>
      </c>
      <c r="N8" s="82"/>
      <c r="O8" s="82">
        <v>20</v>
      </c>
      <c r="P8" s="83"/>
      <c r="Q8" s="91"/>
      <c r="R8" s="83"/>
      <c r="S8" s="83"/>
      <c r="T8" s="91"/>
      <c r="U8" s="83"/>
      <c r="V8" s="502"/>
      <c r="W8" s="242">
        <f>(Y6*5)+(Y8*5)+(Y10*8)</f>
        <v>27</v>
      </c>
      <c r="X8" s="87" t="s">
        <v>38</v>
      </c>
      <c r="Y8" s="417">
        <f>AB9</f>
        <v>2.6</v>
      </c>
      <c r="Z8" s="139"/>
      <c r="AA8" s="132" t="s">
        <v>39</v>
      </c>
      <c r="AB8" s="133">
        <v>2</v>
      </c>
      <c r="AC8" s="133">
        <f>AB8*1</f>
        <v>2</v>
      </c>
      <c r="AD8" s="133" t="s">
        <v>3</v>
      </c>
      <c r="AE8" s="133">
        <f>AB8*5</f>
        <v>10</v>
      </c>
      <c r="AF8" s="133">
        <f>AC8*4+AE8*4</f>
        <v>48</v>
      </c>
    </row>
    <row r="9" spans="2:32" ht="27.95" customHeight="1">
      <c r="B9" s="525" t="s">
        <v>40</v>
      </c>
      <c r="C9" s="512"/>
      <c r="D9" s="83"/>
      <c r="E9" s="83"/>
      <c r="F9" s="83"/>
      <c r="G9" s="262" t="s">
        <v>281</v>
      </c>
      <c r="H9" s="410" t="s">
        <v>452</v>
      </c>
      <c r="I9" s="263">
        <v>40</v>
      </c>
      <c r="J9" s="262"/>
      <c r="K9" s="410"/>
      <c r="L9" s="263"/>
      <c r="M9" s="82"/>
      <c r="N9" s="82"/>
      <c r="O9" s="82"/>
      <c r="P9" s="83"/>
      <c r="Q9" s="91"/>
      <c r="R9" s="83"/>
      <c r="S9" s="83"/>
      <c r="T9" s="91"/>
      <c r="U9" s="83"/>
      <c r="V9" s="502"/>
      <c r="W9" s="86" t="s">
        <v>2</v>
      </c>
      <c r="X9" s="87" t="s">
        <v>41</v>
      </c>
      <c r="Y9" s="417">
        <f>AB10</f>
        <v>0</v>
      </c>
      <c r="AA9" s="132" t="s">
        <v>42</v>
      </c>
      <c r="AB9" s="133">
        <v>2.6</v>
      </c>
      <c r="AC9" s="133"/>
      <c r="AD9" s="133">
        <f>AB9*5</f>
        <v>13</v>
      </c>
      <c r="AE9" s="133" t="s">
        <v>3</v>
      </c>
      <c r="AF9" s="133">
        <f>AD9*9</f>
        <v>117</v>
      </c>
    </row>
    <row r="10" spans="2:32" ht="27.95" customHeight="1">
      <c r="B10" s="525"/>
      <c r="C10" s="512"/>
      <c r="D10" s="83"/>
      <c r="E10" s="83"/>
      <c r="F10" s="83"/>
      <c r="G10" s="262"/>
      <c r="H10" s="410"/>
      <c r="I10" s="263"/>
      <c r="J10" s="262"/>
      <c r="K10" s="410"/>
      <c r="L10" s="263"/>
      <c r="M10" s="82"/>
      <c r="N10" s="92"/>
      <c r="O10" s="82"/>
      <c r="P10" s="83"/>
      <c r="Q10" s="91"/>
      <c r="R10" s="83"/>
      <c r="S10" s="83"/>
      <c r="T10" s="91"/>
      <c r="U10" s="83"/>
      <c r="V10" s="502"/>
      <c r="W10" s="242">
        <f>(Y5*2)+(Y6*7)+(Y7*1)+(Y10*8)</f>
        <v>33.199999999999996</v>
      </c>
      <c r="X10" s="93" t="s">
        <v>43</v>
      </c>
      <c r="Y10" s="417">
        <v>0</v>
      </c>
      <c r="Z10" s="139"/>
      <c r="AA10" s="132" t="s">
        <v>44</v>
      </c>
      <c r="AE10" s="132">
        <f>AB10*15</f>
        <v>0</v>
      </c>
    </row>
    <row r="11" spans="2:32" ht="27.95" customHeight="1">
      <c r="B11" s="94" t="s">
        <v>45</v>
      </c>
      <c r="C11" s="154"/>
      <c r="D11" s="83"/>
      <c r="E11" s="91"/>
      <c r="F11" s="83"/>
      <c r="G11" s="99"/>
      <c r="H11" s="92"/>
      <c r="I11" s="82"/>
      <c r="J11" s="83"/>
      <c r="K11" s="91"/>
      <c r="L11" s="83"/>
      <c r="M11" s="265"/>
      <c r="N11" s="92"/>
      <c r="O11" s="82"/>
      <c r="P11" s="83"/>
      <c r="Q11" s="91"/>
      <c r="R11" s="83"/>
      <c r="S11" s="83"/>
      <c r="T11" s="91"/>
      <c r="U11" s="83"/>
      <c r="V11" s="502"/>
      <c r="W11" s="86" t="s">
        <v>46</v>
      </c>
      <c r="X11" s="96"/>
      <c r="Y11" s="417"/>
      <c r="AC11" s="132">
        <f>SUM(AC6:AC10)</f>
        <v>33.199999999999996</v>
      </c>
      <c r="AD11" s="132">
        <f>SUM(AD6:AD10)</f>
        <v>27</v>
      </c>
      <c r="AE11" s="132">
        <f>SUM(AE6:AE10)</f>
        <v>97</v>
      </c>
      <c r="AF11" s="132">
        <f>AC11*4+AD11*9+AE11*4</f>
        <v>763.8</v>
      </c>
    </row>
    <row r="12" spans="2:32" ht="27.95" customHeight="1">
      <c r="B12" s="155"/>
      <c r="C12" s="156"/>
      <c r="D12" s="91"/>
      <c r="E12" s="91"/>
      <c r="F12" s="83"/>
      <c r="G12" s="82"/>
      <c r="H12" s="92"/>
      <c r="I12" s="82"/>
      <c r="J12" s="83"/>
      <c r="K12" s="91"/>
      <c r="L12" s="83"/>
      <c r="M12" s="82"/>
      <c r="N12" s="92"/>
      <c r="O12" s="82"/>
      <c r="P12" s="83"/>
      <c r="Q12" s="91"/>
      <c r="R12" s="83"/>
      <c r="S12" s="83"/>
      <c r="T12" s="91"/>
      <c r="U12" s="83"/>
      <c r="V12" s="503"/>
      <c r="W12" s="112">
        <f>(W6*4)+(W8*9)+(W10*4)</f>
        <v>763.8</v>
      </c>
      <c r="X12" s="97"/>
      <c r="Y12" s="418"/>
      <c r="Z12" s="139"/>
      <c r="AC12" s="157">
        <f>AC11*4/AF11</f>
        <v>0.1738675045823514</v>
      </c>
      <c r="AD12" s="157">
        <f>AD11*9/AF11</f>
        <v>0.31814611154752553</v>
      </c>
      <c r="AE12" s="157">
        <f>AE11*4/AF11</f>
        <v>0.50798638387012307</v>
      </c>
    </row>
    <row r="13" spans="2:32" s="149" customFormat="1" ht="42" customHeight="1">
      <c r="B13" s="73">
        <v>6</v>
      </c>
      <c r="C13" s="512"/>
      <c r="D13" s="75" t="str">
        <f>'6月菜單'!E46</f>
        <v>燕麥飯</v>
      </c>
      <c r="E13" s="75" t="s">
        <v>20</v>
      </c>
      <c r="F13" s="76" t="s">
        <v>21</v>
      </c>
      <c r="G13" s="75" t="str">
        <f>'6月菜單'!E47</f>
        <v>黃金咖哩雞</v>
      </c>
      <c r="H13" s="75" t="s">
        <v>22</v>
      </c>
      <c r="I13" s="76" t="s">
        <v>21</v>
      </c>
      <c r="J13" s="75" t="str">
        <f>'6月菜單'!E48</f>
        <v>下飯滷蛋</v>
      </c>
      <c r="K13" s="75" t="s">
        <v>210</v>
      </c>
      <c r="L13" s="76" t="s">
        <v>21</v>
      </c>
      <c r="M13" s="75" t="str">
        <f>'6月菜單'!E49</f>
        <v>柴香白菜魷魚丸(加海)</v>
      </c>
      <c r="N13" s="75" t="s">
        <v>242</v>
      </c>
      <c r="O13" s="76" t="s">
        <v>21</v>
      </c>
      <c r="P13" s="75" t="str">
        <f>'6月菜單'!E50</f>
        <v>淺色蔬菜</v>
      </c>
      <c r="Q13" s="75" t="s">
        <v>23</v>
      </c>
      <c r="R13" s="76" t="s">
        <v>21</v>
      </c>
      <c r="S13" s="75" t="str">
        <f>'6月菜單'!E51</f>
        <v>味噌豆腐湯(豆)</v>
      </c>
      <c r="T13" s="75" t="s">
        <v>22</v>
      </c>
      <c r="U13" s="76" t="s">
        <v>21</v>
      </c>
      <c r="V13" s="520"/>
      <c r="W13" s="77" t="s">
        <v>1</v>
      </c>
      <c r="X13" s="78" t="s">
        <v>24</v>
      </c>
      <c r="Y13" s="416">
        <f>AB14</f>
        <v>5.8</v>
      </c>
      <c r="Z13" s="132"/>
      <c r="AA13" s="132"/>
      <c r="AB13" s="133"/>
      <c r="AC13" s="132" t="s">
        <v>25</v>
      </c>
      <c r="AD13" s="132" t="s">
        <v>26</v>
      </c>
      <c r="AE13" s="132" t="s">
        <v>27</v>
      </c>
      <c r="AF13" s="132" t="s">
        <v>28</v>
      </c>
    </row>
    <row r="14" spans="2:32" ht="27.95" customHeight="1">
      <c r="B14" s="150" t="s">
        <v>29</v>
      </c>
      <c r="C14" s="512"/>
      <c r="D14" s="82" t="s">
        <v>454</v>
      </c>
      <c r="E14" s="82"/>
      <c r="F14" s="82">
        <v>70</v>
      </c>
      <c r="G14" s="82" t="s">
        <v>456</v>
      </c>
      <c r="H14" s="82"/>
      <c r="I14" s="82">
        <v>40</v>
      </c>
      <c r="J14" s="82" t="s">
        <v>458</v>
      </c>
      <c r="K14" s="82"/>
      <c r="L14" s="82">
        <v>40</v>
      </c>
      <c r="M14" s="82" t="s">
        <v>459</v>
      </c>
      <c r="N14" s="82" t="s">
        <v>391</v>
      </c>
      <c r="O14" s="82">
        <v>20</v>
      </c>
      <c r="P14" s="82" t="str">
        <f>P13</f>
        <v>淺色蔬菜</v>
      </c>
      <c r="Q14" s="82"/>
      <c r="R14" s="82">
        <v>100</v>
      </c>
      <c r="S14" s="83" t="s">
        <v>462</v>
      </c>
      <c r="T14" s="82" t="s">
        <v>433</v>
      </c>
      <c r="U14" s="83">
        <v>30</v>
      </c>
      <c r="V14" s="521"/>
      <c r="W14" s="242">
        <f>(Y13*15)+(Y15*5)+(Y17*15)+(Y18*12)</f>
        <v>95.5</v>
      </c>
      <c r="X14" s="84" t="s">
        <v>31</v>
      </c>
      <c r="Y14" s="417">
        <f>AB15</f>
        <v>2.5</v>
      </c>
      <c r="Z14" s="139"/>
      <c r="AA14" s="133" t="s">
        <v>32</v>
      </c>
      <c r="AB14" s="133">
        <v>5.8</v>
      </c>
      <c r="AC14" s="133">
        <f>AB14*2</f>
        <v>11.6</v>
      </c>
      <c r="AD14" s="133"/>
      <c r="AE14" s="133">
        <f>AB14*15</f>
        <v>87</v>
      </c>
      <c r="AF14" s="133">
        <f>AC14*4+AE14*4</f>
        <v>394.4</v>
      </c>
    </row>
    <row r="15" spans="2:32" ht="27.95" customHeight="1">
      <c r="B15" s="150">
        <v>30</v>
      </c>
      <c r="C15" s="512"/>
      <c r="D15" s="82" t="s">
        <v>455</v>
      </c>
      <c r="E15" s="82"/>
      <c r="F15" s="82">
        <v>40</v>
      </c>
      <c r="G15" s="82" t="s">
        <v>457</v>
      </c>
      <c r="H15" s="82"/>
      <c r="I15" s="82">
        <v>30</v>
      </c>
      <c r="J15" s="82"/>
      <c r="K15" s="82"/>
      <c r="L15" s="82"/>
      <c r="M15" s="82" t="s">
        <v>460</v>
      </c>
      <c r="N15" s="82"/>
      <c r="O15" s="82">
        <v>50</v>
      </c>
      <c r="P15" s="83"/>
      <c r="Q15" s="266"/>
      <c r="R15" s="266"/>
      <c r="S15" s="82" t="s">
        <v>461</v>
      </c>
      <c r="T15" s="266"/>
      <c r="U15" s="83" t="s">
        <v>401</v>
      </c>
      <c r="V15" s="521"/>
      <c r="W15" s="86" t="s">
        <v>0</v>
      </c>
      <c r="X15" s="87" t="s">
        <v>34</v>
      </c>
      <c r="Y15" s="417">
        <f>AB16</f>
        <v>1.7</v>
      </c>
      <c r="AA15" s="151" t="s">
        <v>35</v>
      </c>
      <c r="AB15" s="133">
        <v>2.5</v>
      </c>
      <c r="AC15" s="152">
        <f>AB15*7</f>
        <v>17.5</v>
      </c>
      <c r="AD15" s="133">
        <f>AB15*5</f>
        <v>12.5</v>
      </c>
      <c r="AE15" s="133" t="s">
        <v>3</v>
      </c>
      <c r="AF15" s="153">
        <f>AC15*4+AD15*9</f>
        <v>182.5</v>
      </c>
    </row>
    <row r="16" spans="2:32" ht="27.95" customHeight="1">
      <c r="B16" s="150" t="s">
        <v>37</v>
      </c>
      <c r="C16" s="512"/>
      <c r="D16" s="91"/>
      <c r="E16" s="91"/>
      <c r="F16" s="83"/>
      <c r="G16" s="82" t="s">
        <v>382</v>
      </c>
      <c r="H16" s="82"/>
      <c r="I16" s="82">
        <v>20</v>
      </c>
      <c r="J16" s="82"/>
      <c r="K16" s="82"/>
      <c r="L16" s="82"/>
      <c r="M16" s="82" t="s">
        <v>411</v>
      </c>
      <c r="N16" s="82"/>
      <c r="O16" s="82">
        <v>1</v>
      </c>
      <c r="P16" s="83"/>
      <c r="Q16" s="91"/>
      <c r="R16" s="83"/>
      <c r="S16" s="83"/>
      <c r="T16" s="91"/>
      <c r="U16" s="83"/>
      <c r="V16" s="521"/>
      <c r="W16" s="242">
        <f>(Y14*5)+(Y16*5)+(Y18*8)</f>
        <v>25.5</v>
      </c>
      <c r="X16" s="87" t="s">
        <v>38</v>
      </c>
      <c r="Y16" s="417">
        <f>AB17</f>
        <v>2.6</v>
      </c>
      <c r="Z16" s="139"/>
      <c r="AA16" s="132" t="s">
        <v>39</v>
      </c>
      <c r="AB16" s="133">
        <v>1.7</v>
      </c>
      <c r="AC16" s="133">
        <f>AB16*1</f>
        <v>1.7</v>
      </c>
      <c r="AD16" s="133" t="s">
        <v>3</v>
      </c>
      <c r="AE16" s="133">
        <f>AB16*5</f>
        <v>8.5</v>
      </c>
      <c r="AF16" s="133">
        <f>AC16*4+AE16*4</f>
        <v>40.799999999999997</v>
      </c>
    </row>
    <row r="17" spans="1:32" ht="27.95" customHeight="1">
      <c r="A17"/>
      <c r="B17" s="508" t="s">
        <v>172</v>
      </c>
      <c r="C17" s="493"/>
      <c r="D17" s="92"/>
      <c r="E17" s="91"/>
      <c r="F17" s="83"/>
      <c r="G17" s="83" t="s">
        <v>450</v>
      </c>
      <c r="H17" s="92"/>
      <c r="I17" s="82" t="s">
        <v>401</v>
      </c>
      <c r="J17" s="82"/>
      <c r="K17" s="82"/>
      <c r="L17" s="82"/>
      <c r="M17" s="82"/>
      <c r="N17" s="82"/>
      <c r="O17" s="82"/>
      <c r="P17" s="83"/>
      <c r="Q17" s="91"/>
      <c r="R17" s="83"/>
      <c r="S17" s="99"/>
      <c r="T17" s="83"/>
      <c r="U17" s="83"/>
      <c r="V17" s="521"/>
      <c r="W17" s="86" t="s">
        <v>2</v>
      </c>
      <c r="X17" s="87" t="s">
        <v>41</v>
      </c>
      <c r="Y17" s="85">
        <f>AB18</f>
        <v>0</v>
      </c>
      <c r="AA17" s="132" t="s">
        <v>42</v>
      </c>
      <c r="AB17" s="133">
        <v>2.6</v>
      </c>
      <c r="AC17" s="133"/>
      <c r="AD17" s="133">
        <f>AB17*5</f>
        <v>13</v>
      </c>
      <c r="AE17" s="133" t="s">
        <v>3</v>
      </c>
      <c r="AF17" s="133">
        <f>AD17*9</f>
        <v>117</v>
      </c>
    </row>
    <row r="18" spans="1:32" ht="27.95" customHeight="1">
      <c r="B18" s="525"/>
      <c r="C18" s="512"/>
      <c r="D18" s="91"/>
      <c r="E18" s="250"/>
      <c r="F18" s="266"/>
      <c r="G18" s="266"/>
      <c r="H18" s="250"/>
      <c r="I18" s="82"/>
      <c r="J18" s="82"/>
      <c r="K18" s="99"/>
      <c r="L18" s="82"/>
      <c r="M18" s="265"/>
      <c r="N18" s="82"/>
      <c r="O18" s="263"/>
      <c r="P18" s="83"/>
      <c r="Q18" s="91"/>
      <c r="R18" s="83"/>
      <c r="S18" s="83"/>
      <c r="T18" s="91"/>
      <c r="U18" s="83"/>
      <c r="V18" s="521"/>
      <c r="W18" s="242">
        <f>(Y13*2)+(Y14*7)+(Y15*1)+(Y18*8)</f>
        <v>30.8</v>
      </c>
      <c r="X18" s="93" t="s">
        <v>43</v>
      </c>
      <c r="Y18" s="85">
        <v>0</v>
      </c>
      <c r="Z18" s="139"/>
      <c r="AA18" s="132" t="s">
        <v>44</v>
      </c>
      <c r="AE18" s="132">
        <f>AB18*15</f>
        <v>0</v>
      </c>
    </row>
    <row r="19" spans="1:32" ht="27.95" customHeight="1">
      <c r="B19" s="94" t="s">
        <v>45</v>
      </c>
      <c r="C19" s="154"/>
      <c r="D19" s="91"/>
      <c r="E19" s="91"/>
      <c r="F19" s="83"/>
      <c r="G19" s="82"/>
      <c r="H19" s="92"/>
      <c r="I19" s="82"/>
      <c r="J19" s="265"/>
      <c r="K19" s="82"/>
      <c r="L19" s="83"/>
      <c r="M19" s="466" t="s">
        <v>468</v>
      </c>
      <c r="N19" s="82"/>
      <c r="O19" s="263"/>
      <c r="P19" s="83"/>
      <c r="Q19" s="91"/>
      <c r="R19" s="83"/>
      <c r="S19" s="83"/>
      <c r="T19" s="91"/>
      <c r="U19" s="83"/>
      <c r="V19" s="521"/>
      <c r="W19" s="86" t="s">
        <v>46</v>
      </c>
      <c r="X19" s="96"/>
      <c r="Y19" s="85"/>
      <c r="AC19" s="132">
        <f>SUM(AC14:AC18)</f>
        <v>30.8</v>
      </c>
      <c r="AD19" s="132">
        <f>SUM(AD14:AD18)</f>
        <v>25.5</v>
      </c>
      <c r="AE19" s="132">
        <f>SUM(AE14:AE18)</f>
        <v>95.5</v>
      </c>
      <c r="AF19" s="132">
        <f>AC19*4+AD19*9+AE19*4</f>
        <v>734.7</v>
      </c>
    </row>
    <row r="20" spans="1:32" ht="27.95" customHeight="1">
      <c r="B20" s="155"/>
      <c r="C20" s="156"/>
      <c r="D20" s="91"/>
      <c r="E20" s="91"/>
      <c r="F20" s="83"/>
      <c r="G20" s="82"/>
      <c r="H20" s="92"/>
      <c r="I20" s="82"/>
      <c r="J20" s="82"/>
      <c r="K20" s="91"/>
      <c r="L20" s="83"/>
      <c r="M20" s="262"/>
      <c r="N20" s="82"/>
      <c r="O20" s="263"/>
      <c r="P20" s="83"/>
      <c r="Q20" s="91"/>
      <c r="R20" s="83"/>
      <c r="S20" s="83"/>
      <c r="T20" s="91"/>
      <c r="U20" s="83"/>
      <c r="V20" s="522"/>
      <c r="W20" s="112">
        <f>(W14*4)+(W16*9)+(W18*4)</f>
        <v>734.7</v>
      </c>
      <c r="X20" s="97"/>
      <c r="Y20" s="418"/>
      <c r="Z20" s="139"/>
      <c r="AC20" s="157">
        <f>AC19*4/AF19</f>
        <v>0.16768749149312645</v>
      </c>
      <c r="AD20" s="157">
        <f>AD19*9/AF19</f>
        <v>0.31237239689669249</v>
      </c>
      <c r="AE20" s="157">
        <f>AE19*4/AF19</f>
        <v>0.51994011161018094</v>
      </c>
    </row>
    <row r="21" spans="1:32" s="149" customFormat="1" ht="42" customHeight="1">
      <c r="B21" s="73"/>
      <c r="C21" s="512"/>
      <c r="D21" s="75">
        <f>'6月菜單'!I46</f>
        <v>0</v>
      </c>
      <c r="E21" s="75" t="s">
        <v>20</v>
      </c>
      <c r="F21" s="76" t="s">
        <v>21</v>
      </c>
      <c r="G21" s="75">
        <f>'6月菜單'!I47</f>
        <v>0</v>
      </c>
      <c r="H21" s="75" t="s">
        <v>51</v>
      </c>
      <c r="I21" s="76" t="s">
        <v>21</v>
      </c>
      <c r="J21" s="75">
        <f>'6月菜單'!I48</f>
        <v>0</v>
      </c>
      <c r="K21" s="75" t="s">
        <v>22</v>
      </c>
      <c r="L21" s="76" t="s">
        <v>21</v>
      </c>
      <c r="M21" s="75">
        <f>'6月菜單'!I49</f>
        <v>0</v>
      </c>
      <c r="N21" s="75" t="s">
        <v>243</v>
      </c>
      <c r="O21" s="76" t="s">
        <v>21</v>
      </c>
      <c r="P21" s="75">
        <f>'6月菜單'!I50</f>
        <v>0</v>
      </c>
      <c r="Q21" s="75" t="s">
        <v>23</v>
      </c>
      <c r="R21" s="76" t="s">
        <v>21</v>
      </c>
      <c r="S21" s="75">
        <f>'6月菜單'!I51</f>
        <v>0</v>
      </c>
      <c r="T21" s="75" t="s">
        <v>22</v>
      </c>
      <c r="U21" s="76" t="s">
        <v>21</v>
      </c>
      <c r="V21" s="520"/>
      <c r="W21" s="77" t="s">
        <v>6</v>
      </c>
      <c r="X21" s="78" t="s">
        <v>24</v>
      </c>
      <c r="Y21" s="416">
        <f>AB22</f>
        <v>0</v>
      </c>
      <c r="Z21" s="132"/>
      <c r="AA21" s="132"/>
      <c r="AB21" s="133"/>
      <c r="AC21" s="132" t="s">
        <v>25</v>
      </c>
      <c r="AD21" s="132" t="s">
        <v>26</v>
      </c>
      <c r="AE21" s="132" t="s">
        <v>27</v>
      </c>
      <c r="AF21" s="132" t="s">
        <v>28</v>
      </c>
    </row>
    <row r="22" spans="1:32" s="160" customFormat="1" ht="27.75" customHeight="1">
      <c r="B22" s="150" t="s">
        <v>29</v>
      </c>
      <c r="C22" s="512"/>
      <c r="D22" s="82"/>
      <c r="E22" s="83"/>
      <c r="F22" s="83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521"/>
      <c r="W22" s="242">
        <f>(Y21*15)+(Y23*5)+(Y25*15)+(Y26*12)</f>
        <v>0</v>
      </c>
      <c r="X22" s="84" t="s">
        <v>31</v>
      </c>
      <c r="Y22" s="417">
        <f>AB23</f>
        <v>0</v>
      </c>
      <c r="Z22" s="159"/>
      <c r="AA22" s="133" t="s">
        <v>32</v>
      </c>
      <c r="AB22" s="133">
        <v>0</v>
      </c>
      <c r="AC22" s="133">
        <f>AB22*2</f>
        <v>0</v>
      </c>
      <c r="AD22" s="133"/>
      <c r="AE22" s="133">
        <f>AB22*15</f>
        <v>0</v>
      </c>
      <c r="AF22" s="133">
        <f>AC22*4+AE22*4</f>
        <v>0</v>
      </c>
    </row>
    <row r="23" spans="1:32" s="160" customFormat="1" ht="27.95" customHeight="1">
      <c r="B23" s="150"/>
      <c r="C23" s="512"/>
      <c r="D23" s="83"/>
      <c r="E23" s="83"/>
      <c r="F23" s="83"/>
      <c r="G23" s="82"/>
      <c r="H23" s="82"/>
      <c r="I23" s="82"/>
      <c r="J23" s="82"/>
      <c r="K23" s="82"/>
      <c r="L23" s="82"/>
      <c r="M23" s="82"/>
      <c r="N23" s="82"/>
      <c r="O23" s="82"/>
      <c r="P23" s="83"/>
      <c r="Q23" s="83"/>
      <c r="R23" s="83"/>
      <c r="S23" s="82"/>
      <c r="T23" s="82"/>
      <c r="U23" s="82"/>
      <c r="V23" s="521"/>
      <c r="W23" s="86" t="s">
        <v>0</v>
      </c>
      <c r="X23" s="87" t="s">
        <v>34</v>
      </c>
      <c r="Y23" s="417">
        <f>AB24</f>
        <v>0</v>
      </c>
      <c r="AA23" s="151" t="s">
        <v>35</v>
      </c>
      <c r="AB23" s="133">
        <v>0</v>
      </c>
      <c r="AC23" s="152">
        <f>AB23*7</f>
        <v>0</v>
      </c>
      <c r="AD23" s="133">
        <f>AB23*5</f>
        <v>0</v>
      </c>
      <c r="AE23" s="133" t="s">
        <v>3</v>
      </c>
      <c r="AF23" s="153">
        <f>AC23*4+AD23*9</f>
        <v>0</v>
      </c>
    </row>
    <row r="24" spans="1:32" s="160" customFormat="1" ht="27.95" customHeight="1">
      <c r="B24" s="150" t="s">
        <v>37</v>
      </c>
      <c r="C24" s="512"/>
      <c r="D24" s="83"/>
      <c r="E24" s="91"/>
      <c r="F24" s="83"/>
      <c r="G24" s="82"/>
      <c r="H24" s="82"/>
      <c r="I24" s="82"/>
      <c r="J24" s="82"/>
      <c r="K24" s="92"/>
      <c r="L24" s="82"/>
      <c r="N24" s="92"/>
      <c r="O24" s="82"/>
      <c r="P24" s="83"/>
      <c r="Q24" s="91"/>
      <c r="R24" s="83"/>
      <c r="S24" s="82"/>
      <c r="T24" s="92"/>
      <c r="U24" s="82"/>
      <c r="V24" s="521"/>
      <c r="W24" s="242">
        <f>(Y22*5)+(Y24*5)+(Y26*8)</f>
        <v>0</v>
      </c>
      <c r="X24" s="87" t="s">
        <v>38</v>
      </c>
      <c r="Y24" s="417">
        <f>AB25</f>
        <v>0</v>
      </c>
      <c r="Z24" s="159"/>
      <c r="AA24" s="132" t="s">
        <v>39</v>
      </c>
      <c r="AB24" s="133">
        <v>0</v>
      </c>
      <c r="AC24" s="133">
        <f>AB24*1</f>
        <v>0</v>
      </c>
      <c r="AD24" s="133" t="s">
        <v>3</v>
      </c>
      <c r="AE24" s="133">
        <f>AB24*5</f>
        <v>0</v>
      </c>
      <c r="AF24" s="133">
        <f>AC24*4+AE24*4</f>
        <v>0</v>
      </c>
    </row>
    <row r="25" spans="1:32" s="160" customFormat="1" ht="27.95" customHeight="1">
      <c r="B25" s="525" t="s">
        <v>58</v>
      </c>
      <c r="C25" s="512"/>
      <c r="D25" s="83"/>
      <c r="E25" s="264"/>
      <c r="F25" s="83"/>
      <c r="G25" s="82"/>
      <c r="H25" s="82"/>
      <c r="I25" s="82"/>
      <c r="J25" s="82"/>
      <c r="K25" s="92"/>
      <c r="L25" s="82"/>
      <c r="M25" s="82"/>
      <c r="N25" s="92"/>
      <c r="O25" s="82"/>
      <c r="P25" s="83"/>
      <c r="Q25" s="91"/>
      <c r="R25" s="83"/>
      <c r="S25" s="82"/>
      <c r="T25" s="82"/>
      <c r="U25" s="82"/>
      <c r="V25" s="521"/>
      <c r="W25" s="86" t="s">
        <v>2</v>
      </c>
      <c r="X25" s="87" t="s">
        <v>41</v>
      </c>
      <c r="Y25" s="85">
        <f>AB26</f>
        <v>0</v>
      </c>
      <c r="AA25" s="132" t="s">
        <v>42</v>
      </c>
      <c r="AB25" s="133">
        <v>0</v>
      </c>
      <c r="AC25" s="133"/>
      <c r="AD25" s="133">
        <f>AB25*5</f>
        <v>0</v>
      </c>
      <c r="AE25" s="133" t="s">
        <v>3</v>
      </c>
      <c r="AF25" s="133">
        <f>AD25*9</f>
        <v>0</v>
      </c>
    </row>
    <row r="26" spans="1:32" s="160" customFormat="1" ht="27.95" customHeight="1">
      <c r="B26" s="525"/>
      <c r="C26" s="512"/>
      <c r="D26" s="83"/>
      <c r="E26" s="91"/>
      <c r="F26" s="83"/>
      <c r="G26" s="128"/>
      <c r="H26" s="92"/>
      <c r="I26" s="82"/>
      <c r="J26" s="82"/>
      <c r="K26" s="92"/>
      <c r="L26" s="82"/>
      <c r="M26" s="82"/>
      <c r="N26" s="82"/>
      <c r="O26" s="82"/>
      <c r="P26" s="83"/>
      <c r="Q26" s="91"/>
      <c r="R26" s="83"/>
      <c r="S26" s="83"/>
      <c r="T26" s="91"/>
      <c r="U26" s="83"/>
      <c r="V26" s="521"/>
      <c r="W26" s="242">
        <f>(Y21*2)+(Y22*7)+(Y23*1)+(Y26*8)</f>
        <v>0</v>
      </c>
      <c r="X26" s="93" t="s">
        <v>43</v>
      </c>
      <c r="Y26" s="85">
        <v>0</v>
      </c>
      <c r="Z26" s="159"/>
      <c r="AA26" s="132" t="s">
        <v>44</v>
      </c>
      <c r="AB26" s="133"/>
      <c r="AC26" s="132"/>
      <c r="AD26" s="132"/>
      <c r="AE26" s="132">
        <f>AB26*15</f>
        <v>0</v>
      </c>
      <c r="AF26" s="132"/>
    </row>
    <row r="27" spans="1:32" s="160" customFormat="1" ht="27.95" customHeight="1">
      <c r="B27" s="94" t="s">
        <v>45</v>
      </c>
      <c r="C27" s="154"/>
      <c r="D27" s="83"/>
      <c r="E27" s="91"/>
      <c r="F27" s="83"/>
      <c r="G27" s="82"/>
      <c r="H27" s="92"/>
      <c r="I27" s="82"/>
      <c r="J27" s="82"/>
      <c r="K27" s="92"/>
      <c r="L27" s="82"/>
      <c r="M27" s="265"/>
      <c r="N27" s="92"/>
      <c r="O27" s="82"/>
      <c r="P27" s="83"/>
      <c r="Q27" s="91"/>
      <c r="R27" s="83"/>
      <c r="S27" s="83"/>
      <c r="T27" s="91"/>
      <c r="U27" s="83"/>
      <c r="V27" s="521"/>
      <c r="W27" s="107" t="s">
        <v>46</v>
      </c>
      <c r="X27" s="96"/>
      <c r="Y27" s="85"/>
      <c r="AA27" s="132"/>
      <c r="AB27" s="133"/>
      <c r="AC27" s="132">
        <f>SUM(AC22:AC26)</f>
        <v>0</v>
      </c>
      <c r="AD27" s="132">
        <f>SUM(AD22:AD26)</f>
        <v>0</v>
      </c>
      <c r="AE27" s="132">
        <f>SUM(AE22:AE26)</f>
        <v>0</v>
      </c>
      <c r="AF27" s="132">
        <f>AC27*4+AD27*9+AE27*4</f>
        <v>0</v>
      </c>
    </row>
    <row r="28" spans="1:32" s="160" customFormat="1" ht="27.95" customHeight="1">
      <c r="B28" s="155"/>
      <c r="C28" s="156"/>
      <c r="D28" s="91"/>
      <c r="E28" s="91"/>
      <c r="F28" s="83"/>
      <c r="G28" s="82"/>
      <c r="H28" s="92"/>
      <c r="I28" s="82"/>
      <c r="J28" s="253"/>
      <c r="K28" s="92"/>
      <c r="L28" s="82"/>
      <c r="M28" s="265"/>
      <c r="N28" s="92"/>
      <c r="O28" s="82"/>
      <c r="P28" s="83"/>
      <c r="Q28" s="91"/>
      <c r="R28" s="83"/>
      <c r="S28" s="269"/>
      <c r="T28" s="270"/>
      <c r="U28" s="269"/>
      <c r="V28" s="522"/>
      <c r="W28" s="112">
        <f>(W22*4)+(W24*9)+(W26*4)</f>
        <v>0</v>
      </c>
      <c r="X28" s="125"/>
      <c r="Y28" s="85"/>
      <c r="Z28" s="159"/>
      <c r="AB28" s="163"/>
      <c r="AC28" s="157" t="e">
        <f>AC27*4/AF27</f>
        <v>#DIV/0!</v>
      </c>
      <c r="AD28" s="157" t="e">
        <f>AD27*9/AF27</f>
        <v>#DIV/0!</v>
      </c>
      <c r="AE28" s="157" t="e">
        <f>AE27*4/AF27</f>
        <v>#DIV/0!</v>
      </c>
    </row>
    <row r="29" spans="1:32" s="149" customFormat="1" ht="42" customHeight="1">
      <c r="B29" s="73"/>
      <c r="C29" s="512"/>
      <c r="D29" s="75">
        <f>'6月菜單'!M46</f>
        <v>0</v>
      </c>
      <c r="E29" s="75"/>
      <c r="F29" s="76" t="s">
        <v>21</v>
      </c>
      <c r="G29" s="401">
        <f>'6月菜單'!M47</f>
        <v>0</v>
      </c>
      <c r="H29" s="401"/>
      <c r="I29" s="400" t="s">
        <v>21</v>
      </c>
      <c r="J29" s="164">
        <f>'6月菜單'!M48</f>
        <v>0</v>
      </c>
      <c r="K29" s="75"/>
      <c r="L29" s="76" t="s">
        <v>21</v>
      </c>
      <c r="M29" s="75">
        <f>'6月菜單'!M49</f>
        <v>0</v>
      </c>
      <c r="N29" s="75"/>
      <c r="O29" s="76" t="s">
        <v>21</v>
      </c>
      <c r="P29" s="75">
        <f>'6月菜單'!M50</f>
        <v>0</v>
      </c>
      <c r="Q29" s="75"/>
      <c r="R29" s="76" t="s">
        <v>21</v>
      </c>
      <c r="S29" s="164">
        <f>'6月菜單'!M51</f>
        <v>0</v>
      </c>
      <c r="T29" s="164"/>
      <c r="U29" s="268" t="s">
        <v>21</v>
      </c>
      <c r="V29" s="520"/>
      <c r="W29" s="77" t="s">
        <v>1</v>
      </c>
      <c r="X29" s="78" t="s">
        <v>24</v>
      </c>
      <c r="Y29" s="416">
        <f>AB30</f>
        <v>0</v>
      </c>
      <c r="Z29" s="132"/>
      <c r="AA29" s="132"/>
      <c r="AB29" s="133"/>
      <c r="AC29" s="132" t="s">
        <v>25</v>
      </c>
      <c r="AD29" s="132" t="s">
        <v>26</v>
      </c>
      <c r="AE29" s="132" t="s">
        <v>27</v>
      </c>
      <c r="AF29" s="132" t="s">
        <v>28</v>
      </c>
    </row>
    <row r="30" spans="1:32" ht="27.95" customHeight="1">
      <c r="B30" s="150" t="s">
        <v>29</v>
      </c>
      <c r="C30" s="512"/>
      <c r="D30" s="82"/>
      <c r="E30" s="82"/>
      <c r="F30" s="262"/>
      <c r="G30" s="399"/>
      <c r="H30" s="398"/>
      <c r="I30" s="397"/>
      <c r="J30" s="263"/>
      <c r="K30" s="82"/>
      <c r="L30" s="82"/>
      <c r="M30" s="294"/>
      <c r="N30" s="83"/>
      <c r="O30" s="83"/>
      <c r="P30" s="82"/>
      <c r="Q30" s="82"/>
      <c r="R30" s="82"/>
      <c r="S30" s="83"/>
      <c r="T30" s="99"/>
      <c r="U30" s="82"/>
      <c r="V30" s="521"/>
      <c r="W30" s="242">
        <f>(Y29*15)+(Y31*5)+(Y33*15)+(Y34*12)</f>
        <v>0</v>
      </c>
      <c r="X30" s="84" t="s">
        <v>31</v>
      </c>
      <c r="Y30" s="417">
        <f>AB31</f>
        <v>0</v>
      </c>
      <c r="Z30" s="139"/>
      <c r="AA30" s="133" t="s">
        <v>32</v>
      </c>
      <c r="AB30" s="133">
        <v>0</v>
      </c>
      <c r="AC30" s="133">
        <f>AB30*2</f>
        <v>0</v>
      </c>
      <c r="AD30" s="133"/>
      <c r="AE30" s="133">
        <f>AB30*15</f>
        <v>0</v>
      </c>
      <c r="AF30" s="133">
        <f>AC30*4+AE30*4</f>
        <v>0</v>
      </c>
    </row>
    <row r="31" spans="1:32" ht="27.95" customHeight="1">
      <c r="B31" s="150"/>
      <c r="C31" s="512"/>
      <c r="D31" s="82"/>
      <c r="E31" s="82"/>
      <c r="F31" s="262"/>
      <c r="G31" s="396"/>
      <c r="H31" s="82"/>
      <c r="I31" s="406"/>
      <c r="J31" s="263"/>
      <c r="K31" s="82"/>
      <c r="L31" s="82"/>
      <c r="M31" s="294"/>
      <c r="N31" s="294"/>
      <c r="O31" s="294"/>
      <c r="P31" s="82"/>
      <c r="Q31" s="92"/>
      <c r="R31" s="82"/>
      <c r="S31" s="82"/>
      <c r="T31" s="82"/>
      <c r="U31" s="82"/>
      <c r="V31" s="521"/>
      <c r="W31" s="86" t="s">
        <v>0</v>
      </c>
      <c r="X31" s="87" t="s">
        <v>34</v>
      </c>
      <c r="Y31" s="417">
        <f>AB32</f>
        <v>0</v>
      </c>
      <c r="AA31" s="151" t="s">
        <v>35</v>
      </c>
      <c r="AB31" s="133">
        <v>0</v>
      </c>
      <c r="AC31" s="152">
        <f>AB31*7</f>
        <v>0</v>
      </c>
      <c r="AD31" s="133">
        <f>AB31*5</f>
        <v>0</v>
      </c>
      <c r="AE31" s="133" t="s">
        <v>3</v>
      </c>
      <c r="AF31" s="153">
        <f>AC31*4+AD31*9</f>
        <v>0</v>
      </c>
    </row>
    <row r="32" spans="1:32" ht="27.95" customHeight="1">
      <c r="B32" s="150" t="s">
        <v>37</v>
      </c>
      <c r="C32" s="512"/>
      <c r="D32" s="92"/>
      <c r="E32" s="92"/>
      <c r="F32" s="262"/>
      <c r="G32" s="396"/>
      <c r="H32" s="82"/>
      <c r="I32" s="406"/>
      <c r="J32" s="263"/>
      <c r="K32" s="82"/>
      <c r="L32" s="82"/>
      <c r="M32" s="265"/>
      <c r="N32" s="92"/>
      <c r="O32" s="82"/>
      <c r="P32" s="82"/>
      <c r="Q32" s="92"/>
      <c r="R32" s="82"/>
      <c r="S32" s="82"/>
      <c r="T32" s="92"/>
      <c r="U32" s="82"/>
      <c r="V32" s="521"/>
      <c r="W32" s="242">
        <f>(Y30*5)+(Y32*5)+(Y34*8)</f>
        <v>0</v>
      </c>
      <c r="X32" s="87" t="s">
        <v>38</v>
      </c>
      <c r="Y32" s="417">
        <f>AB33</f>
        <v>0</v>
      </c>
      <c r="Z32" s="139"/>
      <c r="AA32" s="132" t="s">
        <v>39</v>
      </c>
      <c r="AB32" s="133">
        <v>0</v>
      </c>
      <c r="AC32" s="133">
        <f>AB32*1</f>
        <v>0</v>
      </c>
      <c r="AD32" s="133" t="s">
        <v>3</v>
      </c>
      <c r="AE32" s="133">
        <f>AB32*5</f>
        <v>0</v>
      </c>
      <c r="AF32" s="133">
        <f>AC32*4+AE32*4</f>
        <v>0</v>
      </c>
    </row>
    <row r="33" spans="2:32" ht="27.95" customHeight="1">
      <c r="B33" s="525" t="s">
        <v>65</v>
      </c>
      <c r="C33" s="512"/>
      <c r="D33" s="92"/>
      <c r="E33" s="92"/>
      <c r="F33" s="262"/>
      <c r="G33" s="396"/>
      <c r="H33" s="82"/>
      <c r="I33" s="406"/>
      <c r="J33" s="263"/>
      <c r="K33" s="294"/>
      <c r="L33" s="82"/>
      <c r="M33" s="82"/>
      <c r="N33" s="92"/>
      <c r="O33" s="82"/>
      <c r="P33" s="83"/>
      <c r="Q33" s="91"/>
      <c r="R33" s="83"/>
      <c r="S33" s="82"/>
      <c r="T33" s="92"/>
      <c r="U33" s="82"/>
      <c r="V33" s="521"/>
      <c r="W33" s="86" t="s">
        <v>2</v>
      </c>
      <c r="X33" s="87" t="s">
        <v>41</v>
      </c>
      <c r="Y33" s="85">
        <f>AB34</f>
        <v>0</v>
      </c>
      <c r="AA33" s="132" t="s">
        <v>42</v>
      </c>
      <c r="AB33" s="133">
        <v>0</v>
      </c>
      <c r="AC33" s="133"/>
      <c r="AD33" s="133">
        <f>AB33*5</f>
        <v>0</v>
      </c>
      <c r="AE33" s="133" t="s">
        <v>3</v>
      </c>
      <c r="AF33" s="133">
        <f>AD33*9</f>
        <v>0</v>
      </c>
    </row>
    <row r="34" spans="2:32" ht="27.95" customHeight="1">
      <c r="B34" s="525"/>
      <c r="C34" s="512"/>
      <c r="D34" s="92"/>
      <c r="E34" s="92"/>
      <c r="F34" s="262"/>
      <c r="G34" s="396"/>
      <c r="H34" s="92"/>
      <c r="I34" s="406"/>
      <c r="K34" s="82"/>
      <c r="M34" s="265"/>
      <c r="N34" s="92"/>
      <c r="O34" s="82"/>
      <c r="P34" s="83"/>
      <c r="Q34" s="91"/>
      <c r="R34" s="83"/>
      <c r="S34" s="99"/>
      <c r="T34" s="92"/>
      <c r="U34" s="82"/>
      <c r="V34" s="521"/>
      <c r="W34" s="242">
        <f>(Y29*2)+(Y30*7)+(Y31*1)+(Y34*8)</f>
        <v>0</v>
      </c>
      <c r="X34" s="93" t="s">
        <v>43</v>
      </c>
      <c r="Y34" s="85">
        <v>0</v>
      </c>
      <c r="Z34" s="139"/>
      <c r="AA34" s="132" t="s">
        <v>44</v>
      </c>
      <c r="AE34" s="132">
        <f>AB34*15</f>
        <v>0</v>
      </c>
    </row>
    <row r="35" spans="2:32" ht="27.95" customHeight="1">
      <c r="B35" s="94" t="s">
        <v>45</v>
      </c>
      <c r="C35" s="154"/>
      <c r="D35" s="92"/>
      <c r="E35" s="92"/>
      <c r="F35" s="262"/>
      <c r="G35" s="396"/>
      <c r="H35" s="92"/>
      <c r="I35" s="406"/>
      <c r="J35" s="402"/>
      <c r="K35" s="82"/>
      <c r="L35" s="82"/>
      <c r="M35" s="82"/>
      <c r="N35" s="92"/>
      <c r="O35" s="82"/>
      <c r="P35" s="83"/>
      <c r="Q35" s="91"/>
      <c r="R35" s="83"/>
      <c r="S35" s="82"/>
      <c r="T35" s="92"/>
      <c r="U35" s="82"/>
      <c r="V35" s="521"/>
      <c r="W35" s="86" t="s">
        <v>46</v>
      </c>
      <c r="X35" s="96"/>
      <c r="Y35" s="85"/>
      <c r="AC35" s="132">
        <f>SUM(AC30:AC34)</f>
        <v>0</v>
      </c>
      <c r="AD35" s="132">
        <f>SUM(AD30:AD34)</f>
        <v>0</v>
      </c>
      <c r="AE35" s="132">
        <f>SUM(AE30:AE34)</f>
        <v>0</v>
      </c>
      <c r="AF35" s="132">
        <f>AC35*4+AD35*9+AE35*4</f>
        <v>0</v>
      </c>
    </row>
    <row r="36" spans="2:32" ht="27.95" customHeight="1">
      <c r="B36" s="155"/>
      <c r="C36" s="156"/>
      <c r="D36" s="92"/>
      <c r="E36" s="92"/>
      <c r="F36" s="262"/>
      <c r="G36" s="395"/>
      <c r="H36" s="408"/>
      <c r="I36" s="394"/>
      <c r="J36" s="263"/>
      <c r="K36" s="92"/>
      <c r="L36" s="82"/>
      <c r="M36" s="82"/>
      <c r="N36" s="92"/>
      <c r="O36" s="82"/>
      <c r="P36" s="83"/>
      <c r="Q36" s="91"/>
      <c r="R36" s="83"/>
      <c r="S36" s="82"/>
      <c r="T36" s="92"/>
      <c r="U36" s="82"/>
      <c r="V36" s="522"/>
      <c r="W36" s="112">
        <f>(W30*4)+(W32*9)+(W34*4)</f>
        <v>0</v>
      </c>
      <c r="X36" s="421"/>
      <c r="Y36" s="85"/>
      <c r="Z36" s="139"/>
      <c r="AC36" s="157" t="e">
        <f>AC35*4/AF35</f>
        <v>#DIV/0!</v>
      </c>
      <c r="AD36" s="157" t="e">
        <f>AD35*9/AF35</f>
        <v>#DIV/0!</v>
      </c>
      <c r="AE36" s="157" t="e">
        <f>AE35*4/AF35</f>
        <v>#DIV/0!</v>
      </c>
    </row>
    <row r="37" spans="2:32" s="149" customFormat="1" ht="42" customHeight="1">
      <c r="B37" s="173"/>
      <c r="C37" s="512"/>
      <c r="D37" s="75"/>
      <c r="E37" s="306" t="s">
        <v>50</v>
      </c>
      <c r="F37" s="76" t="s">
        <v>21</v>
      </c>
      <c r="G37" s="164"/>
      <c r="H37" s="164" t="s">
        <v>22</v>
      </c>
      <c r="I37" s="268" t="s">
        <v>21</v>
      </c>
      <c r="J37" s="75"/>
      <c r="K37" s="75" t="s">
        <v>51</v>
      </c>
      <c r="L37" s="76" t="s">
        <v>21</v>
      </c>
      <c r="M37" s="75"/>
      <c r="N37" s="75" t="s">
        <v>22</v>
      </c>
      <c r="O37" s="76" t="s">
        <v>21</v>
      </c>
      <c r="P37" s="75"/>
      <c r="Q37" s="75" t="s">
        <v>23</v>
      </c>
      <c r="R37" s="76" t="s">
        <v>21</v>
      </c>
      <c r="S37" s="75"/>
      <c r="T37" s="75" t="s">
        <v>22</v>
      </c>
      <c r="U37" s="76" t="s">
        <v>21</v>
      </c>
      <c r="V37" s="520"/>
      <c r="W37" s="296" t="s">
        <v>1</v>
      </c>
      <c r="X37" s="87" t="s">
        <v>24</v>
      </c>
      <c r="Y37" s="416">
        <f>AB38</f>
        <v>0</v>
      </c>
      <c r="Z37" s="132"/>
      <c r="AA37" s="132"/>
      <c r="AB37" s="133"/>
      <c r="AC37" s="132" t="s">
        <v>25</v>
      </c>
      <c r="AD37" s="132" t="s">
        <v>26</v>
      </c>
      <c r="AE37" s="132" t="s">
        <v>27</v>
      </c>
      <c r="AF37" s="132" t="s">
        <v>28</v>
      </c>
    </row>
    <row r="38" spans="2:32" ht="27.95" customHeight="1">
      <c r="B38" s="150" t="s">
        <v>29</v>
      </c>
      <c r="C38" s="512"/>
      <c r="D38" s="82"/>
      <c r="E38" s="82"/>
      <c r="F38" s="82"/>
      <c r="G38" s="83"/>
      <c r="H38" s="83"/>
      <c r="I38" s="83"/>
      <c r="J38" s="83"/>
      <c r="K38" s="83"/>
      <c r="L38" s="83"/>
      <c r="M38" s="83"/>
      <c r="N38" s="83"/>
      <c r="O38" s="83"/>
      <c r="P38" s="82"/>
      <c r="Q38" s="82"/>
      <c r="R38" s="82"/>
      <c r="S38" s="83"/>
      <c r="T38" s="83"/>
      <c r="U38" s="83"/>
      <c r="V38" s="521"/>
      <c r="W38" s="297">
        <f>(Y37*15)+(Y39*5)+(Y41*15)+(Y42*12)</f>
        <v>0</v>
      </c>
      <c r="X38" s="84" t="s">
        <v>31</v>
      </c>
      <c r="Y38" s="417">
        <f>AB39</f>
        <v>0</v>
      </c>
      <c r="Z38" s="139"/>
      <c r="AA38" s="133" t="s">
        <v>32</v>
      </c>
      <c r="AB38" s="133">
        <v>0</v>
      </c>
      <c r="AC38" s="133">
        <f>AB38*2</f>
        <v>0</v>
      </c>
      <c r="AD38" s="133"/>
      <c r="AE38" s="133">
        <f>AB38*15</f>
        <v>0</v>
      </c>
      <c r="AF38" s="133">
        <f>AC38*4+AE38*4</f>
        <v>0</v>
      </c>
    </row>
    <row r="39" spans="2:32" ht="27.95" customHeight="1">
      <c r="B39" s="150"/>
      <c r="C39" s="512"/>
      <c r="D39" s="82"/>
      <c r="E39" s="82"/>
      <c r="F39" s="82"/>
      <c r="G39" s="82"/>
      <c r="H39" s="83"/>
      <c r="I39" s="83"/>
      <c r="J39" s="83"/>
      <c r="K39" s="82"/>
      <c r="L39" s="83"/>
      <c r="M39" s="82"/>
      <c r="N39" s="82"/>
      <c r="O39" s="82"/>
      <c r="P39" s="83"/>
      <c r="Q39" s="83"/>
      <c r="R39" s="83"/>
      <c r="S39" s="83"/>
      <c r="T39" s="83"/>
      <c r="U39" s="83"/>
      <c r="V39" s="521"/>
      <c r="W39" s="298" t="s">
        <v>0</v>
      </c>
      <c r="X39" s="87" t="s">
        <v>34</v>
      </c>
      <c r="Y39" s="417">
        <f>AB40</f>
        <v>0</v>
      </c>
      <c r="AA39" s="151" t="s">
        <v>35</v>
      </c>
      <c r="AB39" s="133">
        <v>0</v>
      </c>
      <c r="AC39" s="152">
        <f>AB39*7</f>
        <v>0</v>
      </c>
      <c r="AD39" s="133">
        <f>AB39*5</f>
        <v>0</v>
      </c>
      <c r="AE39" s="133" t="s">
        <v>3</v>
      </c>
      <c r="AF39" s="153">
        <f>AC39*4+AD39*9</f>
        <v>0</v>
      </c>
    </row>
    <row r="40" spans="2:32" ht="27.95" customHeight="1">
      <c r="B40" s="150" t="s">
        <v>216</v>
      </c>
      <c r="C40" s="512"/>
      <c r="D40" s="82"/>
      <c r="E40" s="82"/>
      <c r="F40" s="82"/>
      <c r="G40" s="82"/>
      <c r="H40" s="92"/>
      <c r="I40" s="83"/>
      <c r="J40" s="265"/>
      <c r="K40" s="91"/>
      <c r="L40" s="83"/>
      <c r="M40" s="83"/>
      <c r="N40" s="91"/>
      <c r="O40" s="83"/>
      <c r="P40" s="83"/>
      <c r="Q40" s="91"/>
      <c r="R40" s="83"/>
      <c r="S40" s="83"/>
      <c r="T40" s="91"/>
      <c r="U40" s="83"/>
      <c r="V40" s="521"/>
      <c r="W40" s="297">
        <f>(Y38*5)+(Y40*5)+(Y42*8)</f>
        <v>0</v>
      </c>
      <c r="X40" s="87" t="s">
        <v>38</v>
      </c>
      <c r="Y40" s="417">
        <f>AB41</f>
        <v>0</v>
      </c>
      <c r="Z40" s="139"/>
      <c r="AA40" s="132" t="s">
        <v>39</v>
      </c>
      <c r="AB40" s="133">
        <v>0</v>
      </c>
      <c r="AC40" s="133">
        <f>AB40*1</f>
        <v>0</v>
      </c>
      <c r="AD40" s="133" t="s">
        <v>3</v>
      </c>
      <c r="AE40" s="133">
        <f>AB40*5</f>
        <v>0</v>
      </c>
      <c r="AF40" s="133">
        <f>AC40*4+AE40*4</f>
        <v>0</v>
      </c>
    </row>
    <row r="41" spans="2:32" ht="27.95" customHeight="1">
      <c r="B41" s="525" t="s">
        <v>66</v>
      </c>
      <c r="C41" s="512"/>
      <c r="D41" s="82"/>
      <c r="E41" s="82"/>
      <c r="F41" s="82"/>
      <c r="G41" s="82"/>
      <c r="H41" s="92"/>
      <c r="I41" s="83"/>
      <c r="J41" s="265"/>
      <c r="K41" s="91"/>
      <c r="L41" s="83"/>
      <c r="M41" s="83"/>
      <c r="N41" s="91"/>
      <c r="O41" s="83"/>
      <c r="P41" s="83"/>
      <c r="Q41" s="91"/>
      <c r="R41" s="83"/>
      <c r="S41" s="83"/>
      <c r="T41" s="91"/>
      <c r="U41" s="83"/>
      <c r="V41" s="521"/>
      <c r="W41" s="298" t="s">
        <v>2</v>
      </c>
      <c r="X41" s="87" t="s">
        <v>41</v>
      </c>
      <c r="Y41" s="85">
        <v>0</v>
      </c>
      <c r="AA41" s="132" t="s">
        <v>42</v>
      </c>
      <c r="AB41" s="133">
        <v>0</v>
      </c>
      <c r="AC41" s="133"/>
      <c r="AD41" s="133">
        <f>AB41*5</f>
        <v>0</v>
      </c>
      <c r="AE41" s="133" t="s">
        <v>3</v>
      </c>
      <c r="AF41" s="133">
        <f>AD41*9</f>
        <v>0</v>
      </c>
    </row>
    <row r="42" spans="2:32" ht="27.95" customHeight="1">
      <c r="B42" s="525"/>
      <c r="C42" s="512"/>
      <c r="D42" s="82"/>
      <c r="E42" s="92"/>
      <c r="F42" s="82"/>
      <c r="G42" s="82"/>
      <c r="H42" s="92"/>
      <c r="I42" s="82"/>
      <c r="J42" s="99"/>
      <c r="K42" s="83"/>
      <c r="L42" s="83"/>
      <c r="M42" s="82"/>
      <c r="N42" s="82"/>
      <c r="O42" s="82"/>
      <c r="P42" s="83"/>
      <c r="Q42" s="91"/>
      <c r="R42" s="83"/>
      <c r="S42" s="83"/>
      <c r="T42" s="91"/>
      <c r="U42" s="83"/>
      <c r="V42" s="521"/>
      <c r="W42" s="297">
        <f>(Y37*2)+(Y38*7)+(Y39*1)+(Y42*8)</f>
        <v>0</v>
      </c>
      <c r="X42" s="93" t="s">
        <v>43</v>
      </c>
      <c r="Y42" s="85">
        <v>0</v>
      </c>
      <c r="Z42" s="139"/>
      <c r="AA42" s="132" t="s">
        <v>44</v>
      </c>
      <c r="AB42" s="133">
        <v>0</v>
      </c>
      <c r="AE42" s="132">
        <f>AB42*15</f>
        <v>0</v>
      </c>
    </row>
    <row r="43" spans="2:32" ht="27.95" customHeight="1">
      <c r="B43" s="94" t="s">
        <v>45</v>
      </c>
      <c r="C43" s="154"/>
      <c r="D43" s="83"/>
      <c r="E43" s="91"/>
      <c r="F43" s="83"/>
      <c r="G43" s="83"/>
      <c r="H43" s="91"/>
      <c r="I43" s="83"/>
      <c r="J43" s="83"/>
      <c r="K43" s="91"/>
      <c r="L43" s="83"/>
      <c r="M43" s="83"/>
      <c r="N43" s="83"/>
      <c r="O43" s="83"/>
      <c r="P43" s="83"/>
      <c r="Q43" s="91"/>
      <c r="R43" s="83"/>
      <c r="S43" s="83"/>
      <c r="T43" s="91"/>
      <c r="U43" s="83"/>
      <c r="V43" s="521"/>
      <c r="W43" s="298" t="s">
        <v>46</v>
      </c>
      <c r="X43" s="96"/>
      <c r="Y43" s="85"/>
      <c r="AC43" s="132">
        <f>SUM(AC38:AC42)</f>
        <v>0</v>
      </c>
      <c r="AD43" s="132">
        <f>SUM(AD38:AD42)</f>
        <v>0</v>
      </c>
      <c r="AE43" s="132">
        <f>SUM(AE38:AE42)</f>
        <v>0</v>
      </c>
      <c r="AF43" s="132">
        <f>AC43*4+AD43*9+AE43*4</f>
        <v>0</v>
      </c>
    </row>
    <row r="44" spans="2:32" ht="27.95" customHeight="1" thickBot="1">
      <c r="B44" s="165"/>
      <c r="C44" s="156"/>
      <c r="D44" s="166"/>
      <c r="E44" s="166"/>
      <c r="F44" s="167"/>
      <c r="G44" s="167"/>
      <c r="H44" s="166"/>
      <c r="I44" s="167"/>
      <c r="J44" s="167"/>
      <c r="K44" s="166"/>
      <c r="L44" s="167"/>
      <c r="M44" s="110"/>
      <c r="N44" s="166"/>
      <c r="O44" s="167"/>
      <c r="P44" s="167"/>
      <c r="Q44" s="166"/>
      <c r="R44" s="167"/>
      <c r="S44" s="167"/>
      <c r="T44" s="166"/>
      <c r="U44" s="167"/>
      <c r="V44" s="522"/>
      <c r="W44" s="404">
        <f>(W38*4)+(W40*9)+(W42*4)</f>
        <v>0</v>
      </c>
      <c r="X44" s="102"/>
      <c r="Y44" s="114"/>
      <c r="Z44" s="139"/>
      <c r="AC44" s="157" t="e">
        <f>AC43*4/AF43</f>
        <v>#DIV/0!</v>
      </c>
      <c r="AD44" s="157" t="e">
        <f>AD43*9/AF43</f>
        <v>#DIV/0!</v>
      </c>
      <c r="AE44" s="157" t="e">
        <f>AE43*4/AF43</f>
        <v>#DIV/0!</v>
      </c>
    </row>
    <row r="45" spans="2:32" ht="36.75">
      <c r="D45" s="526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</row>
  </sheetData>
  <mergeCells count="19">
    <mergeCell ref="D45:Y45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C21:C26"/>
    <mergeCell ref="V21:V28"/>
    <mergeCell ref="B25:B26"/>
    <mergeCell ref="B1:Y1"/>
    <mergeCell ref="B2:G2"/>
    <mergeCell ref="R2:Z2"/>
    <mergeCell ref="C5:C10"/>
    <mergeCell ref="V5:V12"/>
    <mergeCell ref="B9:B10"/>
  </mergeCells>
  <phoneticPr fontId="3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71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5"/>
  <cols>
    <col min="1" max="20" width="20.625" style="5" customWidth="1"/>
    <col min="21" max="16384" width="9" style="5"/>
  </cols>
  <sheetData>
    <row r="1" spans="1:28" ht="84.95" customHeight="1">
      <c r="A1" s="1">
        <f>'6月菜單'!A2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84</v>
      </c>
      <c r="P1" s="3"/>
      <c r="Q1" s="4"/>
      <c r="R1" s="4"/>
      <c r="S1" s="2"/>
      <c r="T1" s="2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6" t="s">
        <v>85</v>
      </c>
      <c r="P2" s="6"/>
      <c r="Q2" s="7"/>
      <c r="R2" s="7"/>
      <c r="S2" s="2"/>
      <c r="T2" s="2"/>
    </row>
    <row r="3" spans="1:28" ht="39.75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50.1" customHeight="1" thickBot="1">
      <c r="A4" s="534" t="e">
        <f>'6月菜單'!#REF!</f>
        <v>#REF!</v>
      </c>
      <c r="B4" s="535"/>
      <c r="C4" s="535"/>
      <c r="D4" s="536"/>
      <c r="E4" s="534" t="e">
        <f>'6月菜單'!#REF!</f>
        <v>#REF!</v>
      </c>
      <c r="F4" s="535"/>
      <c r="G4" s="535"/>
      <c r="H4" s="536"/>
      <c r="I4" s="534" t="e">
        <f>'6月菜單'!#REF!</f>
        <v>#REF!</v>
      </c>
      <c r="J4" s="535"/>
      <c r="K4" s="535"/>
      <c r="L4" s="536"/>
      <c r="M4" s="534" t="e">
        <f>'6月菜單'!#REF!</f>
        <v>#REF!</v>
      </c>
      <c r="N4" s="535"/>
      <c r="O4" s="535"/>
      <c r="P4" s="536"/>
      <c r="Q4" s="534" t="e">
        <f>'6月菜單'!#REF!</f>
        <v>#REF!</v>
      </c>
      <c r="R4" s="535"/>
      <c r="S4" s="535"/>
      <c r="T4" s="536"/>
      <c r="U4" s="5"/>
      <c r="V4" s="5"/>
    </row>
    <row r="5" spans="1:28" s="11" customFormat="1" ht="95.1" customHeight="1">
      <c r="A5" s="537" t="e">
        <f>'6月菜單'!#REF!</f>
        <v>#REF!</v>
      </c>
      <c r="B5" s="538"/>
      <c r="C5" s="538"/>
      <c r="D5" s="539"/>
      <c r="E5" s="537" t="e">
        <f>'6月菜單'!#REF!</f>
        <v>#REF!</v>
      </c>
      <c r="F5" s="538"/>
      <c r="G5" s="538"/>
      <c r="H5" s="539"/>
      <c r="I5" s="537" t="e">
        <f>'6月菜單'!#REF!</f>
        <v>#REF!</v>
      </c>
      <c r="J5" s="538"/>
      <c r="K5" s="538"/>
      <c r="L5" s="539"/>
      <c r="M5" s="537" t="e">
        <f>'6月菜單'!#REF!</f>
        <v>#REF!</v>
      </c>
      <c r="N5" s="538"/>
      <c r="O5" s="538"/>
      <c r="P5" s="539"/>
      <c r="Q5" s="537" t="e">
        <f>'6月菜單'!#REF!</f>
        <v>#REF!</v>
      </c>
      <c r="R5" s="538"/>
      <c r="S5" s="538"/>
      <c r="T5" s="539"/>
      <c r="U5" s="5"/>
      <c r="V5" s="5"/>
    </row>
    <row r="6" spans="1:28" s="11" customFormat="1" ht="95.1" customHeight="1">
      <c r="A6" s="531" t="e">
        <f>'6月菜單'!#REF!</f>
        <v>#REF!</v>
      </c>
      <c r="B6" s="532"/>
      <c r="C6" s="532"/>
      <c r="D6" s="533"/>
      <c r="E6" s="531" t="e">
        <f>'6月菜單'!#REF!</f>
        <v>#REF!</v>
      </c>
      <c r="F6" s="532"/>
      <c r="G6" s="532"/>
      <c r="H6" s="533"/>
      <c r="I6" s="531" t="e">
        <f>'6月菜單'!#REF!</f>
        <v>#REF!</v>
      </c>
      <c r="J6" s="532"/>
      <c r="K6" s="532"/>
      <c r="L6" s="533"/>
      <c r="M6" s="531" t="e">
        <f>'6月菜單'!#REF!</f>
        <v>#REF!</v>
      </c>
      <c r="N6" s="532"/>
      <c r="O6" s="532"/>
      <c r="P6" s="533"/>
      <c r="Q6" s="531" t="e">
        <f>'6月菜單'!#REF!</f>
        <v>#REF!</v>
      </c>
      <c r="R6" s="532"/>
      <c r="S6" s="532"/>
      <c r="T6" s="533"/>
      <c r="U6" s="5"/>
      <c r="V6" s="5"/>
    </row>
    <row r="7" spans="1:28" s="11" customFormat="1" ht="95.1" customHeight="1">
      <c r="A7" s="531" t="e">
        <f>'6月菜單'!#REF!</f>
        <v>#REF!</v>
      </c>
      <c r="B7" s="532"/>
      <c r="C7" s="532"/>
      <c r="D7" s="533"/>
      <c r="E7" s="531" t="e">
        <f>'6月菜單'!#REF!</f>
        <v>#REF!</v>
      </c>
      <c r="F7" s="532"/>
      <c r="G7" s="532"/>
      <c r="H7" s="533"/>
      <c r="I7" s="531" t="e">
        <f>'6月菜單'!#REF!</f>
        <v>#REF!</v>
      </c>
      <c r="J7" s="532"/>
      <c r="K7" s="532"/>
      <c r="L7" s="533"/>
      <c r="M7" s="531" t="e">
        <f>'6月菜單'!#REF!</f>
        <v>#REF!</v>
      </c>
      <c r="N7" s="532"/>
      <c r="O7" s="532"/>
      <c r="P7" s="533"/>
      <c r="Q7" s="531" t="e">
        <f>'6月菜單'!#REF!</f>
        <v>#REF!</v>
      </c>
      <c r="R7" s="532"/>
      <c r="S7" s="532"/>
      <c r="T7" s="533"/>
      <c r="U7" s="5"/>
      <c r="V7" s="5"/>
    </row>
    <row r="8" spans="1:28" s="11" customFormat="1" ht="95.1" customHeight="1">
      <c r="A8" s="531" t="e">
        <f>'6月菜單'!#REF!</f>
        <v>#REF!</v>
      </c>
      <c r="B8" s="532"/>
      <c r="C8" s="532"/>
      <c r="D8" s="533"/>
      <c r="E8" s="531" t="e">
        <f>'6月菜單'!#REF!</f>
        <v>#REF!</v>
      </c>
      <c r="F8" s="532"/>
      <c r="G8" s="532"/>
      <c r="H8" s="533"/>
      <c r="I8" s="531" t="e">
        <f>'6月菜單'!#REF!</f>
        <v>#REF!</v>
      </c>
      <c r="J8" s="532"/>
      <c r="K8" s="532"/>
      <c r="L8" s="533"/>
      <c r="M8" s="531" t="e">
        <f>'6月菜單'!#REF!</f>
        <v>#REF!</v>
      </c>
      <c r="N8" s="532"/>
      <c r="O8" s="532"/>
      <c r="P8" s="533"/>
      <c r="Q8" s="531" t="e">
        <f>'6月菜單'!#REF!</f>
        <v>#REF!</v>
      </c>
      <c r="R8" s="532"/>
      <c r="S8" s="532"/>
      <c r="T8" s="533"/>
      <c r="U8" s="5"/>
      <c r="V8" s="5"/>
    </row>
    <row r="9" spans="1:28" s="11" customFormat="1" ht="95.1" customHeight="1">
      <c r="A9" s="531" t="e">
        <f>'6月菜單'!#REF!</f>
        <v>#REF!</v>
      </c>
      <c r="B9" s="532"/>
      <c r="C9" s="532"/>
      <c r="D9" s="533"/>
      <c r="E9" s="531" t="e">
        <f>'6月菜單'!#REF!</f>
        <v>#REF!</v>
      </c>
      <c r="F9" s="532"/>
      <c r="G9" s="532"/>
      <c r="H9" s="533"/>
      <c r="I9" s="531" t="e">
        <f>'6月菜單'!#REF!</f>
        <v>#REF!</v>
      </c>
      <c r="J9" s="532"/>
      <c r="K9" s="532"/>
      <c r="L9" s="533"/>
      <c r="M9" s="531" t="e">
        <f>'6月菜單'!#REF!</f>
        <v>#REF!</v>
      </c>
      <c r="N9" s="532"/>
      <c r="O9" s="532"/>
      <c r="P9" s="533"/>
      <c r="Q9" s="531" t="e">
        <f>'6月菜單'!#REF!</f>
        <v>#REF!</v>
      </c>
      <c r="R9" s="532"/>
      <c r="S9" s="532"/>
      <c r="T9" s="533"/>
      <c r="U9" s="5"/>
      <c r="V9" s="5"/>
    </row>
    <row r="10" spans="1:28" s="11" customFormat="1" ht="95.1" customHeight="1" thickBot="1">
      <c r="A10" s="528" t="e">
        <f>'6月菜單'!#REF!</f>
        <v>#REF!</v>
      </c>
      <c r="B10" s="529"/>
      <c r="C10" s="529"/>
      <c r="D10" s="530"/>
      <c r="E10" s="528" t="e">
        <f>'6月菜單'!#REF!</f>
        <v>#REF!</v>
      </c>
      <c r="F10" s="529"/>
      <c r="G10" s="529"/>
      <c r="H10" s="530"/>
      <c r="I10" s="528" t="e">
        <f>'6月菜單'!#REF!</f>
        <v>#REF!</v>
      </c>
      <c r="J10" s="529"/>
      <c r="K10" s="529"/>
      <c r="L10" s="530"/>
      <c r="M10" s="528" t="e">
        <f>'6月菜單'!#REF!</f>
        <v>#REF!</v>
      </c>
      <c r="N10" s="529"/>
      <c r="O10" s="529"/>
      <c r="P10" s="530"/>
      <c r="Q10" s="528" t="e">
        <f>'6月菜單'!#REF!</f>
        <v>#REF!</v>
      </c>
      <c r="R10" s="529"/>
      <c r="S10" s="529"/>
      <c r="T10" s="530"/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5.1" customHeight="1">
      <c r="A12" s="174" t="s">
        <v>86</v>
      </c>
      <c r="B12" s="175" t="e">
        <f>'6月菜單'!#REF!</f>
        <v>#REF!</v>
      </c>
      <c r="C12" s="175" t="s">
        <v>87</v>
      </c>
      <c r="D12" s="176" t="e">
        <f>'6月菜單'!#REF!</f>
        <v>#REF!</v>
      </c>
      <c r="E12" s="174" t="s">
        <v>86</v>
      </c>
      <c r="F12" s="177" t="e">
        <f>#REF!</f>
        <v>#REF!</v>
      </c>
      <c r="G12" s="175" t="s">
        <v>87</v>
      </c>
      <c r="H12" s="178" t="e">
        <f>#REF!</f>
        <v>#REF!</v>
      </c>
      <c r="I12" s="174" t="s">
        <v>86</v>
      </c>
      <c r="J12" s="179" t="e">
        <f>#REF!</f>
        <v>#REF!</v>
      </c>
      <c r="K12" s="175" t="s">
        <v>87</v>
      </c>
      <c r="L12" s="180" t="e">
        <f>#REF!</f>
        <v>#REF!</v>
      </c>
      <c r="M12" s="174" t="s">
        <v>86</v>
      </c>
      <c r="N12" s="179" t="e">
        <f>#REF!</f>
        <v>#REF!</v>
      </c>
      <c r="O12" s="175" t="s">
        <v>87</v>
      </c>
      <c r="P12" s="180" t="e">
        <f>#REF!</f>
        <v>#REF!</v>
      </c>
      <c r="Q12" s="174" t="s">
        <v>86</v>
      </c>
      <c r="R12" s="179" t="e">
        <f>#REF!</f>
        <v>#REF!</v>
      </c>
      <c r="S12" s="175" t="s">
        <v>87</v>
      </c>
      <c r="T12" s="180" t="e">
        <f>#REF!</f>
        <v>#REF!</v>
      </c>
    </row>
    <row r="13" spans="1:28" ht="35.1" customHeight="1" thickBot="1">
      <c r="A13" s="181" t="s">
        <v>88</v>
      </c>
      <c r="B13" s="182" t="e">
        <f>'6月菜單'!#REF!</f>
        <v>#REF!</v>
      </c>
      <c r="C13" s="182" t="s">
        <v>2</v>
      </c>
      <c r="D13" s="183" t="e">
        <f>'6月菜單'!#REF!</f>
        <v>#REF!</v>
      </c>
      <c r="E13" s="181" t="s">
        <v>88</v>
      </c>
      <c r="F13" s="182" t="e">
        <f>#REF!</f>
        <v>#REF!</v>
      </c>
      <c r="G13" s="182" t="s">
        <v>2</v>
      </c>
      <c r="H13" s="183" t="e">
        <f>#REF!</f>
        <v>#REF!</v>
      </c>
      <c r="I13" s="181" t="s">
        <v>88</v>
      </c>
      <c r="J13" s="182" t="e">
        <f>#REF!</f>
        <v>#REF!</v>
      </c>
      <c r="K13" s="182" t="s">
        <v>2</v>
      </c>
      <c r="L13" s="183" t="e">
        <f>#REF!</f>
        <v>#REF!</v>
      </c>
      <c r="M13" s="181" t="s">
        <v>88</v>
      </c>
      <c r="N13" s="182" t="e">
        <f>#REF!</f>
        <v>#REF!</v>
      </c>
      <c r="O13" s="182" t="s">
        <v>2</v>
      </c>
      <c r="P13" s="183" t="e">
        <f>#REF!</f>
        <v>#REF!</v>
      </c>
      <c r="Q13" s="181" t="s">
        <v>88</v>
      </c>
      <c r="R13" s="182" t="e">
        <f>#REF!</f>
        <v>#REF!</v>
      </c>
      <c r="S13" s="182" t="s">
        <v>2</v>
      </c>
      <c r="T13" s="183" t="e">
        <f>#REF!</f>
        <v>#REF!</v>
      </c>
    </row>
    <row r="14" spans="1:28" s="10" customFormat="1" ht="50.1" customHeight="1" thickBot="1">
      <c r="A14" s="534">
        <f>'6月菜單'!A5:D5</f>
        <v>46174</v>
      </c>
      <c r="B14" s="535"/>
      <c r="C14" s="535"/>
      <c r="D14" s="536"/>
      <c r="E14" s="534">
        <f>'6月菜單'!E5:H5</f>
        <v>46175</v>
      </c>
      <c r="F14" s="535"/>
      <c r="G14" s="535"/>
      <c r="H14" s="536"/>
      <c r="I14" s="534">
        <f>'6月菜單'!I5:L5</f>
        <v>46176</v>
      </c>
      <c r="J14" s="535"/>
      <c r="K14" s="535"/>
      <c r="L14" s="536"/>
      <c r="M14" s="534">
        <f>'6月菜單'!M5:P5</f>
        <v>46177</v>
      </c>
      <c r="N14" s="535"/>
      <c r="O14" s="535"/>
      <c r="P14" s="536"/>
      <c r="Q14" s="534">
        <f>'6月菜單'!Q5:T5</f>
        <v>46178</v>
      </c>
      <c r="R14" s="535"/>
      <c r="S14" s="535"/>
      <c r="T14" s="536"/>
      <c r="U14" s="5"/>
      <c r="V14" s="5"/>
      <c r="AB14" s="10" t="s">
        <v>36</v>
      </c>
    </row>
    <row r="15" spans="1:28" s="11" customFormat="1" ht="95.1" customHeight="1">
      <c r="A15" s="537" t="str">
        <f>'6月菜單'!A6:D6</f>
        <v>白米飯</v>
      </c>
      <c r="B15" s="538"/>
      <c r="C15" s="538"/>
      <c r="D15" s="539"/>
      <c r="E15" s="537" t="str">
        <f>'6月菜單'!E6:H6</f>
        <v>紫米飯</v>
      </c>
      <c r="F15" s="538"/>
      <c r="G15" s="538"/>
      <c r="H15" s="539"/>
      <c r="I15" s="537" t="str">
        <f>'6月菜單'!I6:L6</f>
        <v>白米飯</v>
      </c>
      <c r="J15" s="538"/>
      <c r="K15" s="538"/>
      <c r="L15" s="539"/>
      <c r="M15" s="537" t="str">
        <f>'6月菜單'!M6:P6</f>
        <v>地瓜飯</v>
      </c>
      <c r="N15" s="538"/>
      <c r="O15" s="538"/>
      <c r="P15" s="539"/>
      <c r="Q15" s="537" t="str">
        <f>'6月菜單'!Q6:T6</f>
        <v>照燒烏龍麵</v>
      </c>
      <c r="R15" s="538"/>
      <c r="S15" s="538"/>
      <c r="T15" s="539"/>
      <c r="U15" s="5"/>
      <c r="V15" s="5"/>
    </row>
    <row r="16" spans="1:28" s="11" customFormat="1" ht="95.1" customHeight="1">
      <c r="A16" s="531" t="str">
        <f>'6月菜單'!A7:D7</f>
        <v>家常滷肉</v>
      </c>
      <c r="B16" s="532"/>
      <c r="C16" s="532"/>
      <c r="D16" s="533"/>
      <c r="E16" s="531" t="str">
        <f>'6月菜單'!E7:H7</f>
        <v>醬燒大排</v>
      </c>
      <c r="F16" s="532"/>
      <c r="G16" s="532"/>
      <c r="H16" s="533"/>
      <c r="I16" s="531" t="str">
        <f>'6月菜單'!I7:L7</f>
        <v>夜市鹽酥雞(炸)</v>
      </c>
      <c r="J16" s="532"/>
      <c r="K16" s="532"/>
      <c r="L16" s="533"/>
      <c r="M16" s="531" t="str">
        <f>'6月菜單'!M7:P7</f>
        <v>香濃咖哩豬</v>
      </c>
      <c r="N16" s="532"/>
      <c r="O16" s="532"/>
      <c r="P16" s="533"/>
      <c r="Q16" s="531" t="str">
        <f>'6月菜單'!Q7:T7</f>
        <v>蒜香白菜蒸魚(海)-申請</v>
      </c>
      <c r="R16" s="532"/>
      <c r="S16" s="532"/>
      <c r="T16" s="533"/>
      <c r="U16" s="5"/>
      <c r="V16" s="5"/>
    </row>
    <row r="17" spans="1:32" s="11" customFormat="1" ht="95.1" customHeight="1">
      <c r="A17" s="531" t="str">
        <f>'6月菜單'!A8:D8</f>
        <v>大雞堡肉(炸加)</v>
      </c>
      <c r="B17" s="532"/>
      <c r="C17" s="532"/>
      <c r="D17" s="533"/>
      <c r="E17" s="531" t="str">
        <f>'6月菜單'!E8:H8</f>
        <v>東山滷味(加豆)</v>
      </c>
      <c r="F17" s="532"/>
      <c r="G17" s="532"/>
      <c r="H17" s="533"/>
      <c r="I17" s="531" t="str">
        <f>'6月菜單'!I8:L8</f>
        <v>絞肉豆干(醃豆)</v>
      </c>
      <c r="J17" s="532"/>
      <c r="K17" s="532"/>
      <c r="L17" s="533"/>
      <c r="M17" s="531" t="str">
        <f>'6月菜單'!M8:P8</f>
        <v>海帶滷蛋</v>
      </c>
      <c r="N17" s="532"/>
      <c r="O17" s="532"/>
      <c r="P17" s="533"/>
      <c r="Q17" s="531" t="str">
        <f>'6月菜單'!Q8:T8</f>
        <v>芝麻包(冷)</v>
      </c>
      <c r="R17" s="532"/>
      <c r="S17" s="532"/>
      <c r="T17" s="533"/>
      <c r="U17" s="5"/>
      <c r="V17" s="5"/>
    </row>
    <row r="18" spans="1:32" s="11" customFormat="1" ht="95.1" customHeight="1">
      <c r="A18" s="531" t="str">
        <f>'6月菜單'!A9:D9</f>
        <v>小瓜筍片炒肉</v>
      </c>
      <c r="B18" s="532"/>
      <c r="C18" s="532"/>
      <c r="D18" s="533"/>
      <c r="E18" s="531" t="str">
        <f>'6月菜單'!E9:H9</f>
        <v>日式蒸蛋</v>
      </c>
      <c r="F18" s="532"/>
      <c r="G18" s="532"/>
      <c r="H18" s="533"/>
      <c r="I18" s="531" t="str">
        <f>'6月菜單'!I9:L9</f>
        <v>柴香高麗菜炒蛋</v>
      </c>
      <c r="J18" s="532"/>
      <c r="K18" s="532"/>
      <c r="L18" s="533"/>
      <c r="M18" s="531" t="str">
        <f>'6月菜單'!M9:P9</f>
        <v>蝦仁炒青花(海)</v>
      </c>
      <c r="N18" s="532"/>
      <c r="O18" s="532"/>
      <c r="P18" s="533"/>
      <c r="Q18" s="531" t="str">
        <f>'6月菜單'!Q9:T9</f>
        <v>檸檬翅小腿</v>
      </c>
      <c r="R18" s="532"/>
      <c r="S18" s="532"/>
      <c r="T18" s="533"/>
    </row>
    <row r="19" spans="1:32" s="11" customFormat="1" ht="95.1" customHeight="1">
      <c r="A19" s="531" t="str">
        <f>'6月菜單'!A10:D10</f>
        <v>深色蔬菜</v>
      </c>
      <c r="B19" s="532"/>
      <c r="C19" s="532"/>
      <c r="D19" s="533"/>
      <c r="E19" s="531" t="str">
        <f>'6月菜單'!E10:H10</f>
        <v>淺色蔬菜</v>
      </c>
      <c r="F19" s="532"/>
      <c r="G19" s="532"/>
      <c r="H19" s="533"/>
      <c r="I19" s="531" t="str">
        <f>'6月菜單'!I10:L10</f>
        <v>深色蔬菜</v>
      </c>
      <c r="J19" s="532"/>
      <c r="K19" s="532"/>
      <c r="L19" s="533"/>
      <c r="M19" s="531" t="str">
        <f>'6月菜單'!M10:P10</f>
        <v>淺色蔬菜</v>
      </c>
      <c r="N19" s="532"/>
      <c r="O19" s="532"/>
      <c r="P19" s="533"/>
      <c r="Q19" s="531" t="str">
        <f>'6月菜單'!Q10:T10</f>
        <v>深色蔬菜</v>
      </c>
      <c r="R19" s="532"/>
      <c r="S19" s="532"/>
      <c r="T19" s="533"/>
    </row>
    <row r="20" spans="1:32" s="11" customFormat="1" ht="95.1" customHeight="1" thickBot="1">
      <c r="A20" s="528" t="str">
        <f>'6月菜單'!A11:D11</f>
        <v>冬瓜湯</v>
      </c>
      <c r="B20" s="529"/>
      <c r="C20" s="529"/>
      <c r="D20" s="530"/>
      <c r="E20" s="528" t="str">
        <f>'6月菜單'!E11:H11</f>
        <v>柴香蘿蔔湯</v>
      </c>
      <c r="F20" s="529"/>
      <c r="G20" s="529"/>
      <c r="H20" s="530"/>
      <c r="I20" s="528" t="str">
        <f>'6月菜單'!I11:L11</f>
        <v>紫菜小魚乾湯(海)</v>
      </c>
      <c r="J20" s="529"/>
      <c r="K20" s="529"/>
      <c r="L20" s="530"/>
      <c r="M20" s="528" t="str">
        <f>'6月菜單'!M11:P11</f>
        <v>蘿蔔肉絲湯</v>
      </c>
      <c r="N20" s="529"/>
      <c r="O20" s="529"/>
      <c r="P20" s="530"/>
      <c r="Q20" s="528" t="str">
        <f>'6月菜單'!Q11:T11</f>
        <v>味噌豆腐湯(豆)</v>
      </c>
      <c r="R20" s="529"/>
      <c r="S20" s="529"/>
      <c r="T20" s="530"/>
    </row>
    <row r="21" spans="1:32" ht="1.5" customHeight="1">
      <c r="A21" s="21" t="s">
        <v>89</v>
      </c>
      <c r="B21" s="22"/>
      <c r="C21" s="22" t="s">
        <v>0</v>
      </c>
      <c r="D21" s="23" t="e">
        <f>#REF!</f>
        <v>#REF!</v>
      </c>
      <c r="E21" s="24"/>
      <c r="F21" s="25"/>
      <c r="G21" s="25"/>
      <c r="H21" s="26"/>
      <c r="I21" s="27"/>
      <c r="J21" s="28"/>
      <c r="K21" s="28"/>
      <c r="L21" s="29"/>
      <c r="M21" s="27"/>
      <c r="N21" s="28"/>
      <c r="O21" s="28"/>
      <c r="P21" s="29"/>
      <c r="Q21" s="30" t="s">
        <v>4</v>
      </c>
      <c r="R21" s="31"/>
      <c r="S21" s="31"/>
      <c r="T21" s="32"/>
      <c r="U21" s="11"/>
      <c r="V21" s="11"/>
      <c r="W21" s="11"/>
      <c r="X21" s="11"/>
      <c r="Y21" s="11"/>
    </row>
    <row r="22" spans="1:32" s="186" customFormat="1" ht="35.1" customHeight="1">
      <c r="A22" s="174" t="s">
        <v>86</v>
      </c>
      <c r="B22" s="175">
        <f>第一週明細!W12</f>
        <v>762.8</v>
      </c>
      <c r="C22" s="175" t="s">
        <v>87</v>
      </c>
      <c r="D22" s="176">
        <f>第一週明細!W8</f>
        <v>26</v>
      </c>
      <c r="E22" s="174" t="s">
        <v>86</v>
      </c>
      <c r="F22" s="184">
        <f>第一週明細!W20</f>
        <v>755.6</v>
      </c>
      <c r="G22" s="175" t="s">
        <v>87</v>
      </c>
      <c r="H22" s="185">
        <f>第一週明細!W16</f>
        <v>26</v>
      </c>
      <c r="I22" s="174" t="s">
        <v>86</v>
      </c>
      <c r="J22" s="184">
        <f>第一週明細!W28</f>
        <v>781.6</v>
      </c>
      <c r="K22" s="175" t="s">
        <v>87</v>
      </c>
      <c r="L22" s="185">
        <f>第一週明細!W24</f>
        <v>28</v>
      </c>
      <c r="M22" s="174" t="s">
        <v>86</v>
      </c>
      <c r="N22" s="184">
        <f>第一週明細!W36</f>
        <v>744.4</v>
      </c>
      <c r="O22" s="175" t="s">
        <v>87</v>
      </c>
      <c r="P22" s="185">
        <f>第一週明細!W32</f>
        <v>26</v>
      </c>
      <c r="Q22" s="174" t="s">
        <v>86</v>
      </c>
      <c r="R22" s="184">
        <f>第一週明細!W44</f>
        <v>758</v>
      </c>
      <c r="S22" s="175" t="s">
        <v>87</v>
      </c>
      <c r="T22" s="185">
        <f>第一週明細!W40</f>
        <v>26</v>
      </c>
    </row>
    <row r="23" spans="1:32" s="186" customFormat="1" ht="35.1" customHeight="1" thickBot="1">
      <c r="A23" s="181" t="s">
        <v>88</v>
      </c>
      <c r="B23" s="183">
        <f>第一週明細!W6</f>
        <v>100</v>
      </c>
      <c r="C23" s="182" t="s">
        <v>2</v>
      </c>
      <c r="D23" s="183">
        <f>第一週明細!W10</f>
        <v>32.200000000000003</v>
      </c>
      <c r="E23" s="181" t="s">
        <v>88</v>
      </c>
      <c r="F23" s="187">
        <f>第一週明細!W14</f>
        <v>98.5</v>
      </c>
      <c r="G23" s="182" t="s">
        <v>2</v>
      </c>
      <c r="H23" s="188">
        <f>第一週明細!W18</f>
        <v>31.9</v>
      </c>
      <c r="I23" s="181" t="s">
        <v>88</v>
      </c>
      <c r="J23" s="187">
        <f>第一週明細!W22</f>
        <v>99</v>
      </c>
      <c r="K23" s="182" t="s">
        <v>2</v>
      </c>
      <c r="L23" s="187">
        <f>第一週明細!W26</f>
        <v>33.4</v>
      </c>
      <c r="M23" s="181" t="s">
        <v>88</v>
      </c>
      <c r="N23" s="187">
        <f>第一週明細!W30</f>
        <v>96</v>
      </c>
      <c r="O23" s="182" t="s">
        <v>2</v>
      </c>
      <c r="P23" s="188">
        <f>第一週明細!W34</f>
        <v>31.599999999999998</v>
      </c>
      <c r="Q23" s="181" t="s">
        <v>88</v>
      </c>
      <c r="R23" s="187">
        <f>第一週明細!W38</f>
        <v>99</v>
      </c>
      <c r="S23" s="182" t="s">
        <v>2</v>
      </c>
      <c r="T23" s="188">
        <f>第一週明細!W42</f>
        <v>32</v>
      </c>
    </row>
    <row r="24" spans="1:32" s="10" customFormat="1" ht="50.1" customHeight="1" thickBot="1">
      <c r="A24" s="534">
        <f>'6月菜單'!A15:D15</f>
        <v>46181</v>
      </c>
      <c r="B24" s="535"/>
      <c r="C24" s="535"/>
      <c r="D24" s="536"/>
      <c r="E24" s="534">
        <f>'6月菜單'!E15:H15</f>
        <v>46182</v>
      </c>
      <c r="F24" s="535"/>
      <c r="G24" s="535"/>
      <c r="H24" s="536"/>
      <c r="I24" s="534">
        <f>'6月菜單'!I15:L15</f>
        <v>46183</v>
      </c>
      <c r="J24" s="535"/>
      <c r="K24" s="535"/>
      <c r="L24" s="536"/>
      <c r="M24" s="534">
        <f>'6月菜單'!M15:P15</f>
        <v>46184</v>
      </c>
      <c r="N24" s="535"/>
      <c r="O24" s="535"/>
      <c r="P24" s="536"/>
      <c r="Q24" s="534">
        <f>'6月菜單'!Q15:T15</f>
        <v>46185</v>
      </c>
      <c r="R24" s="535"/>
      <c r="S24" s="535"/>
      <c r="T24" s="536"/>
      <c r="U24" s="5"/>
      <c r="V24" s="5"/>
    </row>
    <row r="25" spans="1:32" s="11" customFormat="1" ht="95.1" customHeight="1">
      <c r="A25" s="537" t="str">
        <f>'6月菜單'!A16:D16</f>
        <v>白米飯</v>
      </c>
      <c r="B25" s="538"/>
      <c r="C25" s="538"/>
      <c r="D25" s="539"/>
      <c r="E25" s="537" t="str">
        <f>'6月菜單'!E16:H16</f>
        <v>糙米飯</v>
      </c>
      <c r="F25" s="538"/>
      <c r="G25" s="538"/>
      <c r="H25" s="539"/>
      <c r="I25" s="537" t="str">
        <f>'6月菜單'!I16:L16</f>
        <v>白米飯</v>
      </c>
      <c r="J25" s="538"/>
      <c r="K25" s="538"/>
      <c r="L25" s="539"/>
      <c r="M25" s="537" t="str">
        <f>'6月菜單'!M16:P16</f>
        <v>地瓜飯</v>
      </c>
      <c r="N25" s="538"/>
      <c r="O25" s="538"/>
      <c r="P25" s="539"/>
      <c r="Q25" s="537" t="str">
        <f>'6月菜單'!Q16:T16</f>
        <v>蝦仁蛋炒飯(海)</v>
      </c>
      <c r="R25" s="538"/>
      <c r="S25" s="538"/>
      <c r="T25" s="539"/>
      <c r="U25" s="5"/>
      <c r="V25" s="5"/>
    </row>
    <row r="26" spans="1:32" s="11" customFormat="1" ht="95.1" customHeight="1">
      <c r="A26" s="531" t="str">
        <f>'6月菜單'!A17:D17</f>
        <v>醬燒雞腿</v>
      </c>
      <c r="B26" s="532"/>
      <c r="C26" s="532"/>
      <c r="D26" s="533"/>
      <c r="E26" s="531" t="str">
        <f>'6月菜單'!E17:H17</f>
        <v>鐵路排骨</v>
      </c>
      <c r="F26" s="532"/>
      <c r="G26" s="532"/>
      <c r="H26" s="533"/>
      <c r="I26" s="531" t="str">
        <f>'6月菜單'!I17:L17</f>
        <v>酥炸香雞排(炸)</v>
      </c>
      <c r="J26" s="532"/>
      <c r="K26" s="532"/>
      <c r="L26" s="533"/>
      <c r="M26" s="531" t="str">
        <f>'6月菜單'!M17:P17</f>
        <v>傳統魷魚羹(海芡)-申請</v>
      </c>
      <c r="N26" s="532"/>
      <c r="O26" s="532"/>
      <c r="P26" s="533"/>
      <c r="Q26" s="531" t="str">
        <f>'6月菜單'!Q17:T17</f>
        <v>醬燒雞翅</v>
      </c>
      <c r="R26" s="532"/>
      <c r="S26" s="532"/>
      <c r="T26" s="533"/>
      <c r="U26" s="5"/>
      <c r="V26" s="5"/>
    </row>
    <row r="27" spans="1:32" s="11" customFormat="1" ht="95.1" customHeight="1">
      <c r="A27" s="531" t="str">
        <f>'6月菜單'!A18:D18</f>
        <v>嫩豆腐(豆)</v>
      </c>
      <c r="B27" s="532"/>
      <c r="C27" s="532"/>
      <c r="D27" s="533"/>
      <c r="E27" s="531" t="str">
        <f>'6月菜單'!E18:H18</f>
        <v>滑嫩蒸蛋</v>
      </c>
      <c r="F27" s="532"/>
      <c r="G27" s="532"/>
      <c r="H27" s="533"/>
      <c r="I27" s="531" t="str">
        <f>'6月菜單'!I18:L18</f>
        <v>茄汁番茄炒蛋</v>
      </c>
      <c r="J27" s="532"/>
      <c r="K27" s="532"/>
      <c r="L27" s="533"/>
      <c r="M27" s="531" t="str">
        <f>'6月菜單'!M18:P18</f>
        <v>涮涮肉</v>
      </c>
      <c r="N27" s="532"/>
      <c r="O27" s="532"/>
      <c r="P27" s="533"/>
      <c r="Q27" s="531" t="str">
        <f>'6月菜單'!Q18:T18</f>
        <v>小黃瓜炒黑輪(加)</v>
      </c>
      <c r="R27" s="532"/>
      <c r="S27" s="532"/>
      <c r="T27" s="533"/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95.1" customHeight="1">
      <c r="A28" s="531" t="str">
        <f>'6月菜單'!A19:D19</f>
        <v>刺瓜炒肉</v>
      </c>
      <c r="B28" s="532"/>
      <c r="C28" s="532"/>
      <c r="D28" s="533"/>
      <c r="E28" s="531" t="str">
        <f>'6月菜單'!E19:H19</f>
        <v>雙色炒玉米筍</v>
      </c>
      <c r="F28" s="532"/>
      <c r="G28" s="532"/>
      <c r="H28" s="533"/>
      <c r="I28" s="531" t="str">
        <f>'6月菜單'!I19:L19</f>
        <v>鮮筍肉絲</v>
      </c>
      <c r="J28" s="532"/>
      <c r="K28" s="532"/>
      <c r="L28" s="533"/>
      <c r="M28" s="531" t="str">
        <f>'6月菜單'!M19:P19</f>
        <v>雙拼炸豆腐蘿蔔糕(炸豆冷)</v>
      </c>
      <c r="N28" s="532"/>
      <c r="O28" s="532"/>
      <c r="P28" s="533"/>
      <c r="Q28" s="531" t="str">
        <f>'6月菜單'!Q19:T19</f>
        <v>鮮肉包(冷)</v>
      </c>
      <c r="R28" s="532"/>
      <c r="S28" s="532"/>
      <c r="T28" s="533"/>
      <c r="U28" s="5"/>
      <c r="V28" s="5"/>
    </row>
    <row r="29" spans="1:32" s="11" customFormat="1" ht="95.1" customHeight="1">
      <c r="A29" s="531" t="str">
        <f>'6月菜單'!A20:D20</f>
        <v>深色蔬菜</v>
      </c>
      <c r="B29" s="532"/>
      <c r="C29" s="532"/>
      <c r="D29" s="533"/>
      <c r="E29" s="531" t="str">
        <f>'6月菜單'!E20:H20</f>
        <v>淺色蔬菜</v>
      </c>
      <c r="F29" s="532"/>
      <c r="G29" s="532"/>
      <c r="H29" s="533"/>
      <c r="I29" s="531" t="str">
        <f>'6月菜單'!I20:L20</f>
        <v>深色蔬菜</v>
      </c>
      <c r="J29" s="532"/>
      <c r="K29" s="532"/>
      <c r="L29" s="533"/>
      <c r="M29" s="531" t="str">
        <f>'6月菜單'!M20:P20</f>
        <v>淺色蔬菜</v>
      </c>
      <c r="N29" s="532"/>
      <c r="O29" s="532"/>
      <c r="P29" s="533"/>
      <c r="Q29" s="531" t="str">
        <f>'6月菜單'!Q20:T20</f>
        <v>深色蔬菜</v>
      </c>
      <c r="R29" s="532"/>
      <c r="S29" s="532"/>
      <c r="T29" s="533"/>
      <c r="U29" s="5"/>
      <c r="V29" s="5"/>
    </row>
    <row r="30" spans="1:32" s="11" customFormat="1" ht="95.1" customHeight="1" thickBot="1">
      <c r="A30" s="528" t="str">
        <f>'6月菜單'!A21:D21</f>
        <v>豬血湯(醃)</v>
      </c>
      <c r="B30" s="529"/>
      <c r="C30" s="529"/>
      <c r="D30" s="530"/>
      <c r="E30" s="528" t="str">
        <f>'6月菜單'!E21:H21</f>
        <v>綠豆地瓜湯</v>
      </c>
      <c r="F30" s="529"/>
      <c r="G30" s="529"/>
      <c r="H30" s="530"/>
      <c r="I30" s="528" t="str">
        <f>'6月菜單'!I21:L21</f>
        <v>柴香白菜湯</v>
      </c>
      <c r="J30" s="529"/>
      <c r="K30" s="529"/>
      <c r="L30" s="530"/>
      <c r="M30" s="528" t="str">
        <f>'6月菜單'!M21:P21</f>
        <v>紫菜蛋花湯</v>
      </c>
      <c r="N30" s="529"/>
      <c r="O30" s="529"/>
      <c r="P30" s="530"/>
      <c r="Q30" s="528" t="str">
        <f>'6月菜單'!Q21:T21</f>
        <v>筍菇湯</v>
      </c>
      <c r="R30" s="529"/>
      <c r="S30" s="529"/>
      <c r="T30" s="530"/>
      <c r="U30" s="5"/>
      <c r="V30" s="5"/>
    </row>
    <row r="31" spans="1:32" ht="2.25" customHeight="1">
      <c r="A31" s="24"/>
      <c r="B31" s="25"/>
      <c r="C31" s="25"/>
      <c r="D31" s="26"/>
      <c r="E31" s="27"/>
      <c r="F31" s="28"/>
      <c r="G31" s="28"/>
      <c r="H31" s="29"/>
      <c r="I31" s="27"/>
      <c r="J31" s="28"/>
      <c r="K31" s="28"/>
      <c r="L31" s="29"/>
      <c r="M31" s="27"/>
      <c r="N31" s="28"/>
      <c r="O31" s="28"/>
      <c r="P31" s="29"/>
      <c r="Q31" s="27"/>
      <c r="R31" s="28"/>
      <c r="S31" s="28"/>
      <c r="T31" s="29"/>
    </row>
    <row r="32" spans="1:32" ht="50.1" customHeight="1">
      <c r="A32" s="174" t="s">
        <v>90</v>
      </c>
      <c r="B32" s="175">
        <f>第二週明細!W12</f>
        <v>700.9</v>
      </c>
      <c r="C32" s="175" t="s">
        <v>91</v>
      </c>
      <c r="D32" s="176">
        <f>第二週明細!W8</f>
        <v>22.5</v>
      </c>
      <c r="E32" s="174" t="s">
        <v>90</v>
      </c>
      <c r="F32" s="184">
        <f>第二週明細!W20</f>
        <v>734.9</v>
      </c>
      <c r="G32" s="175" t="s">
        <v>91</v>
      </c>
      <c r="H32" s="185">
        <f>第二週明細!W16</f>
        <v>22.5</v>
      </c>
      <c r="I32" s="174" t="s">
        <v>90</v>
      </c>
      <c r="J32" s="184">
        <f>第二週明細!W28</f>
        <v>736.6</v>
      </c>
      <c r="K32" s="175" t="s">
        <v>91</v>
      </c>
      <c r="L32" s="185">
        <f>第二週明細!W24</f>
        <v>25</v>
      </c>
      <c r="M32" s="174" t="s">
        <v>90</v>
      </c>
      <c r="N32" s="184">
        <v>735</v>
      </c>
      <c r="O32" s="175" t="s">
        <v>91</v>
      </c>
      <c r="P32" s="185" t="s">
        <v>92</v>
      </c>
      <c r="Q32" s="174" t="s">
        <v>90</v>
      </c>
      <c r="R32" s="184">
        <f>第二週明細!W44</f>
        <v>707.3</v>
      </c>
      <c r="S32" s="175" t="s">
        <v>91</v>
      </c>
      <c r="T32" s="185">
        <f>第二週明細!W40</f>
        <v>22.5</v>
      </c>
    </row>
    <row r="33" spans="1:22" ht="50.1" customHeight="1" thickBot="1">
      <c r="A33" s="181" t="s">
        <v>93</v>
      </c>
      <c r="B33" s="183">
        <f>第二週明細!W6</f>
        <v>97</v>
      </c>
      <c r="C33" s="182" t="s">
        <v>2</v>
      </c>
      <c r="D33" s="183">
        <f>第二週明細!W10</f>
        <v>27.6</v>
      </c>
      <c r="E33" s="181" t="s">
        <v>93</v>
      </c>
      <c r="F33" s="187">
        <f>第二週明細!W14</f>
        <v>104.5</v>
      </c>
      <c r="G33" s="182" t="s">
        <v>2</v>
      </c>
      <c r="H33" s="188">
        <f>第二週明細!W18</f>
        <v>28.6</v>
      </c>
      <c r="I33" s="181" t="s">
        <v>93</v>
      </c>
      <c r="J33" s="187">
        <f>第二週明細!W22</f>
        <v>98</v>
      </c>
      <c r="K33" s="182" t="s">
        <v>2</v>
      </c>
      <c r="L33" s="187">
        <f>第二週明細!W26</f>
        <v>29.899999999999995</v>
      </c>
      <c r="M33" s="181" t="s">
        <v>93</v>
      </c>
      <c r="N33" s="187">
        <v>103</v>
      </c>
      <c r="O33" s="182" t="s">
        <v>2</v>
      </c>
      <c r="P33" s="188" t="s">
        <v>94</v>
      </c>
      <c r="Q33" s="181" t="s">
        <v>93</v>
      </c>
      <c r="R33" s="187">
        <f>第二週明細!W38</f>
        <v>98.5</v>
      </c>
      <c r="S33" s="182" t="s">
        <v>2</v>
      </c>
      <c r="T33" s="188">
        <f>第二週明細!W42</f>
        <v>27.7</v>
      </c>
    </row>
    <row r="34" spans="1:22" s="10" customFormat="1" ht="50.1" customHeight="1" thickBot="1">
      <c r="A34" s="534">
        <f>'6月菜單'!A25:D25</f>
        <v>46188</v>
      </c>
      <c r="B34" s="535"/>
      <c r="C34" s="535"/>
      <c r="D34" s="536"/>
      <c r="E34" s="534">
        <f>'6月菜單'!E25:H25</f>
        <v>46189</v>
      </c>
      <c r="F34" s="535"/>
      <c r="G34" s="535"/>
      <c r="H34" s="536"/>
      <c r="I34" s="534">
        <f>'6月菜單'!I25:L25</f>
        <v>46190</v>
      </c>
      <c r="J34" s="535"/>
      <c r="K34" s="535"/>
      <c r="L34" s="536"/>
      <c r="M34" s="534">
        <f>'6月菜單'!M25:P25</f>
        <v>46191</v>
      </c>
      <c r="N34" s="535"/>
      <c r="O34" s="535"/>
      <c r="P34" s="536"/>
      <c r="Q34" s="534">
        <f>'6月菜單'!Q25:T25</f>
        <v>46192</v>
      </c>
      <c r="R34" s="535"/>
      <c r="S34" s="535"/>
      <c r="T34" s="536"/>
      <c r="U34" s="5"/>
      <c r="V34" s="5"/>
    </row>
    <row r="35" spans="1:22" s="11" customFormat="1" ht="95.1" customHeight="1">
      <c r="A35" s="537" t="str">
        <f>'6月菜單'!A26:D26</f>
        <v>白米飯</v>
      </c>
      <c r="B35" s="538"/>
      <c r="C35" s="538"/>
      <c r="D35" s="539"/>
      <c r="E35" s="537" t="str">
        <f>'6月菜單'!E26:H26</f>
        <v>五穀飯</v>
      </c>
      <c r="F35" s="538"/>
      <c r="G35" s="538"/>
      <c r="H35" s="539"/>
      <c r="I35" s="537" t="str">
        <f>'6月菜單'!I26:L26</f>
        <v>白米飯</v>
      </c>
      <c r="J35" s="538"/>
      <c r="K35" s="538"/>
      <c r="L35" s="539"/>
      <c r="M35" s="537" t="str">
        <f>'6月菜單'!M26:P26</f>
        <v>地瓜飯</v>
      </c>
      <c r="N35" s="538"/>
      <c r="O35" s="538"/>
      <c r="P35" s="539"/>
      <c r="Q35" s="537" t="str">
        <f>'6月菜單'!Q26:T26</f>
        <v>端午節放假</v>
      </c>
      <c r="R35" s="538"/>
      <c r="S35" s="538"/>
      <c r="T35" s="539"/>
      <c r="U35" s="5"/>
      <c r="V35" s="5"/>
    </row>
    <row r="36" spans="1:22" s="11" customFormat="1" ht="95.1" customHeight="1">
      <c r="A36" s="531" t="str">
        <f>'6月菜單'!A27:D27</f>
        <v>醬汁雞排</v>
      </c>
      <c r="B36" s="532"/>
      <c r="C36" s="532"/>
      <c r="D36" s="533"/>
      <c r="E36" s="531" t="str">
        <f>'6月菜單'!E27:H27</f>
        <v>照燒豬里肌</v>
      </c>
      <c r="F36" s="532"/>
      <c r="G36" s="532"/>
      <c r="H36" s="533"/>
      <c r="I36" s="531" t="str">
        <f>'6月菜單'!I27:L27</f>
        <v>黃金炸魚排(海炸)</v>
      </c>
      <c r="J36" s="532"/>
      <c r="K36" s="532"/>
      <c r="L36" s="533"/>
      <c r="M36" s="531" t="str">
        <f>'6月菜單'!M27:P27</f>
        <v>日式洋芋燉肉</v>
      </c>
      <c r="N36" s="532"/>
      <c r="O36" s="532"/>
      <c r="P36" s="533"/>
      <c r="Q36" s="531">
        <f>'6月菜單'!Q27:T27</f>
        <v>0</v>
      </c>
      <c r="R36" s="532"/>
      <c r="S36" s="532"/>
      <c r="T36" s="533"/>
      <c r="U36" s="5"/>
      <c r="V36" s="5"/>
    </row>
    <row r="37" spans="1:22" s="11" customFormat="1" ht="95.1" customHeight="1">
      <c r="A37" s="531" t="str">
        <f>'6月菜單'!A28:D28</f>
        <v>顧眼紅絲炒蛋</v>
      </c>
      <c r="B37" s="532"/>
      <c r="C37" s="532"/>
      <c r="D37" s="533"/>
      <c r="E37" s="531" t="str">
        <f>'6月菜單'!E28:H28</f>
        <v>芙蓉蒸蛋</v>
      </c>
      <c r="F37" s="532"/>
      <c r="G37" s="532"/>
      <c r="H37" s="533"/>
      <c r="I37" s="531" t="str">
        <f>'6月菜單'!I28:L28</f>
        <v>麻婆豆腐(豆)</v>
      </c>
      <c r="J37" s="532"/>
      <c r="K37" s="532"/>
      <c r="L37" s="533"/>
      <c r="M37" s="531" t="str">
        <f>'6月菜單'!M28:P28</f>
        <v>海鮮蝦卷(炸加)</v>
      </c>
      <c r="N37" s="532"/>
      <c r="O37" s="532"/>
      <c r="P37" s="533"/>
      <c r="Q37" s="531">
        <f>'6月菜單'!Q28:T28</f>
        <v>0</v>
      </c>
      <c r="R37" s="532"/>
      <c r="S37" s="532"/>
      <c r="T37" s="533"/>
      <c r="U37" s="5"/>
      <c r="V37" s="5"/>
    </row>
    <row r="38" spans="1:22" s="11" customFormat="1" ht="95.1" customHeight="1">
      <c r="A38" s="531" t="str">
        <f>'6月菜單'!A29:D29</f>
        <v>刺瓜貢丸(加)</v>
      </c>
      <c r="B38" s="532"/>
      <c r="C38" s="532"/>
      <c r="D38" s="533"/>
      <c r="E38" s="531" t="str">
        <f>'6月菜單'!E29:H29</f>
        <v>肉末炒玉米</v>
      </c>
      <c r="F38" s="532"/>
      <c r="G38" s="532"/>
      <c r="H38" s="533"/>
      <c r="I38" s="531" t="str">
        <f>'6月菜單'!I29:L29</f>
        <v>香Q滷蛋</v>
      </c>
      <c r="J38" s="532"/>
      <c r="K38" s="532"/>
      <c r="L38" s="533"/>
      <c r="M38" s="531" t="str">
        <f>'6月菜單'!M29:P29</f>
        <v>白菜海茸</v>
      </c>
      <c r="N38" s="532"/>
      <c r="O38" s="532"/>
      <c r="P38" s="533"/>
      <c r="Q38" s="531">
        <f>'6月菜單'!Q29:T29</f>
        <v>0</v>
      </c>
      <c r="R38" s="532"/>
      <c r="S38" s="532"/>
      <c r="T38" s="533"/>
      <c r="U38" s="5"/>
      <c r="V38" s="5"/>
    </row>
    <row r="39" spans="1:22" s="11" customFormat="1" ht="95.1" customHeight="1">
      <c r="A39" s="531" t="str">
        <f>'6月菜單'!A30:D30</f>
        <v>深色蔬菜</v>
      </c>
      <c r="B39" s="532"/>
      <c r="C39" s="532"/>
      <c r="D39" s="533"/>
      <c r="E39" s="531" t="str">
        <f>'6月菜單'!E30:H30</f>
        <v>淺色蔬菜</v>
      </c>
      <c r="F39" s="532"/>
      <c r="G39" s="532"/>
      <c r="H39" s="533"/>
      <c r="I39" s="531" t="str">
        <f>'6月菜單'!I30:L30</f>
        <v>深色蔬菜</v>
      </c>
      <c r="J39" s="532"/>
      <c r="K39" s="532"/>
      <c r="L39" s="533"/>
      <c r="M39" s="531" t="str">
        <f>'6月菜單'!M30:P30</f>
        <v>淺色蔬菜</v>
      </c>
      <c r="N39" s="532"/>
      <c r="O39" s="532"/>
      <c r="P39" s="533"/>
      <c r="Q39" s="531">
        <f>'6月菜單'!Q30:T30</f>
        <v>0</v>
      </c>
      <c r="R39" s="532"/>
      <c r="S39" s="532"/>
      <c r="T39" s="533"/>
      <c r="U39" s="5"/>
      <c r="V39" s="5"/>
    </row>
    <row r="40" spans="1:22" s="11" customFormat="1" ht="95.1" customHeight="1" thickBot="1">
      <c r="A40" s="528" t="str">
        <f>'6月菜單'!A31:D31</f>
        <v>玉米濃湯(芡)</v>
      </c>
      <c r="B40" s="529"/>
      <c r="C40" s="529"/>
      <c r="D40" s="530"/>
      <c r="E40" s="528" t="str">
        <f>'6月菜單'!E31:H31</f>
        <v>味噌紫菜湯</v>
      </c>
      <c r="F40" s="529"/>
      <c r="G40" s="529"/>
      <c r="H40" s="530"/>
      <c r="I40" s="528" t="str">
        <f>'6月菜單'!I31:L31</f>
        <v>鮮菇蘿蔔湯</v>
      </c>
      <c r="J40" s="529"/>
      <c r="K40" s="529"/>
      <c r="L40" s="530"/>
      <c r="M40" s="528" t="str">
        <f>'6月菜單'!M31:P31</f>
        <v>港式酸辣湯(豆芡)</v>
      </c>
      <c r="N40" s="529"/>
      <c r="O40" s="529"/>
      <c r="P40" s="530"/>
      <c r="Q40" s="528">
        <f>'6月菜單'!Q31:T31</f>
        <v>0</v>
      </c>
      <c r="R40" s="529"/>
      <c r="S40" s="529"/>
      <c r="T40" s="530"/>
      <c r="U40" s="5"/>
      <c r="V40" s="5"/>
    </row>
    <row r="41" spans="1:22" ht="1.5" customHeight="1">
      <c r="A41" s="27"/>
      <c r="B41" s="28"/>
      <c r="C41" s="28"/>
      <c r="D41" s="29"/>
      <c r="E41" s="27"/>
      <c r="F41" s="28"/>
      <c r="G41" s="28"/>
      <c r="H41" s="29"/>
      <c r="I41" s="27"/>
      <c r="J41" s="28"/>
      <c r="K41" s="28"/>
      <c r="L41" s="29"/>
      <c r="M41" s="27"/>
      <c r="N41" s="28"/>
      <c r="O41" s="28"/>
      <c r="P41" s="29"/>
      <c r="Q41" s="27"/>
      <c r="R41" s="28"/>
      <c r="S41" s="28"/>
      <c r="T41" s="29"/>
    </row>
    <row r="42" spans="1:22" ht="50.1" customHeight="1">
      <c r="A42" s="174" t="s">
        <v>86</v>
      </c>
      <c r="B42" s="175">
        <f>第三週明細!W12</f>
        <v>691.8</v>
      </c>
      <c r="C42" s="175" t="s">
        <v>87</v>
      </c>
      <c r="D42" s="176">
        <f>第三週明細!W8</f>
        <v>23</v>
      </c>
      <c r="E42" s="174" t="s">
        <v>86</v>
      </c>
      <c r="F42" s="184">
        <f>第三週明細!W20</f>
        <v>728.8</v>
      </c>
      <c r="G42" s="175" t="s">
        <v>87</v>
      </c>
      <c r="H42" s="185">
        <f>第三週明細!W16</f>
        <v>24</v>
      </c>
      <c r="I42" s="174" t="s">
        <v>86</v>
      </c>
      <c r="J42" s="184">
        <f>第三週明細!W28</f>
        <v>770.1</v>
      </c>
      <c r="K42" s="175" t="s">
        <v>87</v>
      </c>
      <c r="L42" s="185">
        <f>第三週明細!W24</f>
        <v>28.5</v>
      </c>
      <c r="M42" s="174" t="s">
        <v>86</v>
      </c>
      <c r="N42" s="184">
        <f>第三週明細!W36</f>
        <v>771.2</v>
      </c>
      <c r="O42" s="175" t="s">
        <v>87</v>
      </c>
      <c r="P42" s="185">
        <f>第三週明細!W32</f>
        <v>26.4</v>
      </c>
      <c r="Q42" s="174" t="s">
        <v>86</v>
      </c>
      <c r="R42" s="184">
        <f>第三週明細!W44</f>
        <v>0</v>
      </c>
      <c r="S42" s="175" t="s">
        <v>87</v>
      </c>
      <c r="T42" s="185">
        <f>第三週明細!W40</f>
        <v>0</v>
      </c>
    </row>
    <row r="43" spans="1:22" ht="50.1" customHeight="1" thickBot="1">
      <c r="A43" s="181" t="s">
        <v>88</v>
      </c>
      <c r="B43" s="183">
        <f>第三週明細!W6</f>
        <v>94</v>
      </c>
      <c r="C43" s="182" t="s">
        <v>2</v>
      </c>
      <c r="D43" s="183">
        <f>第三週明細!W10</f>
        <v>27.2</v>
      </c>
      <c r="E43" s="181" t="s">
        <v>88</v>
      </c>
      <c r="F43" s="187">
        <f>第三週明細!W14</f>
        <v>99</v>
      </c>
      <c r="G43" s="182" t="s">
        <v>2</v>
      </c>
      <c r="H43" s="188">
        <f>第三週明細!W18</f>
        <v>29.200000000000003</v>
      </c>
      <c r="I43" s="181" t="s">
        <v>88</v>
      </c>
      <c r="J43" s="187">
        <f>第三週明細!W22</f>
        <v>95.5</v>
      </c>
      <c r="K43" s="182" t="s">
        <v>2</v>
      </c>
      <c r="L43" s="187">
        <f>第三週明細!W26</f>
        <v>32.9</v>
      </c>
      <c r="M43" s="181" t="s">
        <v>88</v>
      </c>
      <c r="N43" s="187">
        <f>第三週明細!W30</f>
        <v>103.1</v>
      </c>
      <c r="O43" s="182" t="s">
        <v>2</v>
      </c>
      <c r="P43" s="188">
        <f>第三週明細!W34</f>
        <v>30.299999999999997</v>
      </c>
      <c r="Q43" s="181" t="s">
        <v>88</v>
      </c>
      <c r="R43" s="187">
        <f>第三週明細!W38</f>
        <v>0</v>
      </c>
      <c r="S43" s="182" t="s">
        <v>2</v>
      </c>
      <c r="T43" s="188">
        <f>第三週明細!W42</f>
        <v>0</v>
      </c>
    </row>
    <row r="44" spans="1:22" s="10" customFormat="1" ht="50.1" customHeight="1" thickBot="1">
      <c r="A44" s="534">
        <f>'6月菜單'!A35:D35</f>
        <v>46195</v>
      </c>
      <c r="B44" s="535"/>
      <c r="C44" s="535"/>
      <c r="D44" s="536"/>
      <c r="E44" s="534">
        <f>'6月菜單'!E35:H35</f>
        <v>46196</v>
      </c>
      <c r="F44" s="535"/>
      <c r="G44" s="535"/>
      <c r="H44" s="536"/>
      <c r="I44" s="534">
        <f>'6月菜單'!I35:L35</f>
        <v>46197</v>
      </c>
      <c r="J44" s="535"/>
      <c r="K44" s="535"/>
      <c r="L44" s="536"/>
      <c r="M44" s="534">
        <f>'6月菜單'!M35:P35</f>
        <v>46198</v>
      </c>
      <c r="N44" s="535"/>
      <c r="O44" s="535"/>
      <c r="P44" s="536"/>
      <c r="Q44" s="534">
        <f>'6月菜單'!Q35:T35</f>
        <v>46199</v>
      </c>
      <c r="R44" s="535"/>
      <c r="S44" s="535"/>
      <c r="T44" s="536"/>
      <c r="U44" s="5"/>
      <c r="V44" s="5"/>
    </row>
    <row r="45" spans="1:22" s="11" customFormat="1" ht="95.1" customHeight="1">
      <c r="A45" s="537" t="str">
        <f>'6月菜單'!A36:D36</f>
        <v>白米飯</v>
      </c>
      <c r="B45" s="538"/>
      <c r="C45" s="538"/>
      <c r="D45" s="539"/>
      <c r="E45" s="537" t="str">
        <f>'6月菜單'!E36:H36</f>
        <v>胚芽飯</v>
      </c>
      <c r="F45" s="538"/>
      <c r="G45" s="538"/>
      <c r="H45" s="539"/>
      <c r="I45" s="537" t="str">
        <f>'6月菜單'!I36:L36</f>
        <v>白米飯</v>
      </c>
      <c r="J45" s="538"/>
      <c r="K45" s="538"/>
      <c r="L45" s="539"/>
      <c r="M45" s="537" t="str">
        <f>'6月菜單'!M36:P36</f>
        <v>地瓜飯</v>
      </c>
      <c r="N45" s="538"/>
      <c r="O45" s="538"/>
      <c r="P45" s="539"/>
      <c r="Q45" s="537" t="str">
        <f>'6月菜單'!Q36:T36</f>
        <v>霸氣咖哩炒飯</v>
      </c>
      <c r="R45" s="538"/>
      <c r="S45" s="538"/>
      <c r="T45" s="539"/>
      <c r="U45" s="5"/>
      <c r="V45" s="5"/>
    </row>
    <row r="46" spans="1:22" s="11" customFormat="1" ht="95.1" customHeight="1">
      <c r="A46" s="531" t="str">
        <f>'6月菜單'!A37:D37</f>
        <v>海鮮魷魚豆腐鍋(海豆)</v>
      </c>
      <c r="B46" s="532"/>
      <c r="C46" s="532"/>
      <c r="D46" s="533"/>
      <c r="E46" s="531" t="str">
        <f>'6月菜單'!E37:H37</f>
        <v>碳燒雞腿</v>
      </c>
      <c r="F46" s="532"/>
      <c r="G46" s="532"/>
      <c r="H46" s="533"/>
      <c r="I46" s="531" t="str">
        <f>'6月菜單'!I37:L37</f>
        <v>脆皮炸雞翅(炸)</v>
      </c>
      <c r="J46" s="532"/>
      <c r="K46" s="532"/>
      <c r="L46" s="533"/>
      <c r="M46" s="531" t="str">
        <f>'6月菜單'!M37:P37</f>
        <v>梅干扣肉(醃)</v>
      </c>
      <c r="N46" s="532"/>
      <c r="O46" s="532"/>
      <c r="P46" s="533"/>
      <c r="Q46" s="531" t="str">
        <f>'6月菜單'!Q37:T37</f>
        <v>黃金酥炸魚排(海炸)-申請</v>
      </c>
      <c r="R46" s="532"/>
      <c r="S46" s="532"/>
      <c r="T46" s="533"/>
      <c r="U46" s="5"/>
      <c r="V46" s="5"/>
    </row>
    <row r="47" spans="1:22" s="11" customFormat="1" ht="95.1" customHeight="1">
      <c r="A47" s="531" t="str">
        <f>'6月菜單'!A38:D38</f>
        <v>滑嫩蒸蛋</v>
      </c>
      <c r="B47" s="532"/>
      <c r="C47" s="532"/>
      <c r="D47" s="533"/>
      <c r="E47" s="531" t="str">
        <f>'6月菜單'!E38:H38</f>
        <v>醬汁豆腐(豆)</v>
      </c>
      <c r="F47" s="532"/>
      <c r="G47" s="532"/>
      <c r="H47" s="533"/>
      <c r="I47" s="531" t="str">
        <f>'6月菜單'!I38:L38</f>
        <v>蘑菇肉片</v>
      </c>
      <c r="J47" s="532"/>
      <c r="K47" s="532"/>
      <c r="L47" s="533"/>
      <c r="M47" s="531" t="str">
        <f>'6月菜單'!M38:P38</f>
        <v>照燒翅小腿</v>
      </c>
      <c r="N47" s="532"/>
      <c r="O47" s="532"/>
      <c r="P47" s="533"/>
      <c r="Q47" s="531" t="str">
        <f>'6月菜單'!Q38:T38</f>
        <v>紅豆包(冷)</v>
      </c>
      <c r="R47" s="532"/>
      <c r="S47" s="532"/>
      <c r="T47" s="533"/>
      <c r="U47" s="5"/>
      <c r="V47" s="5"/>
    </row>
    <row r="48" spans="1:22" s="11" customFormat="1" ht="95.1" customHeight="1">
      <c r="A48" s="531" t="str">
        <f>'6月菜單'!A39:D39</f>
        <v>蒲瓜炒肉</v>
      </c>
      <c r="B48" s="532"/>
      <c r="C48" s="532"/>
      <c r="D48" s="533"/>
      <c r="E48" s="531" t="str">
        <f>'6月菜單'!E39:H39</f>
        <v>螞蟻上樹</v>
      </c>
      <c r="F48" s="532"/>
      <c r="G48" s="532"/>
      <c r="H48" s="533"/>
      <c r="I48" s="531" t="str">
        <f>'6月菜單'!I39:L39</f>
        <v>蜜汁滷味(豆加)</v>
      </c>
      <c r="J48" s="532"/>
      <c r="K48" s="532"/>
      <c r="L48" s="533"/>
      <c r="M48" s="531" t="str">
        <f>'6月菜單'!M39:P39</f>
        <v>黃金玉米炒蛋</v>
      </c>
      <c r="N48" s="532"/>
      <c r="O48" s="532"/>
      <c r="P48" s="533"/>
      <c r="Q48" s="531" t="str">
        <f>'6月菜單'!Q39:T39</f>
        <v>彩椒菇菇炒肉</v>
      </c>
      <c r="R48" s="532"/>
      <c r="S48" s="532"/>
      <c r="T48" s="533"/>
      <c r="U48" s="5"/>
      <c r="V48" s="5"/>
    </row>
    <row r="49" spans="1:22" s="11" customFormat="1" ht="95.1" customHeight="1">
      <c r="A49" s="531" t="str">
        <f>'6月菜單'!A40:D40</f>
        <v>深色蔬菜</v>
      </c>
      <c r="B49" s="532"/>
      <c r="C49" s="532"/>
      <c r="D49" s="533"/>
      <c r="E49" s="531" t="str">
        <f>'6月菜單'!E40:H40</f>
        <v>淺色蔬菜</v>
      </c>
      <c r="F49" s="532"/>
      <c r="G49" s="532"/>
      <c r="H49" s="533"/>
      <c r="I49" s="531" t="str">
        <f>'6月菜單'!I40:L40</f>
        <v>深色蔬菜</v>
      </c>
      <c r="J49" s="532"/>
      <c r="K49" s="532"/>
      <c r="L49" s="533"/>
      <c r="M49" s="531" t="str">
        <f>'6月菜單'!M40:P40</f>
        <v>淺色蔬菜</v>
      </c>
      <c r="N49" s="532"/>
      <c r="O49" s="532"/>
      <c r="P49" s="533"/>
      <c r="Q49" s="531" t="str">
        <f>'6月菜單'!Q40:T40</f>
        <v>深色蔬菜</v>
      </c>
      <c r="R49" s="532"/>
      <c r="S49" s="532"/>
      <c r="T49" s="533"/>
      <c r="U49" s="5"/>
      <c r="V49" s="5"/>
    </row>
    <row r="50" spans="1:22" s="11" customFormat="1" ht="95.1" customHeight="1" thickBot="1">
      <c r="A50" s="528" t="str">
        <f>'6月菜單'!A41:D41</f>
        <v>菇菇高麗菜湯</v>
      </c>
      <c r="B50" s="529"/>
      <c r="C50" s="529"/>
      <c r="D50" s="530"/>
      <c r="E50" s="528" t="str">
        <f>'6月菜單'!E41:H41</f>
        <v>紅豆紫米湯</v>
      </c>
      <c r="F50" s="529"/>
      <c r="G50" s="529"/>
      <c r="H50" s="530"/>
      <c r="I50" s="528" t="str">
        <f>'6月菜單'!I41:L41</f>
        <v>金針肉絲湯</v>
      </c>
      <c r="J50" s="529"/>
      <c r="K50" s="529"/>
      <c r="L50" s="530"/>
      <c r="M50" s="528" t="str">
        <f>'6月菜單'!M41:P41</f>
        <v>鮮筍湯</v>
      </c>
      <c r="N50" s="529"/>
      <c r="O50" s="529"/>
      <c r="P50" s="530"/>
      <c r="Q50" s="528" t="str">
        <f>'6月菜單'!Q41:T41</f>
        <v>日式豆腐湯(豆)</v>
      </c>
      <c r="R50" s="529"/>
      <c r="S50" s="529"/>
      <c r="T50" s="530"/>
      <c r="U50" s="5"/>
      <c r="V50" s="5"/>
    </row>
    <row r="51" spans="1:22" ht="2.25" customHeight="1">
      <c r="A51" s="27"/>
      <c r="B51" s="28"/>
      <c r="C51" s="28"/>
      <c r="D51" s="29"/>
      <c r="E51" s="27"/>
      <c r="F51" s="28"/>
      <c r="G51" s="28"/>
      <c r="H51" s="29"/>
      <c r="I51" s="27"/>
      <c r="J51" s="28"/>
      <c r="K51" s="28"/>
      <c r="L51" s="29"/>
      <c r="M51" s="27"/>
      <c r="N51" s="28"/>
      <c r="O51" s="28"/>
      <c r="P51" s="29"/>
      <c r="Q51" s="24"/>
      <c r="R51" s="25"/>
      <c r="S51" s="25"/>
      <c r="T51" s="26"/>
    </row>
    <row r="52" spans="1:22" ht="50.1" customHeight="1">
      <c r="A52" s="174" t="s">
        <v>95</v>
      </c>
      <c r="B52" s="175">
        <f>'第四週明細 '!W12</f>
        <v>763.8</v>
      </c>
      <c r="C52" s="175" t="s">
        <v>96</v>
      </c>
      <c r="D52" s="176">
        <f>'第四週明細 '!W8</f>
        <v>27</v>
      </c>
      <c r="E52" s="174" t="s">
        <v>95</v>
      </c>
      <c r="F52" s="184">
        <f>'第四週明細 '!W20</f>
        <v>739</v>
      </c>
      <c r="G52" s="175" t="s">
        <v>96</v>
      </c>
      <c r="H52" s="185">
        <f>'第四週明細 '!W16</f>
        <v>23</v>
      </c>
      <c r="I52" s="174" t="s">
        <v>95</v>
      </c>
      <c r="J52" s="184">
        <f>'第四週明細 '!W28</f>
        <v>792.4</v>
      </c>
      <c r="K52" s="175" t="s">
        <v>96</v>
      </c>
      <c r="L52" s="185">
        <f>'第四週明細 '!W24</f>
        <v>28</v>
      </c>
      <c r="M52" s="174" t="s">
        <v>95</v>
      </c>
      <c r="N52" s="184">
        <f>'第四週明細 '!W36</f>
        <v>775</v>
      </c>
      <c r="O52" s="175" t="s">
        <v>96</v>
      </c>
      <c r="P52" s="185">
        <f>'第四週明細 '!W32</f>
        <v>27</v>
      </c>
      <c r="Q52" s="174" t="s">
        <v>95</v>
      </c>
      <c r="R52" s="184">
        <f>'第四週明細 '!W44</f>
        <v>730</v>
      </c>
      <c r="S52" s="175" t="s">
        <v>96</v>
      </c>
      <c r="T52" s="185">
        <f>'第四週明細 '!W40</f>
        <v>24</v>
      </c>
    </row>
    <row r="53" spans="1:22" ht="50.1" customHeight="1" thickBot="1">
      <c r="A53" s="181" t="s">
        <v>97</v>
      </c>
      <c r="B53" s="183">
        <f>'第四週明細 '!W6</f>
        <v>97</v>
      </c>
      <c r="C53" s="182" t="s">
        <v>2</v>
      </c>
      <c r="D53" s="183">
        <f>'第四週明細 '!W10</f>
        <v>33.199999999999996</v>
      </c>
      <c r="E53" s="181" t="s">
        <v>97</v>
      </c>
      <c r="F53" s="187">
        <f>'第四週明細 '!W14</f>
        <v>104.5</v>
      </c>
      <c r="G53" s="182" t="s">
        <v>2</v>
      </c>
      <c r="H53" s="188">
        <f>'第四週明細 '!W18</f>
        <v>28.5</v>
      </c>
      <c r="I53" s="181" t="s">
        <v>97</v>
      </c>
      <c r="J53" s="187">
        <f>'第四週明細 '!W22</f>
        <v>102</v>
      </c>
      <c r="K53" s="182" t="s">
        <v>2</v>
      </c>
      <c r="L53" s="187">
        <f>'第四週明細 '!W26</f>
        <v>33.1</v>
      </c>
      <c r="M53" s="181" t="s">
        <v>97</v>
      </c>
      <c r="N53" s="187">
        <f>'第四週明細 '!W30</f>
        <v>99.5</v>
      </c>
      <c r="O53" s="182" t="s">
        <v>2</v>
      </c>
      <c r="P53" s="188">
        <f>'第四週明細 '!W34</f>
        <v>33.5</v>
      </c>
      <c r="Q53" s="181" t="s">
        <v>97</v>
      </c>
      <c r="R53" s="187">
        <f>'第四週明細 '!W38</f>
        <v>100.5</v>
      </c>
      <c r="S53" s="182" t="s">
        <v>2</v>
      </c>
      <c r="T53" s="188">
        <f>'第四週明細 '!W42</f>
        <v>28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</mergeCells>
  <phoneticPr fontId="3" type="noConversion"/>
  <conditionalFormatting sqref="A1:T1048576">
    <cfRule type="cellIs" dxfId="64" priority="1" stopIfTrue="1" operator="equal">
      <formula>0</formula>
    </cfRule>
  </conditionalFormatting>
  <conditionalFormatting sqref="I1:I11 K1:K11 M1:M11 O1:O11 Q1:Q11 S1:S11 I14:I21 K14:K21 M14:M21 O14:O21 Q14:Q21 S14:S21 I24:I31 K24:K31 M24:M31 O24:O31 Q24:Q31 S24:S31 I34:I41 K34:K41 M34:M41 O34:O41 Q34:Q41 S34:S41 I44:I51 K44:K51 M44:M51 O44:O51 Q44:Q51 S44:S51 I54:I65536 K54:K65536 M54:M65536 O54:O65536 Q54:Q65536 S54:S65536">
    <cfRule type="cellIs" dxfId="63" priority="2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23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71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5"/>
  <cols>
    <col min="1" max="1" width="22.625" style="5" customWidth="1"/>
    <col min="2" max="2" width="24.625" style="5" customWidth="1"/>
    <col min="3" max="3" width="22.625" style="5" customWidth="1"/>
    <col min="4" max="4" width="24.625" style="5" customWidth="1"/>
    <col min="5" max="5" width="22.625" style="5" customWidth="1"/>
    <col min="6" max="6" width="24.625" style="5" customWidth="1"/>
    <col min="7" max="7" width="22.625" style="5" customWidth="1"/>
    <col min="8" max="8" width="24.625" style="5" customWidth="1"/>
    <col min="9" max="9" width="22.625" style="5" customWidth="1"/>
    <col min="10" max="10" width="24.625" style="5" customWidth="1"/>
    <col min="11" max="11" width="22.625" style="5" customWidth="1"/>
    <col min="12" max="12" width="24.625" style="5" customWidth="1"/>
    <col min="13" max="13" width="22.625" style="5" customWidth="1"/>
    <col min="14" max="14" width="24.625" style="5" customWidth="1"/>
    <col min="15" max="15" width="22.625" style="5" customWidth="1"/>
    <col min="16" max="16" width="24.625" style="5" customWidth="1"/>
    <col min="17" max="17" width="22.625" style="5" customWidth="1"/>
    <col min="18" max="18" width="24.625" style="5" customWidth="1"/>
    <col min="19" max="19" width="22.625" style="5" customWidth="1"/>
    <col min="20" max="20" width="24.625" style="5" customWidth="1"/>
    <col min="21" max="16384" width="9" style="5"/>
  </cols>
  <sheetData>
    <row r="1" spans="1:28" ht="155.1" customHeight="1">
      <c r="A1" s="1">
        <f>'6月菜單'!A2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6" t="s">
        <v>98</v>
      </c>
      <c r="P1" s="3"/>
      <c r="Q1" s="4"/>
      <c r="R1" s="4"/>
      <c r="S1" s="2"/>
      <c r="T1" s="2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6" t="s">
        <v>85</v>
      </c>
      <c r="P2" s="6"/>
      <c r="Q2" s="7"/>
      <c r="R2" s="7"/>
      <c r="S2" s="2"/>
      <c r="T2" s="2"/>
    </row>
    <row r="3" spans="1:28" ht="135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80.099999999999994" customHeight="1" thickBot="1">
      <c r="A4" s="545" t="e">
        <f>'6月菜單'!#REF!</f>
        <v>#REF!</v>
      </c>
      <c r="B4" s="546"/>
      <c r="C4" s="546"/>
      <c r="D4" s="547"/>
      <c r="E4" s="545" t="e">
        <f>'6月菜單'!#REF!</f>
        <v>#REF!</v>
      </c>
      <c r="F4" s="546"/>
      <c r="G4" s="546"/>
      <c r="H4" s="547"/>
      <c r="I4" s="545" t="e">
        <f>'6月菜單'!#REF!</f>
        <v>#REF!</v>
      </c>
      <c r="J4" s="546"/>
      <c r="K4" s="546"/>
      <c r="L4" s="547"/>
      <c r="M4" s="545" t="e">
        <f>'6月菜單'!#REF!</f>
        <v>#REF!</v>
      </c>
      <c r="N4" s="546"/>
      <c r="O4" s="546"/>
      <c r="P4" s="547"/>
      <c r="Q4" s="545" t="e">
        <f>'6月菜單'!#REF!</f>
        <v>#REF!</v>
      </c>
      <c r="R4" s="546"/>
      <c r="S4" s="546"/>
      <c r="T4" s="547"/>
      <c r="U4" s="5"/>
      <c r="V4" s="5"/>
    </row>
    <row r="5" spans="1:28" s="11" customFormat="1" ht="92.1" customHeight="1">
      <c r="A5" s="537" t="e">
        <f>'6月菜單'!#REF!</f>
        <v>#REF!</v>
      </c>
      <c r="B5" s="538"/>
      <c r="C5" s="539"/>
      <c r="D5" s="189" t="e">
        <f>#REF!</f>
        <v>#REF!</v>
      </c>
      <c r="E5" s="537" t="e">
        <f>'6月菜單'!#REF!</f>
        <v>#REF!</v>
      </c>
      <c r="F5" s="538"/>
      <c r="G5" s="539"/>
      <c r="H5" s="189" t="e">
        <f>#REF!</f>
        <v>#REF!</v>
      </c>
      <c r="I5" s="537" t="e">
        <f>'6月菜單'!#REF!</f>
        <v>#REF!</v>
      </c>
      <c r="J5" s="538"/>
      <c r="K5" s="539"/>
      <c r="L5" s="189" t="e">
        <f>#REF!</f>
        <v>#REF!</v>
      </c>
      <c r="M5" s="537" t="e">
        <f>'6月菜單'!#REF!</f>
        <v>#REF!</v>
      </c>
      <c r="N5" s="538"/>
      <c r="O5" s="539"/>
      <c r="P5" s="189" t="e">
        <f>#REF!</f>
        <v>#REF!</v>
      </c>
      <c r="Q5" s="537" t="e">
        <f>'6月菜單'!#REF!</f>
        <v>#REF!</v>
      </c>
      <c r="R5" s="538"/>
      <c r="S5" s="539"/>
      <c r="T5" s="189" t="e">
        <f>#REF!</f>
        <v>#REF!</v>
      </c>
      <c r="U5" s="5"/>
      <c r="V5" s="5"/>
    </row>
    <row r="6" spans="1:28" s="11" customFormat="1" ht="92.1" customHeight="1">
      <c r="A6" s="543" t="e">
        <f>'6月菜單'!#REF!</f>
        <v>#REF!</v>
      </c>
      <c r="B6" s="544"/>
      <c r="C6" s="544"/>
      <c r="D6" s="190" t="e">
        <f>#REF!</f>
        <v>#REF!</v>
      </c>
      <c r="E6" s="543" t="e">
        <f>'6月菜單'!#REF!</f>
        <v>#REF!</v>
      </c>
      <c r="F6" s="544"/>
      <c r="G6" s="544"/>
      <c r="H6" s="190" t="e">
        <f>#REF!</f>
        <v>#REF!</v>
      </c>
      <c r="I6" s="543" t="e">
        <f>'6月菜單'!#REF!</f>
        <v>#REF!</v>
      </c>
      <c r="J6" s="544"/>
      <c r="K6" s="544"/>
      <c r="L6" s="190" t="e">
        <f>#REF!</f>
        <v>#REF!</v>
      </c>
      <c r="M6" s="543" t="e">
        <f>'6月菜單'!#REF!</f>
        <v>#REF!</v>
      </c>
      <c r="N6" s="544"/>
      <c r="O6" s="544"/>
      <c r="P6" s="190" t="e">
        <f>#REF!</f>
        <v>#REF!</v>
      </c>
      <c r="Q6" s="543" t="e">
        <f>'6月菜單'!#REF!</f>
        <v>#REF!</v>
      </c>
      <c r="R6" s="544"/>
      <c r="S6" s="544"/>
      <c r="T6" s="190" t="e">
        <f>#REF!</f>
        <v>#REF!</v>
      </c>
      <c r="U6" s="5"/>
      <c r="V6" s="5"/>
    </row>
    <row r="7" spans="1:28" s="11" customFormat="1" ht="92.1" customHeight="1">
      <c r="A7" s="531" t="e">
        <f>'6月菜單'!#REF!</f>
        <v>#REF!</v>
      </c>
      <c r="B7" s="532"/>
      <c r="C7" s="533"/>
      <c r="D7" s="191" t="e">
        <f>#REF!</f>
        <v>#REF!</v>
      </c>
      <c r="E7" s="531" t="e">
        <f>'6月菜單'!#REF!</f>
        <v>#REF!</v>
      </c>
      <c r="F7" s="532"/>
      <c r="G7" s="533"/>
      <c r="H7" s="191" t="e">
        <f>#REF!</f>
        <v>#REF!</v>
      </c>
      <c r="I7" s="531" t="e">
        <f>'6月菜單'!#REF!</f>
        <v>#REF!</v>
      </c>
      <c r="J7" s="532"/>
      <c r="K7" s="533"/>
      <c r="L7" s="191" t="e">
        <f>#REF!</f>
        <v>#REF!</v>
      </c>
      <c r="M7" s="531" t="e">
        <f>'6月菜單'!#REF!</f>
        <v>#REF!</v>
      </c>
      <c r="N7" s="532"/>
      <c r="O7" s="533"/>
      <c r="P7" s="191" t="e">
        <f>#REF!</f>
        <v>#REF!</v>
      </c>
      <c r="Q7" s="531" t="e">
        <f>'6月菜單'!#REF!</f>
        <v>#REF!</v>
      </c>
      <c r="R7" s="532"/>
      <c r="S7" s="533"/>
      <c r="T7" s="191" t="e">
        <f>#REF!</f>
        <v>#REF!</v>
      </c>
      <c r="U7" s="5"/>
      <c r="V7" s="5"/>
    </row>
    <row r="8" spans="1:28" s="11" customFormat="1" ht="92.1" customHeight="1">
      <c r="A8" s="540" t="e">
        <f>'6月菜單'!#REF!</f>
        <v>#REF!</v>
      </c>
      <c r="B8" s="541"/>
      <c r="C8" s="542"/>
      <c r="D8" s="192" t="e">
        <f>#REF!</f>
        <v>#REF!</v>
      </c>
      <c r="E8" s="540" t="e">
        <f>'6月菜單'!#REF!</f>
        <v>#REF!</v>
      </c>
      <c r="F8" s="541"/>
      <c r="G8" s="542"/>
      <c r="H8" s="192" t="e">
        <f>#REF!</f>
        <v>#REF!</v>
      </c>
      <c r="I8" s="540" t="e">
        <f>'6月菜單'!#REF!</f>
        <v>#REF!</v>
      </c>
      <c r="J8" s="541"/>
      <c r="K8" s="542"/>
      <c r="L8" s="192" t="e">
        <f>#REF!</f>
        <v>#REF!</v>
      </c>
      <c r="M8" s="540" t="e">
        <f>'6月菜單'!#REF!</f>
        <v>#REF!</v>
      </c>
      <c r="N8" s="541"/>
      <c r="O8" s="542"/>
      <c r="P8" s="192" t="e">
        <f>#REF!</f>
        <v>#REF!</v>
      </c>
      <c r="Q8" s="540" t="e">
        <f>'6月菜單'!#REF!</f>
        <v>#REF!</v>
      </c>
      <c r="R8" s="541"/>
      <c r="S8" s="542"/>
      <c r="T8" s="192" t="e">
        <f>#REF!</f>
        <v>#REF!</v>
      </c>
      <c r="U8" s="5"/>
      <c r="V8" s="5"/>
    </row>
    <row r="9" spans="1:28" s="11" customFormat="1" ht="92.1" customHeight="1">
      <c r="A9" s="531" t="e">
        <f>'6月菜單'!#REF!</f>
        <v>#REF!</v>
      </c>
      <c r="B9" s="532"/>
      <c r="C9" s="533"/>
      <c r="D9" s="191" t="e">
        <f>#REF!</f>
        <v>#REF!</v>
      </c>
      <c r="E9" s="531" t="e">
        <f>'6月菜單'!#REF!</f>
        <v>#REF!</v>
      </c>
      <c r="F9" s="532"/>
      <c r="G9" s="533"/>
      <c r="H9" s="191" t="e">
        <f>#REF!</f>
        <v>#REF!</v>
      </c>
      <c r="I9" s="531" t="e">
        <f>'6月菜單'!#REF!</f>
        <v>#REF!</v>
      </c>
      <c r="J9" s="532"/>
      <c r="K9" s="533"/>
      <c r="L9" s="191" t="e">
        <f>#REF!</f>
        <v>#REF!</v>
      </c>
      <c r="M9" s="531" t="e">
        <f>'6月菜單'!#REF!</f>
        <v>#REF!</v>
      </c>
      <c r="N9" s="532"/>
      <c r="O9" s="533"/>
      <c r="P9" s="191" t="e">
        <f>#REF!</f>
        <v>#REF!</v>
      </c>
      <c r="Q9" s="531" t="e">
        <f>'6月菜單'!#REF!</f>
        <v>#REF!</v>
      </c>
      <c r="R9" s="532"/>
      <c r="S9" s="533"/>
      <c r="T9" s="191" t="e">
        <f>#REF!</f>
        <v>#REF!</v>
      </c>
      <c r="U9" s="5"/>
      <c r="V9" s="5"/>
    </row>
    <row r="10" spans="1:28" s="11" customFormat="1" ht="92.1" customHeight="1" thickBot="1">
      <c r="A10" s="528" t="e">
        <f>'6月菜單'!#REF!</f>
        <v>#REF!</v>
      </c>
      <c r="B10" s="529"/>
      <c r="C10" s="530"/>
      <c r="D10" s="193" t="e">
        <f>#REF!</f>
        <v>#REF!</v>
      </c>
      <c r="E10" s="528" t="e">
        <f>'6月菜單'!#REF!</f>
        <v>#REF!</v>
      </c>
      <c r="F10" s="529"/>
      <c r="G10" s="530"/>
      <c r="H10" s="193" t="e">
        <f>#REF!</f>
        <v>#REF!</v>
      </c>
      <c r="I10" s="528" t="e">
        <f>'6月菜單'!#REF!</f>
        <v>#REF!</v>
      </c>
      <c r="J10" s="529"/>
      <c r="K10" s="530"/>
      <c r="L10" s="193" t="e">
        <f>#REF!</f>
        <v>#REF!</v>
      </c>
      <c r="M10" s="528" t="e">
        <f>'6月菜單'!#REF!</f>
        <v>#REF!</v>
      </c>
      <c r="N10" s="529"/>
      <c r="O10" s="530"/>
      <c r="P10" s="193" t="e">
        <f>#REF!</f>
        <v>#REF!</v>
      </c>
      <c r="Q10" s="528" t="e">
        <f>'6月菜單'!#REF!</f>
        <v>#REF!</v>
      </c>
      <c r="R10" s="529"/>
      <c r="S10" s="530"/>
      <c r="T10" s="193" t="e">
        <f>#REF!</f>
        <v>#REF!</v>
      </c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9.950000000000003" customHeight="1">
      <c r="A12" s="194" t="s">
        <v>99</v>
      </c>
      <c r="B12" s="195" t="e">
        <f>'6月菜單'!#REF!</f>
        <v>#REF!</v>
      </c>
      <c r="C12" s="196" t="s">
        <v>100</v>
      </c>
      <c r="D12" s="197" t="e">
        <f>'6月菜單'!#REF!</f>
        <v>#REF!</v>
      </c>
      <c r="E12" s="194" t="s">
        <v>99</v>
      </c>
      <c r="F12" s="195" t="e">
        <f>#REF!</f>
        <v>#REF!</v>
      </c>
      <c r="G12" s="196" t="s">
        <v>100</v>
      </c>
      <c r="H12" s="197" t="e">
        <f>#REF!</f>
        <v>#REF!</v>
      </c>
      <c r="I12" s="194" t="s">
        <v>99</v>
      </c>
      <c r="J12" s="195" t="e">
        <f>#REF!</f>
        <v>#REF!</v>
      </c>
      <c r="K12" s="196" t="s">
        <v>100</v>
      </c>
      <c r="L12" s="197" t="e">
        <f>#REF!</f>
        <v>#REF!</v>
      </c>
      <c r="M12" s="194" t="s">
        <v>99</v>
      </c>
      <c r="N12" s="195" t="e">
        <f>#REF!</f>
        <v>#REF!</v>
      </c>
      <c r="O12" s="196" t="s">
        <v>100</v>
      </c>
      <c r="P12" s="197" t="e">
        <f>#REF!</f>
        <v>#REF!</v>
      </c>
      <c r="Q12" s="194" t="s">
        <v>99</v>
      </c>
      <c r="R12" s="195" t="e">
        <f>#REF!</f>
        <v>#REF!</v>
      </c>
      <c r="S12" s="196" t="s">
        <v>100</v>
      </c>
      <c r="T12" s="197" t="e">
        <f>#REF!</f>
        <v>#REF!</v>
      </c>
    </row>
    <row r="13" spans="1:28" ht="39.950000000000003" customHeight="1" thickBot="1">
      <c r="A13" s="198" t="s">
        <v>101</v>
      </c>
      <c r="B13" s="199" t="e">
        <f>'6月菜單'!#REF!</f>
        <v>#REF!</v>
      </c>
      <c r="C13" s="200" t="s">
        <v>2</v>
      </c>
      <c r="D13" s="201" t="e">
        <f>'6月菜單'!#REF!</f>
        <v>#REF!</v>
      </c>
      <c r="E13" s="198" t="s">
        <v>101</v>
      </c>
      <c r="F13" s="199" t="e">
        <f>#REF!</f>
        <v>#REF!</v>
      </c>
      <c r="G13" s="200" t="s">
        <v>102</v>
      </c>
      <c r="H13" s="201" t="e">
        <f>#REF!</f>
        <v>#REF!</v>
      </c>
      <c r="I13" s="198" t="s">
        <v>101</v>
      </c>
      <c r="J13" s="199" t="e">
        <f>#REF!</f>
        <v>#REF!</v>
      </c>
      <c r="K13" s="200" t="s">
        <v>2</v>
      </c>
      <c r="L13" s="201" t="e">
        <f>#REF!</f>
        <v>#REF!</v>
      </c>
      <c r="M13" s="198" t="s">
        <v>101</v>
      </c>
      <c r="N13" s="199" t="e">
        <f>#REF!</f>
        <v>#REF!</v>
      </c>
      <c r="O13" s="200" t="s">
        <v>102</v>
      </c>
      <c r="P13" s="201" t="e">
        <f>#REF!</f>
        <v>#REF!</v>
      </c>
      <c r="Q13" s="198" t="s">
        <v>101</v>
      </c>
      <c r="R13" s="199" t="e">
        <f>#REF!</f>
        <v>#REF!</v>
      </c>
      <c r="S13" s="200" t="s">
        <v>102</v>
      </c>
      <c r="T13" s="201" t="e">
        <f>#REF!</f>
        <v>#REF!</v>
      </c>
    </row>
    <row r="14" spans="1:28" s="10" customFormat="1" ht="80.099999999999994" customHeight="1" thickBot="1">
      <c r="A14" s="545">
        <f>'6月菜單'!A5:D5</f>
        <v>46174</v>
      </c>
      <c r="B14" s="546"/>
      <c r="C14" s="546"/>
      <c r="D14" s="547"/>
      <c r="E14" s="545">
        <f>'6月菜單'!E5:H5</f>
        <v>46175</v>
      </c>
      <c r="F14" s="546"/>
      <c r="G14" s="546"/>
      <c r="H14" s="547"/>
      <c r="I14" s="545">
        <f>'6月菜單'!I5:L5</f>
        <v>46176</v>
      </c>
      <c r="J14" s="546"/>
      <c r="K14" s="546"/>
      <c r="L14" s="547"/>
      <c r="M14" s="545">
        <f>'6月菜單'!M5:P5</f>
        <v>46177</v>
      </c>
      <c r="N14" s="546"/>
      <c r="O14" s="546"/>
      <c r="P14" s="547"/>
      <c r="Q14" s="545">
        <f>'6月菜單'!Q5:T5</f>
        <v>46178</v>
      </c>
      <c r="R14" s="546"/>
      <c r="S14" s="546"/>
      <c r="T14" s="547"/>
      <c r="U14" s="5"/>
      <c r="V14" s="5"/>
      <c r="AB14" s="10" t="s">
        <v>103</v>
      </c>
    </row>
    <row r="15" spans="1:28" s="11" customFormat="1" ht="95.1" customHeight="1">
      <c r="A15" s="537" t="str">
        <f>'6月菜單'!A6:D6</f>
        <v>白米飯</v>
      </c>
      <c r="B15" s="538"/>
      <c r="C15" s="539"/>
      <c r="D15" s="189" t="str">
        <f>第一週明細!$D$6</f>
        <v>白米</v>
      </c>
      <c r="E15" s="537" t="str">
        <f>'6月菜單'!E6:H6</f>
        <v>紫米飯</v>
      </c>
      <c r="F15" s="538"/>
      <c r="G15" s="539"/>
      <c r="H15" s="189" t="str">
        <f>第一週明細!$D$14</f>
        <v>白米</v>
      </c>
      <c r="I15" s="537" t="str">
        <f>'6月菜單'!I6:L6</f>
        <v>白米飯</v>
      </c>
      <c r="J15" s="538"/>
      <c r="K15" s="539"/>
      <c r="L15" s="189" t="str">
        <f>第一週明細!$D$22</f>
        <v>白米</v>
      </c>
      <c r="M15" s="537" t="str">
        <f>'6月菜單'!M6:P6</f>
        <v>地瓜飯</v>
      </c>
      <c r="N15" s="538"/>
      <c r="O15" s="539"/>
      <c r="P15" s="189" t="str">
        <f>第一週明細!$D$30</f>
        <v>白米</v>
      </c>
      <c r="Q15" s="537" t="str">
        <f>'6月菜單'!Q6:T6</f>
        <v>照燒烏龍麵</v>
      </c>
      <c r="R15" s="538"/>
      <c r="S15" s="539"/>
      <c r="T15" s="189" t="str">
        <f>第一週明細!$D$38</f>
        <v>烏龍麵</v>
      </c>
      <c r="U15" s="5"/>
      <c r="V15" s="5"/>
    </row>
    <row r="16" spans="1:28" s="11" customFormat="1" ht="95.1" customHeight="1">
      <c r="A16" s="543" t="str">
        <f>'6月菜單'!A7:D7</f>
        <v>家常滷肉</v>
      </c>
      <c r="B16" s="544"/>
      <c r="C16" s="544"/>
      <c r="D16" s="190" t="str">
        <f>第一週明細!$G$6</f>
        <v>生鮮豬肉</v>
      </c>
      <c r="E16" s="543" t="str">
        <f>'6月菜單'!E7:H7</f>
        <v>醬燒大排</v>
      </c>
      <c r="F16" s="544"/>
      <c r="G16" s="544"/>
      <c r="H16" s="190" t="str">
        <f>第一週明細!$G$14</f>
        <v>生鮮豬肉</v>
      </c>
      <c r="I16" s="543" t="str">
        <f>'6月菜單'!I7:L7</f>
        <v>夜市鹽酥雞(炸)</v>
      </c>
      <c r="J16" s="544"/>
      <c r="K16" s="544"/>
      <c r="L16" s="190" t="str">
        <f>第一週明細!$G$22</f>
        <v>生鮮雞肉</v>
      </c>
      <c r="M16" s="543" t="str">
        <f>'6月菜單'!M7:P7</f>
        <v>香濃咖哩豬</v>
      </c>
      <c r="N16" s="544"/>
      <c r="O16" s="544"/>
      <c r="P16" s="190" t="str">
        <f>第一週明細!$G$30</f>
        <v>生鮮豬肉</v>
      </c>
      <c r="Q16" s="543" t="str">
        <f>'6月菜單'!Q7:T7</f>
        <v>蒜香白菜蒸魚(海)-申請</v>
      </c>
      <c r="R16" s="544"/>
      <c r="S16" s="544"/>
      <c r="T16" s="190" t="str">
        <f>第一週明細!$G$38</f>
        <v>生鮮鯊魚</v>
      </c>
      <c r="U16" s="5"/>
      <c r="V16" s="5"/>
    </row>
    <row r="17" spans="1:32" s="11" customFormat="1" ht="95.1" customHeight="1">
      <c r="A17" s="531" t="str">
        <f>'6月菜單'!A8:D8</f>
        <v>大雞堡肉(炸加)</v>
      </c>
      <c r="B17" s="532"/>
      <c r="C17" s="533"/>
      <c r="D17" s="191" t="str">
        <f>第一週明細!$J$6</f>
        <v>雞堡</v>
      </c>
      <c r="E17" s="531" t="str">
        <f>'6月菜單'!E8:H8</f>
        <v>東山滷味(加豆)</v>
      </c>
      <c r="F17" s="532"/>
      <c r="G17" s="533"/>
      <c r="H17" s="191" t="str">
        <f>第一週明細!$J$14</f>
        <v>非基改豆干</v>
      </c>
      <c r="I17" s="531" t="str">
        <f>'6月菜單'!I8:L8</f>
        <v>絞肉豆干(醃豆)</v>
      </c>
      <c r="J17" s="532"/>
      <c r="K17" s="533"/>
      <c r="L17" s="191" t="e">
        <f>第一週明細!#REF!</f>
        <v>#REF!</v>
      </c>
      <c r="M17" s="531" t="str">
        <f>'6月菜單'!M8:P8</f>
        <v>海帶滷蛋</v>
      </c>
      <c r="N17" s="532"/>
      <c r="O17" s="533"/>
      <c r="P17" s="191" t="str">
        <f>第一週明細!$J$30</f>
        <v>白煮蛋</v>
      </c>
      <c r="Q17" s="531" t="str">
        <f>'6月菜單'!Q8:T8</f>
        <v>芝麻包(冷)</v>
      </c>
      <c r="R17" s="532"/>
      <c r="S17" s="533"/>
      <c r="T17" s="191" t="str">
        <f>第一週明細!$J$38</f>
        <v>芝麻包</v>
      </c>
      <c r="U17" s="5"/>
      <c r="V17" s="5"/>
    </row>
    <row r="18" spans="1:32" s="11" customFormat="1" ht="95.1" customHeight="1">
      <c r="A18" s="540" t="str">
        <f>'6月菜單'!A9:D9</f>
        <v>小瓜筍片炒肉</v>
      </c>
      <c r="B18" s="541"/>
      <c r="C18" s="542"/>
      <c r="D18" s="192" t="str">
        <f>第一週明細!$M$6</f>
        <v>生鮮豬肉</v>
      </c>
      <c r="E18" s="540" t="str">
        <f>'6月菜單'!E9:H9</f>
        <v>日式蒸蛋</v>
      </c>
      <c r="F18" s="541"/>
      <c r="G18" s="542"/>
      <c r="H18" s="192" t="str">
        <f>第一週明細!$M$14</f>
        <v>液蛋(加工)</v>
      </c>
      <c r="I18" s="540" t="str">
        <f>'6月菜單'!I9:L9</f>
        <v>柴香高麗菜炒蛋</v>
      </c>
      <c r="J18" s="541"/>
      <c r="K18" s="542"/>
      <c r="L18" s="192" t="str">
        <f>第一週明細!$M$23</f>
        <v>液蛋(加工)</v>
      </c>
      <c r="M18" s="540" t="str">
        <f>'6月菜單'!M9:P9</f>
        <v>蝦仁炒青花(海)</v>
      </c>
      <c r="N18" s="541"/>
      <c r="O18" s="542"/>
      <c r="P18" s="192" t="str">
        <f>第一週明細!$M$30</f>
        <v>青花菜</v>
      </c>
      <c r="Q18" s="540" t="str">
        <f>'6月菜單'!Q9:T9</f>
        <v>檸檬翅小腿</v>
      </c>
      <c r="R18" s="541"/>
      <c r="S18" s="542"/>
      <c r="T18" s="192" t="str">
        <f>第一週明細!$M$38</f>
        <v>生鮮翅小腿</v>
      </c>
    </row>
    <row r="19" spans="1:32" s="11" customFormat="1" ht="95.1" customHeight="1">
      <c r="A19" s="531" t="str">
        <f>'6月菜單'!A10:D10</f>
        <v>深色蔬菜</v>
      </c>
      <c r="B19" s="532"/>
      <c r="C19" s="533"/>
      <c r="D19" s="191" t="str">
        <f>第一週明細!$P$6</f>
        <v>深色蔬菜</v>
      </c>
      <c r="E19" s="531" t="str">
        <f>'6月菜單'!E10:H10</f>
        <v>淺色蔬菜</v>
      </c>
      <c r="F19" s="532"/>
      <c r="G19" s="533"/>
      <c r="H19" s="191" t="str">
        <f>第一週明細!$P$14</f>
        <v>淺色蔬菜</v>
      </c>
      <c r="I19" s="531" t="str">
        <f>'6月菜單'!I10:L10</f>
        <v>深色蔬菜</v>
      </c>
      <c r="J19" s="532"/>
      <c r="K19" s="533"/>
      <c r="L19" s="191" t="str">
        <f>第一週明細!$P$22</f>
        <v>深色蔬菜</v>
      </c>
      <c r="M19" s="531" t="str">
        <f>'6月菜單'!M10:P10</f>
        <v>淺色蔬菜</v>
      </c>
      <c r="N19" s="532"/>
      <c r="O19" s="533"/>
      <c r="P19" s="191" t="str">
        <f>第一週明細!$P$30</f>
        <v>淺色蔬菜</v>
      </c>
      <c r="Q19" s="531" t="str">
        <f>'6月菜單'!Q10:T10</f>
        <v>深色蔬菜</v>
      </c>
      <c r="R19" s="532"/>
      <c r="S19" s="533"/>
      <c r="T19" s="191" t="str">
        <f>第一週明細!$P$38</f>
        <v>深色蔬菜</v>
      </c>
    </row>
    <row r="20" spans="1:32" s="11" customFormat="1" ht="95.1" customHeight="1" thickBot="1">
      <c r="A20" s="528" t="str">
        <f>'6月菜單'!A11:D11</f>
        <v>冬瓜湯</v>
      </c>
      <c r="B20" s="529"/>
      <c r="C20" s="530"/>
      <c r="D20" s="193" t="str">
        <f>第一週明細!$S$6</f>
        <v>冬瓜</v>
      </c>
      <c r="E20" s="528" t="str">
        <f>'6月菜單'!E11:H11</f>
        <v>柴香蘿蔔湯</v>
      </c>
      <c r="F20" s="529"/>
      <c r="G20" s="530"/>
      <c r="H20" s="193" t="str">
        <f>第一週明細!$S$14</f>
        <v>白蘿蔔</v>
      </c>
      <c r="I20" s="528" t="str">
        <f>'6月菜單'!I11:L11</f>
        <v>紫菜小魚乾湯(海)</v>
      </c>
      <c r="J20" s="529"/>
      <c r="K20" s="530"/>
      <c r="L20" s="193" t="str">
        <f>第一週明細!$S$22</f>
        <v>紫菜</v>
      </c>
      <c r="M20" s="528" t="str">
        <f>'6月菜單'!M11:P11</f>
        <v>蘿蔔肉絲湯</v>
      </c>
      <c r="N20" s="529"/>
      <c r="O20" s="530"/>
      <c r="P20" s="193" t="str">
        <f>第一週明細!$S$30</f>
        <v>白蘿蔔</v>
      </c>
      <c r="Q20" s="528" t="str">
        <f>'6月菜單'!Q11:T11</f>
        <v>味噌豆腐湯(豆)</v>
      </c>
      <c r="R20" s="529"/>
      <c r="S20" s="530"/>
      <c r="T20" s="193" t="str">
        <f>第一週明細!$S$38</f>
        <v>非基改豆腐</v>
      </c>
    </row>
    <row r="21" spans="1:32" ht="1.5" customHeight="1" thickBot="1">
      <c r="A21" s="12" t="s">
        <v>5</v>
      </c>
      <c r="B21" s="13"/>
      <c r="C21" s="13" t="s">
        <v>0</v>
      </c>
      <c r="D21" s="14" t="e">
        <f>#REF!</f>
        <v>#REF!</v>
      </c>
      <c r="E21" s="15"/>
      <c r="F21" s="16"/>
      <c r="G21" s="16"/>
      <c r="H21" s="17"/>
      <c r="I21" s="18"/>
      <c r="J21" s="19"/>
      <c r="K21" s="19"/>
      <c r="L21" s="20"/>
      <c r="M21" s="18"/>
      <c r="N21" s="19"/>
      <c r="O21" s="19"/>
      <c r="P21" s="20"/>
      <c r="Q21" s="18" t="s">
        <v>104</v>
      </c>
      <c r="R21" s="19"/>
      <c r="S21" s="19"/>
      <c r="T21" s="20"/>
      <c r="U21" s="11"/>
      <c r="V21" s="11"/>
      <c r="W21" s="11"/>
      <c r="X21" s="11"/>
      <c r="Y21" s="11"/>
    </row>
    <row r="22" spans="1:32" s="186" customFormat="1" ht="39.950000000000003" customHeight="1">
      <c r="A22" s="194" t="s">
        <v>105</v>
      </c>
      <c r="B22" s="195">
        <f>第一週明細!W12</f>
        <v>762.8</v>
      </c>
      <c r="C22" s="196" t="s">
        <v>106</v>
      </c>
      <c r="D22" s="197">
        <f>第一週明細!W8</f>
        <v>26</v>
      </c>
      <c r="E22" s="194" t="s">
        <v>105</v>
      </c>
      <c r="F22" s="195">
        <f>第一週明細!W20</f>
        <v>755.6</v>
      </c>
      <c r="G22" s="196" t="s">
        <v>106</v>
      </c>
      <c r="H22" s="197">
        <f>第一週明細!W16</f>
        <v>26</v>
      </c>
      <c r="I22" s="194" t="s">
        <v>105</v>
      </c>
      <c r="J22" s="195">
        <f>第一週明細!W28</f>
        <v>781.6</v>
      </c>
      <c r="K22" s="196" t="s">
        <v>106</v>
      </c>
      <c r="L22" s="197">
        <f>第一週明細!W24</f>
        <v>28</v>
      </c>
      <c r="M22" s="194" t="s">
        <v>105</v>
      </c>
      <c r="N22" s="195">
        <f>第一週明細!W36</f>
        <v>744.4</v>
      </c>
      <c r="O22" s="196" t="s">
        <v>106</v>
      </c>
      <c r="P22" s="197">
        <f>第一週明細!W32</f>
        <v>26</v>
      </c>
      <c r="Q22" s="194" t="s">
        <v>105</v>
      </c>
      <c r="R22" s="195">
        <f>第一週明細!W44</f>
        <v>758</v>
      </c>
      <c r="S22" s="196" t="s">
        <v>106</v>
      </c>
      <c r="T22" s="197">
        <f>第一週明細!W40</f>
        <v>26</v>
      </c>
    </row>
    <row r="23" spans="1:32" s="186" customFormat="1" ht="39.950000000000003" customHeight="1" thickBot="1">
      <c r="A23" s="198" t="s">
        <v>107</v>
      </c>
      <c r="B23" s="199">
        <f>第一週明細!W6</f>
        <v>100</v>
      </c>
      <c r="C23" s="200" t="s">
        <v>2</v>
      </c>
      <c r="D23" s="201">
        <f>第一週明細!W10</f>
        <v>32.200000000000003</v>
      </c>
      <c r="E23" s="198" t="s">
        <v>107</v>
      </c>
      <c r="F23" s="199">
        <f>第一週明細!W14</f>
        <v>98.5</v>
      </c>
      <c r="G23" s="200" t="s">
        <v>108</v>
      </c>
      <c r="H23" s="201">
        <f>第一週明細!W18</f>
        <v>31.9</v>
      </c>
      <c r="I23" s="198" t="s">
        <v>107</v>
      </c>
      <c r="J23" s="199">
        <f>第一週明細!W22</f>
        <v>99</v>
      </c>
      <c r="K23" s="200" t="s">
        <v>2</v>
      </c>
      <c r="L23" s="201">
        <f>第一週明細!W26</f>
        <v>33.4</v>
      </c>
      <c r="M23" s="198" t="s">
        <v>107</v>
      </c>
      <c r="N23" s="199">
        <f>第一週明細!W30</f>
        <v>96</v>
      </c>
      <c r="O23" s="200" t="s">
        <v>108</v>
      </c>
      <c r="P23" s="201">
        <f>第一週明細!W34</f>
        <v>31.599999999999998</v>
      </c>
      <c r="Q23" s="198" t="s">
        <v>107</v>
      </c>
      <c r="R23" s="199">
        <f>第一週明細!W38</f>
        <v>99</v>
      </c>
      <c r="S23" s="200" t="s">
        <v>108</v>
      </c>
      <c r="T23" s="201">
        <f>第一週明細!W42</f>
        <v>32</v>
      </c>
    </row>
    <row r="24" spans="1:32" s="10" customFormat="1" ht="75" customHeight="1" thickBot="1">
      <c r="A24" s="545">
        <f>'6月菜單'!A15:D15</f>
        <v>46181</v>
      </c>
      <c r="B24" s="546"/>
      <c r="C24" s="546"/>
      <c r="D24" s="547"/>
      <c r="E24" s="545">
        <f>'6月菜單'!E15:H15</f>
        <v>46182</v>
      </c>
      <c r="F24" s="546"/>
      <c r="G24" s="546"/>
      <c r="H24" s="547"/>
      <c r="I24" s="545">
        <f>'6月菜單'!I15:L15</f>
        <v>46183</v>
      </c>
      <c r="J24" s="546"/>
      <c r="K24" s="546"/>
      <c r="L24" s="547"/>
      <c r="M24" s="545">
        <f>'6月菜單'!M15:P15</f>
        <v>46184</v>
      </c>
      <c r="N24" s="546"/>
      <c r="O24" s="546"/>
      <c r="P24" s="547"/>
      <c r="Q24" s="545">
        <f>'6月菜單'!Q15:T15</f>
        <v>46185</v>
      </c>
      <c r="R24" s="546"/>
      <c r="S24" s="546"/>
      <c r="T24" s="547"/>
      <c r="U24" s="5"/>
      <c r="V24" s="5"/>
    </row>
    <row r="25" spans="1:32" s="11" customFormat="1" ht="92.1" customHeight="1">
      <c r="A25" s="537" t="str">
        <f>'6月菜單'!A16:D16</f>
        <v>白米飯</v>
      </c>
      <c r="B25" s="538"/>
      <c r="C25" s="539"/>
      <c r="D25" s="189" t="str">
        <f>第二週明細!$D$6</f>
        <v>白米</v>
      </c>
      <c r="E25" s="537" t="str">
        <f>'6月菜單'!E16:H16</f>
        <v>糙米飯</v>
      </c>
      <c r="F25" s="538"/>
      <c r="G25" s="539"/>
      <c r="H25" s="189" t="str">
        <f>第二週明細!$D$14</f>
        <v>白米</v>
      </c>
      <c r="I25" s="537" t="str">
        <f>'6月菜單'!I16:L16</f>
        <v>白米飯</v>
      </c>
      <c r="J25" s="538"/>
      <c r="K25" s="539"/>
      <c r="L25" s="189" t="str">
        <f>第二週明細!$D$22</f>
        <v>白米</v>
      </c>
      <c r="M25" s="537" t="str">
        <f>'6月菜單'!M16:P16</f>
        <v>地瓜飯</v>
      </c>
      <c r="N25" s="538"/>
      <c r="O25" s="539"/>
      <c r="P25" s="189" t="str">
        <f>第二週明細!$D$30</f>
        <v>白米</v>
      </c>
      <c r="Q25" s="537" t="str">
        <f>'6月菜單'!Q16:T16</f>
        <v>蝦仁蛋炒飯(海)</v>
      </c>
      <c r="R25" s="538"/>
      <c r="S25" s="539"/>
      <c r="T25" s="189">
        <f>第三週明細!$D$38</f>
        <v>0</v>
      </c>
      <c r="U25" s="5"/>
      <c r="V25" s="5"/>
    </row>
    <row r="26" spans="1:32" s="11" customFormat="1" ht="92.1" customHeight="1">
      <c r="A26" s="543" t="str">
        <f>'6月菜單'!A17:D17</f>
        <v>醬燒雞腿</v>
      </c>
      <c r="B26" s="544"/>
      <c r="C26" s="544"/>
      <c r="D26" s="190" t="str">
        <f>第二週明細!$G$6</f>
        <v>生鮮雞腿</v>
      </c>
      <c r="E26" s="543" t="str">
        <f>'6月菜單'!E17:H17</f>
        <v>鐵路排骨</v>
      </c>
      <c r="F26" s="544"/>
      <c r="G26" s="544"/>
      <c r="H26" s="190" t="str">
        <f>第二週明細!$G$14</f>
        <v>生鮮豬肉</v>
      </c>
      <c r="I26" s="543" t="str">
        <f>'6月菜單'!I17:L17</f>
        <v>酥炸香雞排(炸)</v>
      </c>
      <c r="J26" s="544"/>
      <c r="K26" s="544"/>
      <c r="L26" s="190" t="str">
        <f>第二週明細!$G$22</f>
        <v>生鮮雞排</v>
      </c>
      <c r="M26" s="543" t="str">
        <f>'6月菜單'!M17:P17</f>
        <v>傳統魷魚羹(海芡)-申請</v>
      </c>
      <c r="N26" s="544"/>
      <c r="O26" s="544"/>
      <c r="P26" s="190" t="str">
        <f>第二週明細!$G$30</f>
        <v>生鮮魷魚圈</v>
      </c>
      <c r="Q26" s="543" t="str">
        <f>'6月菜單'!Q17:T17</f>
        <v>醬燒雞翅</v>
      </c>
      <c r="R26" s="544"/>
      <c r="S26" s="544"/>
      <c r="T26" s="190">
        <f>第三週明細!$G$38</f>
        <v>0</v>
      </c>
      <c r="U26" s="5"/>
      <c r="V26" s="5"/>
    </row>
    <row r="27" spans="1:32" s="11" customFormat="1" ht="92.1" customHeight="1">
      <c r="A27" s="531" t="str">
        <f>'6月菜單'!A18:D18</f>
        <v>嫩豆腐(豆)</v>
      </c>
      <c r="B27" s="532"/>
      <c r="C27" s="533"/>
      <c r="D27" s="191" t="str">
        <f>第二週明細!$J$6</f>
        <v>非基改豆腐</v>
      </c>
      <c r="E27" s="531" t="str">
        <f>'6月菜單'!E18:H18</f>
        <v>滑嫩蒸蛋</v>
      </c>
      <c r="F27" s="532"/>
      <c r="G27" s="533"/>
      <c r="H27" s="191" t="str">
        <f>第二週明細!$J$14</f>
        <v>液蛋(加工)</v>
      </c>
      <c r="I27" s="531" t="str">
        <f>'6月菜單'!I18:L18</f>
        <v>茄汁番茄炒蛋</v>
      </c>
      <c r="J27" s="532"/>
      <c r="K27" s="533"/>
      <c r="L27" s="191" t="str">
        <f>第二週明細!$J$22</f>
        <v>液蛋(加工)</v>
      </c>
      <c r="M27" s="531" t="str">
        <f>'6月菜單'!M18:P18</f>
        <v>涮涮肉</v>
      </c>
      <c r="N27" s="532"/>
      <c r="O27" s="533"/>
      <c r="P27" s="191" t="e">
        <f>第二週明細!#REF!</f>
        <v>#REF!</v>
      </c>
      <c r="Q27" s="531" t="str">
        <f>'6月菜單'!Q18:T18</f>
        <v>小黃瓜炒黑輪(加)</v>
      </c>
      <c r="R27" s="532"/>
      <c r="S27" s="533"/>
      <c r="T27" s="191">
        <f>第三週明細!$J$38</f>
        <v>0</v>
      </c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92.1" customHeight="1">
      <c r="A28" s="540" t="str">
        <f>'6月菜單'!A19:D19</f>
        <v>刺瓜炒肉</v>
      </c>
      <c r="B28" s="541"/>
      <c r="C28" s="542"/>
      <c r="D28" s="192" t="str">
        <f>第二週明細!$M$6</f>
        <v>大黃瓜</v>
      </c>
      <c r="E28" s="540" t="str">
        <f>'6月菜單'!E19:H19</f>
        <v>雙色炒玉米筍</v>
      </c>
      <c r="F28" s="541"/>
      <c r="G28" s="542"/>
      <c r="H28" s="192" t="str">
        <f>第二週明細!$M$14</f>
        <v>小黃瓜</v>
      </c>
      <c r="I28" s="540" t="str">
        <f>'6月菜單'!I19:L19</f>
        <v>鮮筍肉絲</v>
      </c>
      <c r="J28" s="541"/>
      <c r="K28" s="542"/>
      <c r="L28" s="192" t="str">
        <f>第二週明細!$M$22</f>
        <v>新鮮竹筍</v>
      </c>
      <c r="M28" s="540" t="str">
        <f>'6月菜單'!M19:P19</f>
        <v>雙拼炸豆腐蘿蔔糕(炸豆冷)</v>
      </c>
      <c r="N28" s="541"/>
      <c r="O28" s="542"/>
      <c r="P28" s="192" t="str">
        <f>第二週明細!$M$30</f>
        <v>非基改豆腐</v>
      </c>
      <c r="Q28" s="540" t="str">
        <f>'6月菜單'!Q19:T19</f>
        <v>鮮肉包(冷)</v>
      </c>
      <c r="R28" s="541"/>
      <c r="S28" s="542"/>
      <c r="T28" s="192">
        <f>第三週明細!$M$38</f>
        <v>0</v>
      </c>
      <c r="U28" s="5"/>
      <c r="V28" s="5"/>
    </row>
    <row r="29" spans="1:32" s="11" customFormat="1" ht="92.1" customHeight="1">
      <c r="A29" s="531" t="str">
        <f>'6月菜單'!A20:D20</f>
        <v>深色蔬菜</v>
      </c>
      <c r="B29" s="532"/>
      <c r="C29" s="533"/>
      <c r="D29" s="191" t="str">
        <f>第二週明細!$P$6</f>
        <v>深色蔬菜</v>
      </c>
      <c r="E29" s="531" t="str">
        <f>'6月菜單'!E20:H20</f>
        <v>淺色蔬菜</v>
      </c>
      <c r="F29" s="532"/>
      <c r="G29" s="533"/>
      <c r="H29" s="191" t="str">
        <f>第二週明細!$P$14</f>
        <v>淺色蔬菜</v>
      </c>
      <c r="I29" s="531" t="str">
        <f>'6月菜單'!I20:L20</f>
        <v>深色蔬菜</v>
      </c>
      <c r="J29" s="532"/>
      <c r="K29" s="533"/>
      <c r="L29" s="191" t="str">
        <f>第二週明細!$P$22</f>
        <v>深色蔬菜</v>
      </c>
      <c r="M29" s="531" t="str">
        <f>'6月菜單'!M20:P20</f>
        <v>淺色蔬菜</v>
      </c>
      <c r="N29" s="532"/>
      <c r="O29" s="533"/>
      <c r="P29" s="191" t="str">
        <f>第二週明細!$P$30</f>
        <v>淺色蔬菜</v>
      </c>
      <c r="Q29" s="531" t="str">
        <f>'6月菜單'!Q20:T20</f>
        <v>深色蔬菜</v>
      </c>
      <c r="R29" s="532"/>
      <c r="S29" s="533"/>
      <c r="T29" s="191">
        <f>第三週明細!$P$38</f>
        <v>0</v>
      </c>
      <c r="U29" s="5"/>
      <c r="V29" s="5"/>
    </row>
    <row r="30" spans="1:32" s="11" customFormat="1" ht="92.1" customHeight="1" thickBot="1">
      <c r="A30" s="528" t="str">
        <f>'6月菜單'!A21:D21</f>
        <v>豬血湯(醃)</v>
      </c>
      <c r="B30" s="529"/>
      <c r="C30" s="530"/>
      <c r="D30" s="193" t="str">
        <f>第二週明細!$S$6</f>
        <v>豬血</v>
      </c>
      <c r="E30" s="528" t="str">
        <f>'6月菜單'!E21:H21</f>
        <v>綠豆地瓜湯</v>
      </c>
      <c r="F30" s="529"/>
      <c r="G30" s="530"/>
      <c r="H30" s="193" t="str">
        <f>第二週明細!$S$14</f>
        <v>綠豆</v>
      </c>
      <c r="I30" s="528" t="str">
        <f>'6月菜單'!I21:L21</f>
        <v>柴香白菜湯</v>
      </c>
      <c r="J30" s="529"/>
      <c r="K30" s="530"/>
      <c r="L30" s="193" t="str">
        <f>第二週明細!$S$22</f>
        <v>大白菜</v>
      </c>
      <c r="M30" s="528" t="str">
        <f>'6月菜單'!M21:P21</f>
        <v>紫菜蛋花湯</v>
      </c>
      <c r="N30" s="529"/>
      <c r="O30" s="530"/>
      <c r="P30" s="193" t="str">
        <f>第二週明細!$S$30</f>
        <v>液蛋(加工)</v>
      </c>
      <c r="Q30" s="528" t="str">
        <f>'6月菜單'!Q21:T21</f>
        <v>筍菇湯</v>
      </c>
      <c r="R30" s="529"/>
      <c r="S30" s="530"/>
      <c r="T30" s="193">
        <f>第三週明細!$S$38</f>
        <v>0</v>
      </c>
      <c r="U30" s="5"/>
      <c r="V30" s="5"/>
    </row>
    <row r="31" spans="1:32" ht="2.25" customHeight="1" thickBot="1">
      <c r="A31" s="12"/>
      <c r="B31" s="13"/>
      <c r="C31" s="13"/>
      <c r="D31" s="14"/>
      <c r="E31" s="15"/>
      <c r="F31" s="16"/>
      <c r="G31" s="16"/>
      <c r="H31" s="17"/>
      <c r="I31" s="18"/>
      <c r="J31" s="19"/>
      <c r="K31" s="19"/>
      <c r="L31" s="20"/>
      <c r="M31" s="18"/>
      <c r="N31" s="19"/>
      <c r="O31" s="19"/>
      <c r="P31" s="20"/>
      <c r="Q31" s="18"/>
      <c r="R31" s="19"/>
      <c r="S31" s="19"/>
      <c r="T31" s="20"/>
    </row>
    <row r="32" spans="1:32" ht="39.950000000000003" customHeight="1">
      <c r="A32" s="194" t="s">
        <v>86</v>
      </c>
      <c r="B32" s="195">
        <f>第二週明細!W12</f>
        <v>700.9</v>
      </c>
      <c r="C32" s="196" t="s">
        <v>87</v>
      </c>
      <c r="D32" s="197">
        <f>第二週明細!W8</f>
        <v>22.5</v>
      </c>
      <c r="E32" s="194" t="s">
        <v>86</v>
      </c>
      <c r="F32" s="195">
        <f>第二週明細!W20</f>
        <v>734.9</v>
      </c>
      <c r="G32" s="196" t="s">
        <v>87</v>
      </c>
      <c r="H32" s="197">
        <f>第二週明細!W16</f>
        <v>22.5</v>
      </c>
      <c r="I32" s="194" t="s">
        <v>86</v>
      </c>
      <c r="J32" s="195">
        <f>第二週明細!W28</f>
        <v>736.6</v>
      </c>
      <c r="K32" s="196" t="s">
        <v>87</v>
      </c>
      <c r="L32" s="197">
        <f>第二週明細!W24</f>
        <v>25</v>
      </c>
      <c r="M32" s="194" t="s">
        <v>86</v>
      </c>
      <c r="N32" s="195">
        <v>735</v>
      </c>
      <c r="O32" s="196" t="s">
        <v>87</v>
      </c>
      <c r="P32" s="197" t="s">
        <v>7</v>
      </c>
      <c r="Q32" s="194" t="s">
        <v>86</v>
      </c>
      <c r="R32" s="195">
        <f>第二週明細!W44</f>
        <v>707.3</v>
      </c>
      <c r="S32" s="196" t="s">
        <v>87</v>
      </c>
      <c r="T32" s="197">
        <f>第二週明細!W40</f>
        <v>22.5</v>
      </c>
    </row>
    <row r="33" spans="1:22" ht="39.950000000000003" customHeight="1" thickBot="1">
      <c r="A33" s="198" t="s">
        <v>88</v>
      </c>
      <c r="B33" s="199">
        <f>第二週明細!W6</f>
        <v>97</v>
      </c>
      <c r="C33" s="200" t="s">
        <v>2</v>
      </c>
      <c r="D33" s="201">
        <f>第二週明細!W10</f>
        <v>27.6</v>
      </c>
      <c r="E33" s="198" t="s">
        <v>88</v>
      </c>
      <c r="F33" s="199">
        <f>第二週明細!W14</f>
        <v>104.5</v>
      </c>
      <c r="G33" s="200" t="s">
        <v>109</v>
      </c>
      <c r="H33" s="201">
        <f>第二週明細!W18</f>
        <v>28.6</v>
      </c>
      <c r="I33" s="198" t="s">
        <v>88</v>
      </c>
      <c r="J33" s="199">
        <f>第二週明細!W22</f>
        <v>98</v>
      </c>
      <c r="K33" s="200" t="s">
        <v>2</v>
      </c>
      <c r="L33" s="201">
        <f>第二週明細!W26</f>
        <v>29.899999999999995</v>
      </c>
      <c r="M33" s="198" t="s">
        <v>88</v>
      </c>
      <c r="N33" s="199">
        <v>103</v>
      </c>
      <c r="O33" s="200" t="s">
        <v>109</v>
      </c>
      <c r="P33" s="201" t="s">
        <v>8</v>
      </c>
      <c r="Q33" s="198" t="s">
        <v>88</v>
      </c>
      <c r="R33" s="199">
        <f>第二週明細!W38</f>
        <v>98.5</v>
      </c>
      <c r="S33" s="200" t="s">
        <v>109</v>
      </c>
      <c r="T33" s="201">
        <f>第二週明細!W42</f>
        <v>27.7</v>
      </c>
    </row>
    <row r="34" spans="1:22" s="10" customFormat="1" ht="80.099999999999994" customHeight="1" thickBot="1">
      <c r="A34" s="545">
        <f>'6月菜單'!A25:D25</f>
        <v>46188</v>
      </c>
      <c r="B34" s="546"/>
      <c r="C34" s="546"/>
      <c r="D34" s="547"/>
      <c r="E34" s="545">
        <f>'6月菜單'!E25:H25</f>
        <v>46189</v>
      </c>
      <c r="F34" s="546"/>
      <c r="G34" s="546"/>
      <c r="H34" s="547"/>
      <c r="I34" s="545">
        <f>'6月菜單'!I25:L25</f>
        <v>46190</v>
      </c>
      <c r="J34" s="546"/>
      <c r="K34" s="546"/>
      <c r="L34" s="547"/>
      <c r="M34" s="545">
        <f>'6月菜單'!M25:P25</f>
        <v>46191</v>
      </c>
      <c r="N34" s="546"/>
      <c r="O34" s="546"/>
      <c r="P34" s="547"/>
      <c r="Q34" s="545">
        <f>'6月菜單'!Q25:T25</f>
        <v>46192</v>
      </c>
      <c r="R34" s="546"/>
      <c r="S34" s="546"/>
      <c r="T34" s="547"/>
      <c r="U34" s="5"/>
      <c r="V34" s="5"/>
    </row>
    <row r="35" spans="1:22" s="11" customFormat="1" ht="95.1" customHeight="1">
      <c r="A35" s="537" t="str">
        <f>'6月菜單'!A26:D26</f>
        <v>白米飯</v>
      </c>
      <c r="B35" s="538"/>
      <c r="C35" s="539"/>
      <c r="D35" s="189" t="str">
        <f>第三週明細!$D$6</f>
        <v>白米</v>
      </c>
      <c r="E35" s="537" t="str">
        <f>'6月菜單'!E26:H26</f>
        <v>五穀飯</v>
      </c>
      <c r="F35" s="538"/>
      <c r="G35" s="539"/>
      <c r="H35" s="189" t="str">
        <f>第三週明細!$D$14</f>
        <v>白米</v>
      </c>
      <c r="I35" s="537" t="str">
        <f>'6月菜單'!I26:L26</f>
        <v>白米飯</v>
      </c>
      <c r="J35" s="538"/>
      <c r="K35" s="539"/>
      <c r="L35" s="189" t="str">
        <f>第三週明細!$D$22</f>
        <v>白米</v>
      </c>
      <c r="M35" s="537" t="str">
        <f>'6月菜單'!M26:P26</f>
        <v>地瓜飯</v>
      </c>
      <c r="N35" s="538"/>
      <c r="O35" s="539"/>
      <c r="P35" s="189" t="str">
        <f>第三週明細!$D$30</f>
        <v>白米</v>
      </c>
      <c r="Q35" s="537" t="str">
        <f>'6月菜單'!Q26:T26</f>
        <v>端午節放假</v>
      </c>
      <c r="R35" s="538"/>
      <c r="S35" s="539"/>
      <c r="T35" s="189">
        <f>第三週明細!$D$38</f>
        <v>0</v>
      </c>
      <c r="U35" s="5"/>
      <c r="V35" s="5"/>
    </row>
    <row r="36" spans="1:22" s="11" customFormat="1" ht="95.1" customHeight="1">
      <c r="A36" s="543" t="str">
        <f>'6月菜單'!A27:D27</f>
        <v>醬汁雞排</v>
      </c>
      <c r="B36" s="544"/>
      <c r="C36" s="544"/>
      <c r="D36" s="190" t="str">
        <f>第三週明細!$G$6</f>
        <v>生鮮雞排</v>
      </c>
      <c r="E36" s="543" t="str">
        <f>'6月菜單'!E27:H27</f>
        <v>照燒豬里肌</v>
      </c>
      <c r="F36" s="544"/>
      <c r="G36" s="544"/>
      <c r="H36" s="190" t="str">
        <f>第三週明細!$G$14</f>
        <v>生鮮豬肉</v>
      </c>
      <c r="I36" s="543" t="str">
        <f>'6月菜單'!I27:L27</f>
        <v>黃金炸魚排(海炸)</v>
      </c>
      <c r="J36" s="544"/>
      <c r="K36" s="544"/>
      <c r="L36" s="190" t="str">
        <f>第三週明細!$G$22</f>
        <v>生鮮甘仔魚</v>
      </c>
      <c r="M36" s="543" t="str">
        <f>'6月菜單'!M27:P27</f>
        <v>日式洋芋燉肉</v>
      </c>
      <c r="N36" s="544"/>
      <c r="O36" s="544"/>
      <c r="P36" s="190" t="str">
        <f>第三週明細!$G$30</f>
        <v xml:space="preserve"> 生鮮豬肉</v>
      </c>
      <c r="Q36" s="543">
        <f>'6月菜單'!Q27:T27</f>
        <v>0</v>
      </c>
      <c r="R36" s="544"/>
      <c r="S36" s="544"/>
      <c r="T36" s="190">
        <f>第三週明細!$G$38</f>
        <v>0</v>
      </c>
      <c r="U36" s="5"/>
      <c r="V36" s="5"/>
    </row>
    <row r="37" spans="1:22" s="11" customFormat="1" ht="95.1" customHeight="1">
      <c r="A37" s="531" t="str">
        <f>'6月菜單'!A28:D28</f>
        <v>顧眼紅絲炒蛋</v>
      </c>
      <c r="B37" s="532"/>
      <c r="C37" s="533"/>
      <c r="D37" s="191" t="str">
        <f>第三週明細!$J$6</f>
        <v>液蛋(加工)</v>
      </c>
      <c r="E37" s="531" t="str">
        <f>'6月菜單'!E28:H28</f>
        <v>芙蓉蒸蛋</v>
      </c>
      <c r="F37" s="532"/>
      <c r="G37" s="533"/>
      <c r="H37" s="191" t="str">
        <f>第三週明細!$J$14</f>
        <v>液蛋(加工)</v>
      </c>
      <c r="I37" s="531" t="str">
        <f>'6月菜單'!I28:L28</f>
        <v>麻婆豆腐(豆)</v>
      </c>
      <c r="J37" s="532"/>
      <c r="K37" s="533"/>
      <c r="L37" s="191" t="str">
        <f>第三週明細!$J$22</f>
        <v>生鮮豬絞肉</v>
      </c>
      <c r="M37" s="531" t="str">
        <f>'6月菜單'!M28:P28</f>
        <v>海鮮蝦卷(炸加)</v>
      </c>
      <c r="N37" s="532"/>
      <c r="O37" s="533"/>
      <c r="P37" s="191" t="str">
        <f>第三週明細!$J$30</f>
        <v>蝦捲</v>
      </c>
      <c r="Q37" s="531">
        <f>'6月菜單'!Q28:T28</f>
        <v>0</v>
      </c>
      <c r="R37" s="532"/>
      <c r="S37" s="533"/>
      <c r="T37" s="191">
        <f>第三週明細!$J$38</f>
        <v>0</v>
      </c>
      <c r="U37" s="5"/>
      <c r="V37" s="5"/>
    </row>
    <row r="38" spans="1:22" s="11" customFormat="1" ht="95.1" customHeight="1">
      <c r="A38" s="540" t="str">
        <f>'6月菜單'!A29:D29</f>
        <v>刺瓜貢丸(加)</v>
      </c>
      <c r="B38" s="541"/>
      <c r="C38" s="542"/>
      <c r="D38" s="192" t="str">
        <f>第三週明細!$M$6</f>
        <v>大黃瓜</v>
      </c>
      <c r="E38" s="540" t="str">
        <f>'6月菜單'!E29:H29</f>
        <v>肉末炒玉米</v>
      </c>
      <c r="F38" s="541"/>
      <c r="G38" s="542"/>
      <c r="H38" s="192" t="str">
        <f>第三週明細!$M$14</f>
        <v>非基改玉米</v>
      </c>
      <c r="I38" s="540" t="str">
        <f>'6月菜單'!I29:L29</f>
        <v>香Q滷蛋</v>
      </c>
      <c r="J38" s="541"/>
      <c r="K38" s="542"/>
      <c r="L38" s="192" t="str">
        <f>第三週明細!$M$22</f>
        <v>白煮蛋</v>
      </c>
      <c r="M38" s="540" t="str">
        <f>'6月菜單'!M29:P29</f>
        <v>白菜海茸</v>
      </c>
      <c r="N38" s="541"/>
      <c r="O38" s="542"/>
      <c r="P38" s="192" t="str">
        <f>第三週明細!$M$30</f>
        <v>大白菜</v>
      </c>
      <c r="Q38" s="540">
        <f>'6月菜單'!Q29:T29</f>
        <v>0</v>
      </c>
      <c r="R38" s="541"/>
      <c r="S38" s="542"/>
      <c r="T38" s="192">
        <f>第三週明細!$M$38</f>
        <v>0</v>
      </c>
      <c r="U38" s="5"/>
      <c r="V38" s="5"/>
    </row>
    <row r="39" spans="1:22" s="11" customFormat="1" ht="95.1" customHeight="1">
      <c r="A39" s="531" t="str">
        <f>'6月菜單'!A30:D30</f>
        <v>深色蔬菜</v>
      </c>
      <c r="B39" s="532"/>
      <c r="C39" s="533"/>
      <c r="D39" s="191" t="str">
        <f>第三週明細!$P$6</f>
        <v>深色蔬菜</v>
      </c>
      <c r="E39" s="531" t="str">
        <f>'6月菜單'!E30:H30</f>
        <v>淺色蔬菜</v>
      </c>
      <c r="F39" s="532"/>
      <c r="G39" s="533"/>
      <c r="H39" s="191" t="str">
        <f>第三週明細!$P$14</f>
        <v>淺色蔬菜</v>
      </c>
      <c r="I39" s="531" t="str">
        <f>'6月菜單'!I30:L30</f>
        <v>深色蔬菜</v>
      </c>
      <c r="J39" s="532"/>
      <c r="K39" s="533"/>
      <c r="L39" s="191" t="str">
        <f>第三週明細!$P$22</f>
        <v>深色蔬菜</v>
      </c>
      <c r="M39" s="531" t="str">
        <f>'6月菜單'!M30:P30</f>
        <v>淺色蔬菜</v>
      </c>
      <c r="N39" s="532"/>
      <c r="O39" s="533"/>
      <c r="P39" s="191" t="str">
        <f>第三週明細!$P$30</f>
        <v>淺色蔬菜</v>
      </c>
      <c r="Q39" s="531">
        <f>'6月菜單'!Q30:T30</f>
        <v>0</v>
      </c>
      <c r="R39" s="532"/>
      <c r="S39" s="533"/>
      <c r="T39" s="191">
        <f>第三週明細!$P$38</f>
        <v>0</v>
      </c>
      <c r="U39" s="5"/>
      <c r="V39" s="5"/>
    </row>
    <row r="40" spans="1:22" s="11" customFormat="1" ht="95.1" customHeight="1" thickBot="1">
      <c r="A40" s="528" t="str">
        <f>'6月菜單'!A31:D31</f>
        <v>玉米濃湯(芡)</v>
      </c>
      <c r="B40" s="529"/>
      <c r="C40" s="530"/>
      <c r="D40" s="193" t="str">
        <f>第三週明細!$S$6</f>
        <v>非基改玉米粒</v>
      </c>
      <c r="E40" s="528" t="str">
        <f>'6月菜單'!E31:H31</f>
        <v>味噌紫菜湯</v>
      </c>
      <c r="F40" s="529"/>
      <c r="G40" s="530"/>
      <c r="H40" s="193" t="str">
        <f>第三週明細!$S$14</f>
        <v>紫菜</v>
      </c>
      <c r="I40" s="528" t="str">
        <f>'6月菜單'!I31:L31</f>
        <v>鮮菇蘿蔔湯</v>
      </c>
      <c r="J40" s="529"/>
      <c r="K40" s="530"/>
      <c r="L40" s="193" t="str">
        <f>第三週明細!$S$22</f>
        <v>鮮菇</v>
      </c>
      <c r="M40" s="528" t="str">
        <f>'6月菜單'!M31:P31</f>
        <v>港式酸辣湯(豆芡)</v>
      </c>
      <c r="N40" s="529"/>
      <c r="O40" s="530"/>
      <c r="P40" s="193" t="str">
        <f>第三週明細!$S$30</f>
        <v>新鮮竹筍</v>
      </c>
      <c r="Q40" s="528">
        <f>'6月菜單'!Q31:T31</f>
        <v>0</v>
      </c>
      <c r="R40" s="529"/>
      <c r="S40" s="530"/>
      <c r="T40" s="193">
        <f>第三週明細!$S$38</f>
        <v>0</v>
      </c>
      <c r="U40" s="5"/>
      <c r="V40" s="5"/>
    </row>
    <row r="41" spans="1:22" ht="1.5" customHeight="1" thickBot="1">
      <c r="A41" s="12"/>
      <c r="B41" s="13"/>
      <c r="C41" s="13"/>
      <c r="D41" s="14"/>
      <c r="E41" s="15"/>
      <c r="F41" s="16"/>
      <c r="G41" s="16"/>
      <c r="H41" s="17"/>
      <c r="I41" s="18"/>
      <c r="J41" s="19"/>
      <c r="K41" s="19"/>
      <c r="L41" s="20"/>
      <c r="M41" s="18"/>
      <c r="N41" s="19"/>
      <c r="O41" s="19"/>
      <c r="P41" s="20"/>
      <c r="Q41" s="18"/>
      <c r="R41" s="19"/>
      <c r="S41" s="19"/>
      <c r="T41" s="20"/>
    </row>
    <row r="42" spans="1:22" ht="39.950000000000003" customHeight="1">
      <c r="A42" s="194" t="s">
        <v>86</v>
      </c>
      <c r="B42" s="195">
        <f>第三週明細!W12</f>
        <v>691.8</v>
      </c>
      <c r="C42" s="196" t="s">
        <v>87</v>
      </c>
      <c r="D42" s="197">
        <f>第三週明細!W8</f>
        <v>23</v>
      </c>
      <c r="E42" s="194" t="s">
        <v>86</v>
      </c>
      <c r="F42" s="195">
        <f>第三週明細!W20</f>
        <v>728.8</v>
      </c>
      <c r="G42" s="196" t="s">
        <v>87</v>
      </c>
      <c r="H42" s="197">
        <f>第三週明細!W16</f>
        <v>24</v>
      </c>
      <c r="I42" s="194" t="s">
        <v>86</v>
      </c>
      <c r="J42" s="195">
        <f>第三週明細!W28</f>
        <v>770.1</v>
      </c>
      <c r="K42" s="196" t="s">
        <v>87</v>
      </c>
      <c r="L42" s="197">
        <f>第三週明細!W24</f>
        <v>28.5</v>
      </c>
      <c r="M42" s="194" t="s">
        <v>86</v>
      </c>
      <c r="N42" s="195">
        <f>第三週明細!W36</f>
        <v>771.2</v>
      </c>
      <c r="O42" s="196" t="s">
        <v>87</v>
      </c>
      <c r="P42" s="197">
        <f>第三週明細!W32</f>
        <v>26.4</v>
      </c>
      <c r="Q42" s="194" t="s">
        <v>86</v>
      </c>
      <c r="R42" s="195">
        <f>第三週明細!W44</f>
        <v>0</v>
      </c>
      <c r="S42" s="196" t="s">
        <v>87</v>
      </c>
      <c r="T42" s="197">
        <f>第三週明細!W40</f>
        <v>0</v>
      </c>
    </row>
    <row r="43" spans="1:22" ht="39.950000000000003" customHeight="1" thickBot="1">
      <c r="A43" s="198" t="s">
        <v>88</v>
      </c>
      <c r="B43" s="199">
        <f>第三週明細!W6</f>
        <v>94</v>
      </c>
      <c r="C43" s="200" t="s">
        <v>2</v>
      </c>
      <c r="D43" s="201">
        <f>第三週明細!W10</f>
        <v>27.2</v>
      </c>
      <c r="E43" s="198" t="s">
        <v>88</v>
      </c>
      <c r="F43" s="199">
        <f>第三週明細!W14</f>
        <v>99</v>
      </c>
      <c r="G43" s="200" t="s">
        <v>109</v>
      </c>
      <c r="H43" s="201">
        <f>第三週明細!W18</f>
        <v>29.200000000000003</v>
      </c>
      <c r="I43" s="198" t="s">
        <v>88</v>
      </c>
      <c r="J43" s="199">
        <f>第三週明細!W22</f>
        <v>95.5</v>
      </c>
      <c r="K43" s="200" t="s">
        <v>2</v>
      </c>
      <c r="L43" s="201">
        <f>第三週明細!W26</f>
        <v>32.9</v>
      </c>
      <c r="M43" s="198" t="s">
        <v>88</v>
      </c>
      <c r="N43" s="199">
        <f>第三週明細!W30</f>
        <v>103.1</v>
      </c>
      <c r="O43" s="200" t="s">
        <v>109</v>
      </c>
      <c r="P43" s="201">
        <f>第三週明細!W34</f>
        <v>30.299999999999997</v>
      </c>
      <c r="Q43" s="198" t="s">
        <v>88</v>
      </c>
      <c r="R43" s="199">
        <f>第三週明細!W38</f>
        <v>0</v>
      </c>
      <c r="S43" s="200" t="s">
        <v>109</v>
      </c>
      <c r="T43" s="201">
        <f>第三週明細!W42</f>
        <v>0</v>
      </c>
    </row>
    <row r="44" spans="1:22" s="10" customFormat="1" ht="80.099999999999994" customHeight="1" thickBot="1">
      <c r="A44" s="545">
        <f>'6月菜單'!A35:D35</f>
        <v>46195</v>
      </c>
      <c r="B44" s="546"/>
      <c r="C44" s="546"/>
      <c r="D44" s="547"/>
      <c r="E44" s="545">
        <f>'6月菜單'!E35:H35</f>
        <v>46196</v>
      </c>
      <c r="F44" s="546"/>
      <c r="G44" s="546"/>
      <c r="H44" s="547"/>
      <c r="I44" s="545">
        <f>'6月菜單'!I35:L35</f>
        <v>46197</v>
      </c>
      <c r="J44" s="546"/>
      <c r="K44" s="546"/>
      <c r="L44" s="547"/>
      <c r="M44" s="545">
        <f>'6月菜單'!M35:P35</f>
        <v>46198</v>
      </c>
      <c r="N44" s="546"/>
      <c r="O44" s="546"/>
      <c r="P44" s="547"/>
      <c r="Q44" s="545">
        <f>'6月菜單'!Q35:T35</f>
        <v>46199</v>
      </c>
      <c r="R44" s="546"/>
      <c r="S44" s="546"/>
      <c r="T44" s="547"/>
      <c r="U44" s="5"/>
      <c r="V44" s="5"/>
    </row>
    <row r="45" spans="1:22" s="11" customFormat="1" ht="95.1" customHeight="1">
      <c r="A45" s="537" t="str">
        <f>'6月菜單'!A36:D36</f>
        <v>白米飯</v>
      </c>
      <c r="B45" s="538"/>
      <c r="C45" s="539"/>
      <c r="D45" s="189" t="str">
        <f>'第四週明細 '!$D$6</f>
        <v>白米</v>
      </c>
      <c r="E45" s="537" t="str">
        <f>'6月菜單'!E36:H36</f>
        <v>胚芽飯</v>
      </c>
      <c r="F45" s="538"/>
      <c r="G45" s="539"/>
      <c r="H45" s="189" t="str">
        <f>'第四週明細 '!$D$14</f>
        <v>白米</v>
      </c>
      <c r="I45" s="537" t="str">
        <f>'6月菜單'!I36:L36</f>
        <v>白米飯</v>
      </c>
      <c r="J45" s="538"/>
      <c r="K45" s="539"/>
      <c r="L45" s="189" t="str">
        <f>'第四週明細 '!$D$22</f>
        <v>白米</v>
      </c>
      <c r="M45" s="537" t="str">
        <f>'6月菜單'!M36:P36</f>
        <v>地瓜飯</v>
      </c>
      <c r="N45" s="538"/>
      <c r="O45" s="539"/>
      <c r="P45" s="189" t="str">
        <f>'第四週明細 '!$D$30</f>
        <v>白米</v>
      </c>
      <c r="Q45" s="537" t="str">
        <f>'6月菜單'!Q36:T36</f>
        <v>霸氣咖哩炒飯</v>
      </c>
      <c r="R45" s="538"/>
      <c r="S45" s="539"/>
      <c r="T45" s="189" t="str">
        <f>'第四週明細 '!$D$38</f>
        <v>白米</v>
      </c>
      <c r="U45" s="5"/>
      <c r="V45" s="5"/>
    </row>
    <row r="46" spans="1:22" s="11" customFormat="1" ht="95.1" customHeight="1">
      <c r="A46" s="543" t="str">
        <f>'6月菜單'!A37:D37</f>
        <v>海鮮魷魚豆腐鍋(海豆)</v>
      </c>
      <c r="B46" s="544"/>
      <c r="C46" s="544"/>
      <c r="D46" s="190" t="str">
        <f>'第四週明細 '!$G$6</f>
        <v>生鮮魷魚圈</v>
      </c>
      <c r="E46" s="543" t="str">
        <f>'6月菜單'!E37:H37</f>
        <v>碳燒雞腿</v>
      </c>
      <c r="F46" s="544"/>
      <c r="G46" s="544"/>
      <c r="H46" s="190" t="str">
        <f>'第四週明細 '!$G$14</f>
        <v>生鮮雞腿</v>
      </c>
      <c r="I46" s="543" t="str">
        <f>'6月菜單'!I37:L37</f>
        <v>脆皮炸雞翅(炸)</v>
      </c>
      <c r="J46" s="544"/>
      <c r="K46" s="544"/>
      <c r="L46" s="190" t="str">
        <f>'第四週明細 '!$G$22</f>
        <v>生鮮雞翅</v>
      </c>
      <c r="M46" s="543" t="str">
        <f>'6月菜單'!M37:P37</f>
        <v>梅干扣肉(醃)</v>
      </c>
      <c r="N46" s="544"/>
      <c r="O46" s="544"/>
      <c r="P46" s="190" t="str">
        <f>'第四週明細 '!$G$30</f>
        <v>生鮮豬肉</v>
      </c>
      <c r="Q46" s="543" t="str">
        <f>'6月菜單'!Q37:T37</f>
        <v>黃金酥炸魚排(海炸)-申請</v>
      </c>
      <c r="R46" s="544"/>
      <c r="S46" s="544"/>
      <c r="T46" s="190" t="str">
        <f>'第四週明細 '!$G$38</f>
        <v>生鮮甘仔魚</v>
      </c>
      <c r="U46" s="5"/>
      <c r="V46" s="5"/>
    </row>
    <row r="47" spans="1:22" s="11" customFormat="1" ht="95.1" customHeight="1">
      <c r="A47" s="531" t="str">
        <f>'6月菜單'!A38:D38</f>
        <v>滑嫩蒸蛋</v>
      </c>
      <c r="B47" s="532"/>
      <c r="C47" s="533"/>
      <c r="D47" s="191" t="str">
        <f>'第四週明細 '!$J$6</f>
        <v>液蛋(加工)</v>
      </c>
      <c r="E47" s="531" t="str">
        <f>'6月菜單'!E38:H38</f>
        <v>醬汁豆腐(豆)</v>
      </c>
      <c r="F47" s="532"/>
      <c r="G47" s="533"/>
      <c r="H47" s="191" t="str">
        <f>'第四週明細 '!$J$14</f>
        <v>非基改豆腐</v>
      </c>
      <c r="I47" s="531" t="str">
        <f>'6月菜單'!I38:L38</f>
        <v>蘑菇肉片</v>
      </c>
      <c r="J47" s="532"/>
      <c r="K47" s="533"/>
      <c r="L47" s="191" t="str">
        <f>'第四週明細 '!$J$22</f>
        <v>生鮮豬肉</v>
      </c>
      <c r="M47" s="531" t="str">
        <f>'6月菜單'!M38:P38</f>
        <v>照燒翅小腿</v>
      </c>
      <c r="N47" s="532"/>
      <c r="O47" s="533"/>
      <c r="P47" s="191" t="str">
        <f>'第四週明細 '!$J$30</f>
        <v>生鮮翅小腿</v>
      </c>
      <c r="Q47" s="531" t="str">
        <f>'6月菜單'!Q38:T38</f>
        <v>紅豆包(冷)</v>
      </c>
      <c r="R47" s="532"/>
      <c r="S47" s="533"/>
      <c r="T47" s="191" t="str">
        <f>'第四週明細 '!$J$38</f>
        <v>紅豆包子</v>
      </c>
      <c r="U47" s="5"/>
      <c r="V47" s="5"/>
    </row>
    <row r="48" spans="1:22" s="11" customFormat="1" ht="95.1" customHeight="1">
      <c r="A48" s="540" t="str">
        <f>'6月菜單'!A39:D39</f>
        <v>蒲瓜炒肉</v>
      </c>
      <c r="B48" s="541"/>
      <c r="C48" s="542"/>
      <c r="D48" s="192" t="str">
        <f>'第四週明細 '!$M$6</f>
        <v>蒲瓜</v>
      </c>
      <c r="E48" s="540" t="str">
        <f>'6月菜單'!E39:H39</f>
        <v>螞蟻上樹</v>
      </c>
      <c r="F48" s="541"/>
      <c r="G48" s="542"/>
      <c r="H48" s="192" t="str">
        <f>'第四週明細 '!$M$14</f>
        <v>大白菜</v>
      </c>
      <c r="I48" s="540" t="str">
        <f>'6月菜單'!I39:L39</f>
        <v>蜜汁滷味(豆加)</v>
      </c>
      <c r="J48" s="541"/>
      <c r="K48" s="542"/>
      <c r="L48" s="192" t="e">
        <f>'第四週明細 '!#REF!</f>
        <v>#REF!</v>
      </c>
      <c r="M48" s="540" t="str">
        <f>'6月菜單'!M39:P39</f>
        <v>黃金玉米炒蛋</v>
      </c>
      <c r="N48" s="541"/>
      <c r="O48" s="542"/>
      <c r="P48" s="192" t="str">
        <f>'第四週明細 '!$M$30</f>
        <v>液蛋(加工)</v>
      </c>
      <c r="Q48" s="540" t="str">
        <f>'6月菜單'!Q39:T39</f>
        <v>彩椒菇菇炒肉</v>
      </c>
      <c r="R48" s="541"/>
      <c r="S48" s="542"/>
      <c r="T48" s="192" t="str">
        <f>'第四週明細 '!$M$38</f>
        <v>彩椒</v>
      </c>
      <c r="U48" s="5"/>
      <c r="V48" s="5"/>
    </row>
    <row r="49" spans="1:22" s="11" customFormat="1" ht="95.1" customHeight="1">
      <c r="A49" s="531" t="str">
        <f>'6月菜單'!A40:D40</f>
        <v>深色蔬菜</v>
      </c>
      <c r="B49" s="532"/>
      <c r="C49" s="533"/>
      <c r="D49" s="191" t="str">
        <f>'第四週明細 '!$P$6</f>
        <v>深色蔬菜</v>
      </c>
      <c r="E49" s="531" t="str">
        <f>'6月菜單'!E40:H40</f>
        <v>淺色蔬菜</v>
      </c>
      <c r="F49" s="532"/>
      <c r="G49" s="533"/>
      <c r="H49" s="191" t="str">
        <f>'第四週明細 '!$P$14</f>
        <v>淺色蔬菜</v>
      </c>
      <c r="I49" s="531" t="str">
        <f>'6月菜單'!I40:L40</f>
        <v>深色蔬菜</v>
      </c>
      <c r="J49" s="532"/>
      <c r="K49" s="533"/>
      <c r="L49" s="191" t="str">
        <f>'第四週明細 '!$P$22</f>
        <v>深色蔬菜</v>
      </c>
      <c r="M49" s="531" t="str">
        <f>'6月菜單'!M40:P40</f>
        <v>淺色蔬菜</v>
      </c>
      <c r="N49" s="532"/>
      <c r="O49" s="533"/>
      <c r="P49" s="191" t="str">
        <f>'第四週明細 '!$P$30</f>
        <v>淺色蔬菜</v>
      </c>
      <c r="Q49" s="531" t="str">
        <f>'6月菜單'!Q40:T40</f>
        <v>深色蔬菜</v>
      </c>
      <c r="R49" s="532"/>
      <c r="S49" s="533"/>
      <c r="T49" s="191" t="str">
        <f>'第四週明細 '!$P$38</f>
        <v>深色蔬菜</v>
      </c>
      <c r="U49" s="5"/>
      <c r="V49" s="5"/>
    </row>
    <row r="50" spans="1:22" s="11" customFormat="1" ht="95.1" customHeight="1" thickBot="1">
      <c r="A50" s="528" t="str">
        <f>'6月菜單'!A41:D41</f>
        <v>菇菇高麗菜湯</v>
      </c>
      <c r="B50" s="529"/>
      <c r="C50" s="530"/>
      <c r="D50" s="193" t="str">
        <f>'第四週明細 '!$S$6</f>
        <v>高麗菜</v>
      </c>
      <c r="E50" s="528" t="str">
        <f>'6月菜單'!E41:H41</f>
        <v>紅豆紫米湯</v>
      </c>
      <c r="F50" s="529"/>
      <c r="G50" s="530"/>
      <c r="H50" s="193" t="str">
        <f>'第四週明細 '!$S$14</f>
        <v>紅豆</v>
      </c>
      <c r="I50" s="528" t="str">
        <f>'6月菜單'!I41:L41</f>
        <v>金針肉絲湯</v>
      </c>
      <c r="J50" s="529"/>
      <c r="K50" s="530"/>
      <c r="L50" s="193" t="str">
        <f>'第四週明細 '!$S$22</f>
        <v>金針菇</v>
      </c>
      <c r="M50" s="528" t="str">
        <f>'6月菜單'!M41:P41</f>
        <v>鮮筍湯</v>
      </c>
      <c r="N50" s="529"/>
      <c r="O50" s="530"/>
      <c r="P50" s="193" t="str">
        <f>'第四週明細 '!$S$30</f>
        <v>新鮮竹筍</v>
      </c>
      <c r="Q50" s="528" t="str">
        <f>'6月菜單'!Q41:T41</f>
        <v>日式豆腐湯(豆)</v>
      </c>
      <c r="R50" s="529"/>
      <c r="S50" s="530"/>
      <c r="T50" s="193" t="str">
        <f>'第四週明細 '!$S$38</f>
        <v>非基改豆腐</v>
      </c>
      <c r="U50" s="5"/>
      <c r="V50" s="5"/>
    </row>
    <row r="51" spans="1:22" ht="2.25" customHeight="1" thickBot="1">
      <c r="A51" s="12"/>
      <c r="B51" s="13"/>
      <c r="C51" s="13"/>
      <c r="D51" s="14"/>
      <c r="E51" s="15"/>
      <c r="F51" s="16"/>
      <c r="G51" s="16"/>
      <c r="H51" s="17"/>
      <c r="I51" s="18"/>
      <c r="J51" s="19"/>
      <c r="K51" s="19"/>
      <c r="L51" s="20"/>
      <c r="M51" s="18"/>
      <c r="N51" s="19"/>
      <c r="O51" s="19"/>
      <c r="P51" s="20"/>
      <c r="Q51" s="18"/>
      <c r="R51" s="19"/>
      <c r="S51" s="19"/>
      <c r="T51" s="20"/>
    </row>
    <row r="52" spans="1:22" ht="39.950000000000003" customHeight="1">
      <c r="A52" s="194" t="s">
        <v>90</v>
      </c>
      <c r="B52" s="195">
        <f>'第四週明細 '!W12</f>
        <v>763.8</v>
      </c>
      <c r="C52" s="196" t="s">
        <v>91</v>
      </c>
      <c r="D52" s="197">
        <f>'第四週明細 '!W8</f>
        <v>27</v>
      </c>
      <c r="E52" s="194" t="s">
        <v>90</v>
      </c>
      <c r="F52" s="195">
        <f>'第四週明細 '!W20</f>
        <v>739</v>
      </c>
      <c r="G52" s="196" t="s">
        <v>91</v>
      </c>
      <c r="H52" s="197">
        <f>'第四週明細 '!W16</f>
        <v>23</v>
      </c>
      <c r="I52" s="194" t="s">
        <v>90</v>
      </c>
      <c r="J52" s="195">
        <f>'第四週明細 '!W28</f>
        <v>792.4</v>
      </c>
      <c r="K52" s="196" t="s">
        <v>91</v>
      </c>
      <c r="L52" s="197">
        <f>'第四週明細 '!W24</f>
        <v>28</v>
      </c>
      <c r="M52" s="194" t="s">
        <v>90</v>
      </c>
      <c r="N52" s="195">
        <f>'第四週明細 '!W36</f>
        <v>775</v>
      </c>
      <c r="O52" s="196" t="s">
        <v>91</v>
      </c>
      <c r="P52" s="197">
        <f>'第四週明細 '!W32</f>
        <v>27</v>
      </c>
      <c r="Q52" s="194" t="s">
        <v>90</v>
      </c>
      <c r="R52" s="195">
        <f>'第四週明細 '!W44</f>
        <v>730</v>
      </c>
      <c r="S52" s="196" t="s">
        <v>91</v>
      </c>
      <c r="T52" s="197">
        <f>'第四週明細 '!W40</f>
        <v>24</v>
      </c>
    </row>
    <row r="53" spans="1:22" ht="39.950000000000003" customHeight="1" thickBot="1">
      <c r="A53" s="198" t="s">
        <v>93</v>
      </c>
      <c r="B53" s="199">
        <f>'第四週明細 '!W6</f>
        <v>97</v>
      </c>
      <c r="C53" s="200" t="s">
        <v>2</v>
      </c>
      <c r="D53" s="201">
        <f>'第四週明細 '!W10</f>
        <v>33.199999999999996</v>
      </c>
      <c r="E53" s="198" t="s">
        <v>93</v>
      </c>
      <c r="F53" s="199">
        <f>'第四週明細 '!W14</f>
        <v>104.5</v>
      </c>
      <c r="G53" s="200" t="s">
        <v>110</v>
      </c>
      <c r="H53" s="201">
        <f>'第四週明細 '!W18</f>
        <v>28.5</v>
      </c>
      <c r="I53" s="198" t="s">
        <v>93</v>
      </c>
      <c r="J53" s="199">
        <f>'第四週明細 '!W22</f>
        <v>102</v>
      </c>
      <c r="K53" s="200" t="s">
        <v>2</v>
      </c>
      <c r="L53" s="201">
        <f>'第四週明細 '!W26</f>
        <v>33.1</v>
      </c>
      <c r="M53" s="198" t="s">
        <v>93</v>
      </c>
      <c r="N53" s="199">
        <f>'第四週明細 '!W30</f>
        <v>99.5</v>
      </c>
      <c r="O53" s="200" t="s">
        <v>110</v>
      </c>
      <c r="P53" s="201">
        <f>'第四週明細 '!W34</f>
        <v>33.5</v>
      </c>
      <c r="Q53" s="198" t="s">
        <v>93</v>
      </c>
      <c r="R53" s="199">
        <f>'第四週明細 '!W38</f>
        <v>100.5</v>
      </c>
      <c r="S53" s="200" t="s">
        <v>110</v>
      </c>
      <c r="T53" s="201">
        <f>'第四週明細 '!W42</f>
        <v>28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</mergeCells>
  <phoneticPr fontId="3" type="noConversion"/>
  <conditionalFormatting sqref="A1:A1048576">
    <cfRule type="cellIs" dxfId="62" priority="176" stopIfTrue="1" operator="equal">
      <formula>0</formula>
    </cfRule>
  </conditionalFormatting>
  <conditionalFormatting sqref="A6:C6">
    <cfRule type="cellIs" dxfId="61" priority="257" stopIfTrue="1" operator="equal">
      <formula>0</formula>
    </cfRule>
  </conditionalFormatting>
  <conditionalFormatting sqref="A16:C16">
    <cfRule type="cellIs" dxfId="60" priority="237" stopIfTrue="1" operator="equal">
      <formula>0</formula>
    </cfRule>
  </conditionalFormatting>
  <conditionalFormatting sqref="A26:C26">
    <cfRule type="cellIs" dxfId="59" priority="217" stopIfTrue="1" operator="equal">
      <formula>0</formula>
    </cfRule>
  </conditionalFormatting>
  <conditionalFormatting sqref="A36:C36">
    <cfRule type="cellIs" dxfId="58" priority="197" stopIfTrue="1" operator="equal">
      <formula>0</formula>
    </cfRule>
  </conditionalFormatting>
  <conditionalFormatting sqref="A46:C46">
    <cfRule type="cellIs" dxfId="57" priority="177" stopIfTrue="1" operator="equal">
      <formula>0</formula>
    </cfRule>
  </conditionalFormatting>
  <conditionalFormatting sqref="A12:T13">
    <cfRule type="cellIs" dxfId="56" priority="245" stopIfTrue="1" operator="equal">
      <formula>0</formula>
    </cfRule>
  </conditionalFormatting>
  <conditionalFormatting sqref="A22:T23">
    <cfRule type="cellIs" dxfId="55" priority="225" stopIfTrue="1" operator="equal">
      <formula>0</formula>
    </cfRule>
  </conditionalFormatting>
  <conditionalFormatting sqref="A32:T33">
    <cfRule type="cellIs" dxfId="54" priority="205" stopIfTrue="1" operator="equal">
      <formula>0</formula>
    </cfRule>
  </conditionalFormatting>
  <conditionalFormatting sqref="A42:T43">
    <cfRule type="cellIs" dxfId="53" priority="185" stopIfTrue="1" operator="equal">
      <formula>0</formula>
    </cfRule>
  </conditionalFormatting>
  <conditionalFormatting sqref="A52:T53">
    <cfRule type="cellIs" dxfId="52" priority="165" stopIfTrue="1" operator="equal">
      <formula>0</formula>
    </cfRule>
  </conditionalFormatting>
  <conditionalFormatting sqref="B1:D3 F1:H3 J1:L3 N1:P3 R1:T3 F5:H13 J5:L13 N5:P13 R5:T13 B6:C7 B9:C13 B15:D23 F15:H23 J15:L23 N15:P23 R15:T23 B25:D33 F25:H33 J25:L33 N25:P33 R25:T33 B35:D43 F35:H43 J35:L43 N35:P43 R35:T43 B45:D65536 F45:H65536 J45:L65536 N45:P65536 R45:T65536">
    <cfRule type="cellIs" dxfId="51" priority="265" stopIfTrue="1" operator="equal">
      <formula>0</formula>
    </cfRule>
  </conditionalFormatting>
  <conditionalFormatting sqref="D5:D13">
    <cfRule type="cellIs" dxfId="50" priority="254" stopIfTrue="1" operator="equal">
      <formula>0</formula>
    </cfRule>
  </conditionalFormatting>
  <conditionalFormatting sqref="D18">
    <cfRule type="cellIs" dxfId="49" priority="155" stopIfTrue="1" operator="equal">
      <formula>0</formula>
    </cfRule>
  </conditionalFormatting>
  <conditionalFormatting sqref="D28">
    <cfRule type="cellIs" dxfId="48" priority="127" stopIfTrue="1" operator="equal">
      <formula>0</formula>
    </cfRule>
  </conditionalFormatting>
  <conditionalFormatting sqref="D38">
    <cfRule type="cellIs" dxfId="47" priority="89" stopIfTrue="1" operator="equal">
      <formula>0</formula>
    </cfRule>
  </conditionalFormatting>
  <conditionalFormatting sqref="D48">
    <cfRule type="cellIs" dxfId="46" priority="41" stopIfTrue="1" operator="equal">
      <formula>0</formula>
    </cfRule>
  </conditionalFormatting>
  <conditionalFormatting sqref="E1:E1048576 I1:I1048576 M1:M1048576 Q1:Q1048576">
    <cfRule type="cellIs" dxfId="45" priority="170" stopIfTrue="1" operator="equal">
      <formula>0</formula>
    </cfRule>
  </conditionalFormatting>
  <conditionalFormatting sqref="E6:G6 I6:K6 M6:O6 Q6:S6">
    <cfRule type="cellIs" dxfId="44" priority="251" stopIfTrue="1" operator="equal">
      <formula>0</formula>
    </cfRule>
  </conditionalFormatting>
  <conditionalFormatting sqref="E16:G16 I16:K16 M16:O16 Q16:S16">
    <cfRule type="cellIs" dxfId="43" priority="231" stopIfTrue="1" operator="equal">
      <formula>0</formula>
    </cfRule>
  </conditionalFormatting>
  <conditionalFormatting sqref="E26:G26 I26:K26 M26:O26 Q26:S26">
    <cfRule type="cellIs" dxfId="42" priority="211" stopIfTrue="1" operator="equal">
      <formula>0</formula>
    </cfRule>
  </conditionalFormatting>
  <conditionalFormatting sqref="E36:G36 I36:K36 M36:O36 Q36:S36">
    <cfRule type="cellIs" dxfId="41" priority="191" stopIfTrue="1" operator="equal">
      <formula>0</formula>
    </cfRule>
  </conditionalFormatting>
  <conditionalFormatting sqref="E46:G46 I46:K46 M46:O46 Q46:S46">
    <cfRule type="cellIs" dxfId="40" priority="171" stopIfTrue="1" operator="equal">
      <formula>0</formula>
    </cfRule>
  </conditionalFormatting>
  <conditionalFormatting sqref="H8">
    <cfRule type="cellIs" dxfId="39" priority="163" stopIfTrue="1" operator="equal">
      <formula>0</formula>
    </cfRule>
  </conditionalFormatting>
  <conditionalFormatting sqref="H18">
    <cfRule type="cellIs" dxfId="38" priority="147" stopIfTrue="1" operator="equal">
      <formula>0</formula>
    </cfRule>
  </conditionalFormatting>
  <conditionalFormatting sqref="H28">
    <cfRule type="cellIs" dxfId="37" priority="117" stopIfTrue="1" operator="equal">
      <formula>0</formula>
    </cfRule>
  </conditionalFormatting>
  <conditionalFormatting sqref="H38">
    <cfRule type="cellIs" dxfId="36" priority="77" stopIfTrue="1" operator="equal">
      <formula>0</formula>
    </cfRule>
  </conditionalFormatting>
  <conditionalFormatting sqref="H48">
    <cfRule type="cellIs" dxfId="35" priority="31" stopIfTrue="1" operator="equal">
      <formula>0</formula>
    </cfRule>
  </conditionalFormatting>
  <conditionalFormatting sqref="J11:J13 L11:L13 N11:N13 P11:P13 R11:R13 T11:T13">
    <cfRule type="cellIs" dxfId="34" priority="247" stopIfTrue="1" operator="equal">
      <formula>0</formula>
    </cfRule>
  </conditionalFormatting>
  <conditionalFormatting sqref="J21:J23 L21:L23 N21:N23 P21:P23 R21:R23 T21:T23">
    <cfRule type="cellIs" dxfId="33" priority="227" stopIfTrue="1" operator="equal">
      <formula>0</formula>
    </cfRule>
  </conditionalFormatting>
  <conditionalFormatting sqref="J31:J33 L31:L33 N31:N33 P31:P33 R31:R33 T31:T33">
    <cfRule type="cellIs" dxfId="32" priority="207" stopIfTrue="1" operator="equal">
      <formula>0</formula>
    </cfRule>
  </conditionalFormatting>
  <conditionalFormatting sqref="J41:J43 L41:L43 N41:N43 P41:P43 R41:R43 T41:T43">
    <cfRule type="cellIs" dxfId="31" priority="187" stopIfTrue="1" operator="equal">
      <formula>0</formula>
    </cfRule>
  </conditionalFormatting>
  <conditionalFormatting sqref="J51:J65536 L51:L65536 N51:N65536 P51:P65536 R51:R65536 T51:T65536">
    <cfRule type="cellIs" dxfId="30" priority="167" stopIfTrue="1" operator="equal">
      <formula>0</formula>
    </cfRule>
  </conditionalFormatting>
  <conditionalFormatting sqref="K11 O11 S11 K21 O21 S21 K31 O31 S31 K41 O41 S41 K51 O51 S51 K54:K65536 O54:O65536 S54:S65536">
    <cfRule type="cellIs" dxfId="29" priority="266" stopIfTrue="1" operator="equal">
      <formula>0</formula>
    </cfRule>
  </conditionalFormatting>
  <conditionalFormatting sqref="L8">
    <cfRule type="cellIs" dxfId="28" priority="161" stopIfTrue="1" operator="equal">
      <formula>0</formula>
    </cfRule>
  </conditionalFormatting>
  <conditionalFormatting sqref="L18">
    <cfRule type="cellIs" dxfId="27" priority="143" stopIfTrue="1" operator="equal">
      <formula>0</formula>
    </cfRule>
  </conditionalFormatting>
  <conditionalFormatting sqref="L28">
    <cfRule type="cellIs" dxfId="26" priority="111" stopIfTrue="1" operator="equal">
      <formula>0</formula>
    </cfRule>
  </conditionalFormatting>
  <conditionalFormatting sqref="L38">
    <cfRule type="cellIs" dxfId="25" priority="69" stopIfTrue="1" operator="equal">
      <formula>0</formula>
    </cfRule>
  </conditionalFormatting>
  <conditionalFormatting sqref="L48">
    <cfRule type="cellIs" dxfId="24" priority="21" stopIfTrue="1" operator="equal">
      <formula>0</formula>
    </cfRule>
  </conditionalFormatting>
  <conditionalFormatting sqref="P8">
    <cfRule type="cellIs" dxfId="23" priority="159" stopIfTrue="1" operator="equal">
      <formula>0</formula>
    </cfRule>
  </conditionalFormatting>
  <conditionalFormatting sqref="P18">
    <cfRule type="cellIs" dxfId="22" priority="139" stopIfTrue="1" operator="equal">
      <formula>0</formula>
    </cfRule>
  </conditionalFormatting>
  <conditionalFormatting sqref="P28">
    <cfRule type="cellIs" dxfId="21" priority="105" stopIfTrue="1" operator="equal">
      <formula>0</formula>
    </cfRule>
  </conditionalFormatting>
  <conditionalFormatting sqref="P38">
    <cfRule type="cellIs" dxfId="20" priority="61" stopIfTrue="1" operator="equal">
      <formula>0</formula>
    </cfRule>
  </conditionalFormatting>
  <conditionalFormatting sqref="P48">
    <cfRule type="cellIs" dxfId="19" priority="11" stopIfTrue="1" operator="equal">
      <formula>0</formula>
    </cfRule>
  </conditionalFormatting>
  <conditionalFormatting sqref="T8">
    <cfRule type="cellIs" dxfId="18" priority="157" stopIfTrue="1" operator="equal">
      <formula>0</formula>
    </cfRule>
  </conditionalFormatting>
  <conditionalFormatting sqref="T18">
    <cfRule type="cellIs" dxfId="17" priority="131" stopIfTrue="1" operator="equal">
      <formula>0</formula>
    </cfRule>
  </conditionalFormatting>
  <conditionalFormatting sqref="T28">
    <cfRule type="cellIs" dxfId="16" priority="95" stopIfTrue="1" operator="equal">
      <formula>0</formula>
    </cfRule>
  </conditionalFormatting>
  <conditionalFormatting sqref="T38">
    <cfRule type="cellIs" dxfId="15" priority="49" stopIfTrue="1" operator="equal">
      <formula>0</formula>
    </cfRule>
  </conditionalFormatting>
  <conditionalFormatting sqref="T48">
    <cfRule type="cellIs" dxfId="14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21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71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5"/>
  <cols>
    <col min="1" max="1" width="40.625" style="5" customWidth="1"/>
    <col min="2" max="2" width="43.625" style="5" customWidth="1"/>
    <col min="3" max="3" width="40.625" style="5" customWidth="1"/>
    <col min="4" max="4" width="43.625" style="5" customWidth="1"/>
    <col min="5" max="5" width="40.625" style="5" customWidth="1"/>
    <col min="6" max="6" width="43.625" style="5" customWidth="1"/>
    <col min="7" max="7" width="40.625" style="5" customWidth="1"/>
    <col min="8" max="8" width="43.625" style="5" customWidth="1"/>
    <col min="9" max="9" width="40.625" style="5" customWidth="1"/>
    <col min="10" max="10" width="43.625" style="5" customWidth="1"/>
    <col min="11" max="11" width="40.625" style="5" customWidth="1"/>
    <col min="12" max="12" width="43.625" style="5" customWidth="1"/>
    <col min="13" max="13" width="40.625" style="5" customWidth="1"/>
    <col min="14" max="14" width="43.625" style="5" customWidth="1"/>
    <col min="15" max="15" width="40.625" style="5" customWidth="1"/>
    <col min="16" max="16" width="43.625" style="5" customWidth="1"/>
    <col min="17" max="17" width="40.625" style="5" customWidth="1"/>
    <col min="18" max="18" width="43.625" style="5" customWidth="1"/>
    <col min="19" max="19" width="40.625" style="5" customWidth="1"/>
    <col min="20" max="20" width="43.625" style="5" customWidth="1"/>
    <col min="21" max="16384" width="9" style="5"/>
  </cols>
  <sheetData>
    <row r="1" spans="1:28" ht="144.94999999999999" customHeight="1">
      <c r="A1" s="1" t="s">
        <v>111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02" t="s">
        <v>98</v>
      </c>
      <c r="P1" s="3"/>
      <c r="Q1" s="4"/>
      <c r="R1" s="4"/>
      <c r="S1" s="2"/>
      <c r="T1" s="2"/>
    </row>
    <row r="2" spans="1:28" ht="144.9499999999999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02" t="s">
        <v>85</v>
      </c>
      <c r="P2" s="6"/>
      <c r="Q2" s="7"/>
      <c r="R2" s="7"/>
      <c r="S2" s="2"/>
      <c r="T2" s="2"/>
    </row>
    <row r="3" spans="1:28" ht="144.94999999999999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65.099999999999994" customHeight="1" thickBot="1">
      <c r="A4" s="545" t="e">
        <f>'6月菜單'!#REF!</f>
        <v>#REF!</v>
      </c>
      <c r="B4" s="546"/>
      <c r="C4" s="546"/>
      <c r="D4" s="547"/>
      <c r="E4" s="545" t="e">
        <f>'6月菜單'!#REF!</f>
        <v>#REF!</v>
      </c>
      <c r="F4" s="546"/>
      <c r="G4" s="546"/>
      <c r="H4" s="547"/>
      <c r="I4" s="545" t="e">
        <f>'6月菜單'!#REF!</f>
        <v>#REF!</v>
      </c>
      <c r="J4" s="546"/>
      <c r="K4" s="546"/>
      <c r="L4" s="547"/>
      <c r="M4" s="545" t="e">
        <f>'6月菜單'!#REF!</f>
        <v>#REF!</v>
      </c>
      <c r="N4" s="546"/>
      <c r="O4" s="546"/>
      <c r="P4" s="547"/>
      <c r="Q4" s="545" t="e">
        <f>'6月菜單'!#REF!</f>
        <v>#REF!</v>
      </c>
      <c r="R4" s="546"/>
      <c r="S4" s="546"/>
      <c r="T4" s="547"/>
      <c r="U4" s="5"/>
      <c r="V4" s="5"/>
    </row>
    <row r="5" spans="1:28" s="11" customFormat="1" ht="80.099999999999994" customHeight="1">
      <c r="A5" s="555" t="e">
        <f>'6月菜單'!#REF!</f>
        <v>#REF!</v>
      </c>
      <c r="B5" s="556"/>
      <c r="C5" s="556"/>
      <c r="D5" s="557"/>
      <c r="E5" s="555" t="e">
        <f>'6月菜單'!#REF!</f>
        <v>#REF!</v>
      </c>
      <c r="F5" s="556"/>
      <c r="G5" s="556"/>
      <c r="H5" s="557"/>
      <c r="I5" s="555" t="e">
        <f>'6月菜單'!#REF!</f>
        <v>#REF!</v>
      </c>
      <c r="J5" s="556"/>
      <c r="K5" s="556"/>
      <c r="L5" s="557"/>
      <c r="M5" s="555" t="e">
        <f>'6月菜單'!#REF!</f>
        <v>#REF!</v>
      </c>
      <c r="N5" s="556"/>
      <c r="O5" s="556"/>
      <c r="P5" s="557"/>
      <c r="Q5" s="555" t="e">
        <f>'6月菜單'!#REF!</f>
        <v>#REF!</v>
      </c>
      <c r="R5" s="556"/>
      <c r="S5" s="556"/>
      <c r="T5" s="557"/>
      <c r="U5" s="5"/>
      <c r="V5" s="5"/>
    </row>
    <row r="6" spans="1:28" s="11" customFormat="1" ht="80.099999999999994" customHeight="1">
      <c r="A6" s="543" t="e">
        <f>'6月菜單'!#REF!</f>
        <v>#REF!</v>
      </c>
      <c r="B6" s="544"/>
      <c r="C6" s="544"/>
      <c r="D6" s="554"/>
      <c r="E6" s="543" t="e">
        <f>'6月菜單'!#REF!</f>
        <v>#REF!</v>
      </c>
      <c r="F6" s="544"/>
      <c r="G6" s="544"/>
      <c r="H6" s="554"/>
      <c r="I6" s="543" t="e">
        <f>'6月菜單'!#REF!</f>
        <v>#REF!</v>
      </c>
      <c r="J6" s="544"/>
      <c r="K6" s="544"/>
      <c r="L6" s="554"/>
      <c r="M6" s="543" t="e">
        <f>'6月菜單'!#REF!</f>
        <v>#REF!</v>
      </c>
      <c r="N6" s="544"/>
      <c r="O6" s="544"/>
      <c r="P6" s="554"/>
      <c r="Q6" s="543" t="e">
        <f>'6月菜單'!#REF!</f>
        <v>#REF!</v>
      </c>
      <c r="R6" s="544"/>
      <c r="S6" s="544"/>
      <c r="T6" s="554"/>
      <c r="U6" s="5"/>
      <c r="V6" s="5"/>
    </row>
    <row r="7" spans="1:28" s="11" customFormat="1" ht="80.099999999999994" customHeight="1">
      <c r="A7" s="551" t="e">
        <f>'6月菜單'!#REF!</f>
        <v>#REF!</v>
      </c>
      <c r="B7" s="552"/>
      <c r="C7" s="552"/>
      <c r="D7" s="553"/>
      <c r="E7" s="551" t="e">
        <f>'6月菜單'!#REF!</f>
        <v>#REF!</v>
      </c>
      <c r="F7" s="552"/>
      <c r="G7" s="552"/>
      <c r="H7" s="553"/>
      <c r="I7" s="551" t="e">
        <f>'6月菜單'!#REF!</f>
        <v>#REF!</v>
      </c>
      <c r="J7" s="552"/>
      <c r="K7" s="552"/>
      <c r="L7" s="553"/>
      <c r="M7" s="551" t="e">
        <f>'6月菜單'!#REF!</f>
        <v>#REF!</v>
      </c>
      <c r="N7" s="552"/>
      <c r="O7" s="552"/>
      <c r="P7" s="553"/>
      <c r="Q7" s="551" t="e">
        <f>'6月菜單'!#REF!</f>
        <v>#REF!</v>
      </c>
      <c r="R7" s="552"/>
      <c r="S7" s="552"/>
      <c r="T7" s="553"/>
      <c r="U7" s="5"/>
      <c r="V7" s="5"/>
    </row>
    <row r="8" spans="1:28" s="11" customFormat="1" ht="80.099999999999994" customHeight="1">
      <c r="A8" s="540" t="e">
        <f>'6月菜單'!#REF!</f>
        <v>#REF!</v>
      </c>
      <c r="B8" s="541"/>
      <c r="C8" s="541"/>
      <c r="D8" s="542"/>
      <c r="E8" s="540" t="e">
        <f>'6月菜單'!#REF!</f>
        <v>#REF!</v>
      </c>
      <c r="F8" s="541"/>
      <c r="G8" s="541"/>
      <c r="H8" s="542"/>
      <c r="I8" s="540" t="e">
        <f>'6月菜單'!#REF!</f>
        <v>#REF!</v>
      </c>
      <c r="J8" s="541"/>
      <c r="K8" s="541"/>
      <c r="L8" s="542"/>
      <c r="M8" s="540" t="e">
        <f>'6月菜單'!#REF!</f>
        <v>#REF!</v>
      </c>
      <c r="N8" s="541"/>
      <c r="O8" s="541"/>
      <c r="P8" s="542"/>
      <c r="Q8" s="540" t="e">
        <f>'6月菜單'!#REF!</f>
        <v>#REF!</v>
      </c>
      <c r="R8" s="541"/>
      <c r="S8" s="541"/>
      <c r="T8" s="542"/>
      <c r="U8" s="5"/>
      <c r="V8" s="5"/>
    </row>
    <row r="9" spans="1:28" s="11" customFormat="1" ht="80.099999999999994" customHeight="1">
      <c r="A9" s="551" t="e">
        <f>'6月菜單'!#REF!</f>
        <v>#REF!</v>
      </c>
      <c r="B9" s="552"/>
      <c r="C9" s="552"/>
      <c r="D9" s="553"/>
      <c r="E9" s="551" t="e">
        <f>'6月菜單'!#REF!</f>
        <v>#REF!</v>
      </c>
      <c r="F9" s="552"/>
      <c r="G9" s="552"/>
      <c r="H9" s="553"/>
      <c r="I9" s="551" t="e">
        <f>'6月菜單'!#REF!</f>
        <v>#REF!</v>
      </c>
      <c r="J9" s="552"/>
      <c r="K9" s="552"/>
      <c r="L9" s="553"/>
      <c r="M9" s="551" t="e">
        <f>'6月菜單'!#REF!</f>
        <v>#REF!</v>
      </c>
      <c r="N9" s="552"/>
      <c r="O9" s="552"/>
      <c r="P9" s="553"/>
      <c r="Q9" s="551" t="e">
        <f>'6月菜單'!#REF!</f>
        <v>#REF!</v>
      </c>
      <c r="R9" s="552"/>
      <c r="S9" s="552"/>
      <c r="T9" s="553"/>
      <c r="U9" s="5"/>
      <c r="V9" s="5"/>
    </row>
    <row r="10" spans="1:28" s="11" customFormat="1" ht="80.099999999999994" customHeight="1" thickBot="1">
      <c r="A10" s="548" t="e">
        <f>'6月菜單'!#REF!</f>
        <v>#REF!</v>
      </c>
      <c r="B10" s="549"/>
      <c r="C10" s="549"/>
      <c r="D10" s="550"/>
      <c r="E10" s="548" t="e">
        <f>'6月菜單'!#REF!</f>
        <v>#REF!</v>
      </c>
      <c r="F10" s="549"/>
      <c r="G10" s="549"/>
      <c r="H10" s="550"/>
      <c r="I10" s="548" t="e">
        <f>'6月菜單'!#REF!</f>
        <v>#REF!</v>
      </c>
      <c r="J10" s="549"/>
      <c r="K10" s="549"/>
      <c r="L10" s="550"/>
      <c r="M10" s="548" t="e">
        <f>'6月菜單'!#REF!</f>
        <v>#REF!</v>
      </c>
      <c r="N10" s="549"/>
      <c r="O10" s="549"/>
      <c r="P10" s="550"/>
      <c r="Q10" s="548" t="e">
        <f>'6月菜單'!#REF!</f>
        <v>#REF!</v>
      </c>
      <c r="R10" s="549"/>
      <c r="S10" s="549"/>
      <c r="T10" s="550"/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5.1" customHeight="1">
      <c r="A12" s="194" t="s">
        <v>112</v>
      </c>
      <c r="B12" s="195" t="e">
        <f>#REF!</f>
        <v>#REF!</v>
      </c>
      <c r="C12" s="196" t="s">
        <v>0</v>
      </c>
      <c r="D12" s="197" t="e">
        <f>#REF!</f>
        <v>#REF!</v>
      </c>
      <c r="E12" s="194" t="s">
        <v>112</v>
      </c>
      <c r="F12" s="195" t="e">
        <f>#REF!</f>
        <v>#REF!</v>
      </c>
      <c r="G12" s="196" t="s">
        <v>0</v>
      </c>
      <c r="H12" s="197" t="e">
        <f>#REF!</f>
        <v>#REF!</v>
      </c>
      <c r="I12" s="194" t="s">
        <v>112</v>
      </c>
      <c r="J12" s="195" t="e">
        <f>#REF!</f>
        <v>#REF!</v>
      </c>
      <c r="K12" s="196" t="s">
        <v>0</v>
      </c>
      <c r="L12" s="197" t="e">
        <f>#REF!</f>
        <v>#REF!</v>
      </c>
      <c r="M12" s="194" t="s">
        <v>112</v>
      </c>
      <c r="N12" s="195" t="e">
        <f>#REF!</f>
        <v>#REF!</v>
      </c>
      <c r="O12" s="196" t="s">
        <v>0</v>
      </c>
      <c r="P12" s="197" t="e">
        <f>#REF!</f>
        <v>#REF!</v>
      </c>
      <c r="Q12" s="194" t="s">
        <v>112</v>
      </c>
      <c r="R12" s="195" t="e">
        <f>#REF!</f>
        <v>#REF!</v>
      </c>
      <c r="S12" s="196" t="s">
        <v>0</v>
      </c>
      <c r="T12" s="197" t="e">
        <f>#REF!</f>
        <v>#REF!</v>
      </c>
    </row>
    <row r="13" spans="1:28" ht="35.1" customHeight="1" thickBot="1">
      <c r="A13" s="198" t="s">
        <v>113</v>
      </c>
      <c r="B13" s="199" t="e">
        <f>#REF!</f>
        <v>#REF!</v>
      </c>
      <c r="C13" s="200" t="s">
        <v>2</v>
      </c>
      <c r="D13" s="201" t="e">
        <f>#REF!</f>
        <v>#REF!</v>
      </c>
      <c r="E13" s="198" t="s">
        <v>113</v>
      </c>
      <c r="F13" s="199" t="e">
        <f>#REF!</f>
        <v>#REF!</v>
      </c>
      <c r="G13" s="200" t="s">
        <v>114</v>
      </c>
      <c r="H13" s="201" t="e">
        <f>#REF!</f>
        <v>#REF!</v>
      </c>
      <c r="I13" s="198" t="s">
        <v>113</v>
      </c>
      <c r="J13" s="199" t="e">
        <f>#REF!</f>
        <v>#REF!</v>
      </c>
      <c r="K13" s="200" t="s">
        <v>2</v>
      </c>
      <c r="L13" s="201" t="e">
        <f>#REF!</f>
        <v>#REF!</v>
      </c>
      <c r="M13" s="198" t="s">
        <v>113</v>
      </c>
      <c r="N13" s="199" t="e">
        <f>#REF!</f>
        <v>#REF!</v>
      </c>
      <c r="O13" s="200" t="s">
        <v>114</v>
      </c>
      <c r="P13" s="201" t="e">
        <f>#REF!</f>
        <v>#REF!</v>
      </c>
      <c r="Q13" s="198" t="s">
        <v>113</v>
      </c>
      <c r="R13" s="199" t="e">
        <f>#REF!</f>
        <v>#REF!</v>
      </c>
      <c r="S13" s="200" t="s">
        <v>114</v>
      </c>
      <c r="T13" s="201" t="e">
        <f>#REF!</f>
        <v>#REF!</v>
      </c>
    </row>
    <row r="14" spans="1:28" s="10" customFormat="1" ht="65.099999999999994" customHeight="1" thickBot="1">
      <c r="A14" s="545">
        <f>'6月菜單'!A5:D5</f>
        <v>46174</v>
      </c>
      <c r="B14" s="546"/>
      <c r="C14" s="546"/>
      <c r="D14" s="547"/>
      <c r="E14" s="545">
        <f>'6月菜單'!E5:H5</f>
        <v>46175</v>
      </c>
      <c r="F14" s="546"/>
      <c r="G14" s="546"/>
      <c r="H14" s="547"/>
      <c r="I14" s="545">
        <f>'6月菜單'!I5:L5</f>
        <v>46176</v>
      </c>
      <c r="J14" s="546"/>
      <c r="K14" s="546"/>
      <c r="L14" s="547"/>
      <c r="M14" s="545">
        <f>'6月菜單'!M5:P5</f>
        <v>46177</v>
      </c>
      <c r="N14" s="546"/>
      <c r="O14" s="546"/>
      <c r="P14" s="547"/>
      <c r="Q14" s="545">
        <f>'6月菜單'!Q5:T5</f>
        <v>46178</v>
      </c>
      <c r="R14" s="546"/>
      <c r="S14" s="546"/>
      <c r="T14" s="547"/>
      <c r="U14" s="5"/>
      <c r="V14" s="5"/>
      <c r="AB14" s="10" t="s">
        <v>115</v>
      </c>
    </row>
    <row r="15" spans="1:28" s="11" customFormat="1" ht="80.099999999999994" customHeight="1">
      <c r="A15" s="555" t="str">
        <f>'6月菜單'!A6:D6</f>
        <v>白米飯</v>
      </c>
      <c r="B15" s="556"/>
      <c r="C15" s="556"/>
      <c r="D15" s="557"/>
      <c r="E15" s="555" t="str">
        <f>'6月菜單'!E6:H6</f>
        <v>紫米飯</v>
      </c>
      <c r="F15" s="556"/>
      <c r="G15" s="556"/>
      <c r="H15" s="557"/>
      <c r="I15" s="555" t="str">
        <f>'6月菜單'!I6:L6</f>
        <v>白米飯</v>
      </c>
      <c r="J15" s="556"/>
      <c r="K15" s="556"/>
      <c r="L15" s="557"/>
      <c r="M15" s="555" t="str">
        <f>'6月菜單'!M6:P6</f>
        <v>地瓜飯</v>
      </c>
      <c r="N15" s="556"/>
      <c r="O15" s="556"/>
      <c r="P15" s="557"/>
      <c r="Q15" s="555" t="str">
        <f>'6月菜單'!Q6:T6</f>
        <v>照燒烏龍麵</v>
      </c>
      <c r="R15" s="556"/>
      <c r="S15" s="556"/>
      <c r="T15" s="557"/>
      <c r="U15" s="5"/>
      <c r="V15" s="5"/>
    </row>
    <row r="16" spans="1:28" s="11" customFormat="1" ht="80.099999999999994" customHeight="1">
      <c r="A16" s="543" t="str">
        <f>'6月菜單'!A7:D7</f>
        <v>家常滷肉</v>
      </c>
      <c r="B16" s="544"/>
      <c r="C16" s="544"/>
      <c r="D16" s="554"/>
      <c r="E16" s="543" t="str">
        <f>'6月菜單'!E7:H7</f>
        <v>醬燒大排</v>
      </c>
      <c r="F16" s="544"/>
      <c r="G16" s="544"/>
      <c r="H16" s="554"/>
      <c r="I16" s="543" t="str">
        <f>'6月菜單'!I7:L7</f>
        <v>夜市鹽酥雞(炸)</v>
      </c>
      <c r="J16" s="544"/>
      <c r="K16" s="544"/>
      <c r="L16" s="554"/>
      <c r="M16" s="543" t="str">
        <f>'6月菜單'!M7:P7</f>
        <v>香濃咖哩豬</v>
      </c>
      <c r="N16" s="544"/>
      <c r="O16" s="544"/>
      <c r="P16" s="554"/>
      <c r="Q16" s="543" t="str">
        <f>'6月菜單'!Q7:T7</f>
        <v>蒜香白菜蒸魚(海)-申請</v>
      </c>
      <c r="R16" s="544"/>
      <c r="S16" s="544"/>
      <c r="T16" s="554"/>
      <c r="U16" s="5"/>
      <c r="V16" s="5"/>
    </row>
    <row r="17" spans="1:32" s="11" customFormat="1" ht="80.099999999999994" customHeight="1">
      <c r="A17" s="551" t="str">
        <f>'6月菜單'!A8:D8</f>
        <v>大雞堡肉(炸加)</v>
      </c>
      <c r="B17" s="552"/>
      <c r="C17" s="552"/>
      <c r="D17" s="553"/>
      <c r="E17" s="551" t="str">
        <f>'6月菜單'!E8:H8</f>
        <v>東山滷味(加豆)</v>
      </c>
      <c r="F17" s="552"/>
      <c r="G17" s="552"/>
      <c r="H17" s="553"/>
      <c r="I17" s="551" t="str">
        <f>'6月菜單'!I8:L8</f>
        <v>絞肉豆干(醃豆)</v>
      </c>
      <c r="J17" s="552"/>
      <c r="K17" s="552"/>
      <c r="L17" s="553"/>
      <c r="M17" s="551" t="str">
        <f>'6月菜單'!M8:P8</f>
        <v>海帶滷蛋</v>
      </c>
      <c r="N17" s="552"/>
      <c r="O17" s="552"/>
      <c r="P17" s="553"/>
      <c r="Q17" s="551" t="str">
        <f>'6月菜單'!Q8:T8</f>
        <v>芝麻包(冷)</v>
      </c>
      <c r="R17" s="552"/>
      <c r="S17" s="552"/>
      <c r="T17" s="553"/>
      <c r="U17" s="5"/>
      <c r="V17" s="5"/>
    </row>
    <row r="18" spans="1:32" s="11" customFormat="1" ht="80.099999999999994" customHeight="1">
      <c r="A18" s="540" t="str">
        <f>'6月菜單'!A9:D9</f>
        <v>小瓜筍片炒肉</v>
      </c>
      <c r="B18" s="541"/>
      <c r="C18" s="541"/>
      <c r="D18" s="542"/>
      <c r="E18" s="540" t="str">
        <f>'6月菜單'!E9:H9</f>
        <v>日式蒸蛋</v>
      </c>
      <c r="F18" s="541"/>
      <c r="G18" s="541"/>
      <c r="H18" s="542"/>
      <c r="I18" s="540" t="str">
        <f>'6月菜單'!I9:L9</f>
        <v>柴香高麗菜炒蛋</v>
      </c>
      <c r="J18" s="541"/>
      <c r="K18" s="541"/>
      <c r="L18" s="542"/>
      <c r="M18" s="540" t="str">
        <f>'6月菜單'!M9:P9</f>
        <v>蝦仁炒青花(海)</v>
      </c>
      <c r="N18" s="541"/>
      <c r="O18" s="541"/>
      <c r="P18" s="542"/>
      <c r="Q18" s="540" t="str">
        <f>'6月菜單'!Q9:T9</f>
        <v>檸檬翅小腿</v>
      </c>
      <c r="R18" s="541"/>
      <c r="S18" s="541"/>
      <c r="T18" s="542"/>
    </row>
    <row r="19" spans="1:32" s="11" customFormat="1" ht="80.099999999999994" customHeight="1">
      <c r="A19" s="551" t="str">
        <f>'6月菜單'!A10:D10</f>
        <v>深色蔬菜</v>
      </c>
      <c r="B19" s="552"/>
      <c r="C19" s="552"/>
      <c r="D19" s="553"/>
      <c r="E19" s="551" t="str">
        <f>'6月菜單'!E10:H10</f>
        <v>淺色蔬菜</v>
      </c>
      <c r="F19" s="552"/>
      <c r="G19" s="552"/>
      <c r="H19" s="553"/>
      <c r="I19" s="551" t="str">
        <f>'6月菜單'!I10:L10</f>
        <v>深色蔬菜</v>
      </c>
      <c r="J19" s="552"/>
      <c r="K19" s="552"/>
      <c r="L19" s="553"/>
      <c r="M19" s="551" t="str">
        <f>'6月菜單'!M10:P10</f>
        <v>淺色蔬菜</v>
      </c>
      <c r="N19" s="552"/>
      <c r="O19" s="552"/>
      <c r="P19" s="553"/>
      <c r="Q19" s="551" t="str">
        <f>'6月菜單'!Q10:T10</f>
        <v>深色蔬菜</v>
      </c>
      <c r="R19" s="552"/>
      <c r="S19" s="552"/>
      <c r="T19" s="553"/>
    </row>
    <row r="20" spans="1:32" s="11" customFormat="1" ht="80.099999999999994" customHeight="1" thickBot="1">
      <c r="A20" s="548" t="str">
        <f>'6月菜單'!A11:D11</f>
        <v>冬瓜湯</v>
      </c>
      <c r="B20" s="549"/>
      <c r="C20" s="549"/>
      <c r="D20" s="550"/>
      <c r="E20" s="548" t="str">
        <f>'6月菜單'!E11:H11</f>
        <v>柴香蘿蔔湯</v>
      </c>
      <c r="F20" s="549"/>
      <c r="G20" s="549"/>
      <c r="H20" s="550"/>
      <c r="I20" s="548" t="str">
        <f>'6月菜單'!I11:L11</f>
        <v>紫菜小魚乾湯(海)</v>
      </c>
      <c r="J20" s="549"/>
      <c r="K20" s="549"/>
      <c r="L20" s="550"/>
      <c r="M20" s="548" t="str">
        <f>'6月菜單'!M11:P11</f>
        <v>蘿蔔肉絲湯</v>
      </c>
      <c r="N20" s="549"/>
      <c r="O20" s="549"/>
      <c r="P20" s="550"/>
      <c r="Q20" s="548" t="str">
        <f>'6月菜單'!Q11:T11</f>
        <v>味噌豆腐湯(豆)</v>
      </c>
      <c r="R20" s="549"/>
      <c r="S20" s="549"/>
      <c r="T20" s="550"/>
    </row>
    <row r="21" spans="1:32" ht="1.5" customHeight="1" thickBot="1">
      <c r="A21" s="21" t="s">
        <v>112</v>
      </c>
      <c r="B21" s="22"/>
      <c r="C21" s="22" t="s">
        <v>0</v>
      </c>
      <c r="D21" s="23" t="e">
        <f>#REF!</f>
        <v>#REF!</v>
      </c>
      <c r="E21" s="24"/>
      <c r="F21" s="25"/>
      <c r="G21" s="25"/>
      <c r="H21" s="26"/>
      <c r="I21" s="27"/>
      <c r="J21" s="28"/>
      <c r="K21" s="28"/>
      <c r="L21" s="29"/>
      <c r="M21" s="27"/>
      <c r="N21" s="28"/>
      <c r="O21" s="28"/>
      <c r="P21" s="29"/>
      <c r="Q21" s="30" t="s">
        <v>116</v>
      </c>
      <c r="R21" s="31"/>
      <c r="S21" s="31"/>
      <c r="T21" s="32"/>
      <c r="U21" s="11"/>
      <c r="V21" s="11"/>
      <c r="W21" s="11"/>
      <c r="X21" s="11"/>
      <c r="Y21" s="11"/>
    </row>
    <row r="22" spans="1:32" ht="35.1" customHeight="1">
      <c r="A22" s="194" t="s">
        <v>112</v>
      </c>
      <c r="B22" s="195">
        <f>第一週明細!W12</f>
        <v>762.8</v>
      </c>
      <c r="C22" s="196" t="s">
        <v>0</v>
      </c>
      <c r="D22" s="197">
        <f>第一週明細!W8</f>
        <v>26</v>
      </c>
      <c r="E22" s="194" t="s">
        <v>112</v>
      </c>
      <c r="F22" s="195">
        <f>第一週明細!W20</f>
        <v>755.6</v>
      </c>
      <c r="G22" s="196" t="s">
        <v>0</v>
      </c>
      <c r="H22" s="197">
        <f>第一週明細!W16</f>
        <v>26</v>
      </c>
      <c r="I22" s="194" t="s">
        <v>112</v>
      </c>
      <c r="J22" s="195">
        <f>第一週明細!W28</f>
        <v>781.6</v>
      </c>
      <c r="K22" s="196" t="s">
        <v>0</v>
      </c>
      <c r="L22" s="197">
        <f>第一週明細!W24</f>
        <v>28</v>
      </c>
      <c r="M22" s="194" t="s">
        <v>112</v>
      </c>
      <c r="N22" s="195">
        <f>第一週明細!W36</f>
        <v>744.4</v>
      </c>
      <c r="O22" s="196" t="s">
        <v>0</v>
      </c>
      <c r="P22" s="197">
        <f>第一週明細!W32</f>
        <v>26</v>
      </c>
      <c r="Q22" s="194" t="s">
        <v>112</v>
      </c>
      <c r="R22" s="195">
        <f>第一週明細!W44</f>
        <v>758</v>
      </c>
      <c r="S22" s="196" t="s">
        <v>0</v>
      </c>
      <c r="T22" s="197">
        <f>第一週明細!W40</f>
        <v>26</v>
      </c>
    </row>
    <row r="23" spans="1:32" ht="35.1" customHeight="1" thickBot="1">
      <c r="A23" s="198" t="s">
        <v>113</v>
      </c>
      <c r="B23" s="199">
        <f>第一週明細!W6</f>
        <v>100</v>
      </c>
      <c r="C23" s="200" t="s">
        <v>2</v>
      </c>
      <c r="D23" s="201">
        <f>第一週明細!W10</f>
        <v>32.200000000000003</v>
      </c>
      <c r="E23" s="198" t="s">
        <v>113</v>
      </c>
      <c r="F23" s="199">
        <f>第一週明細!W14</f>
        <v>98.5</v>
      </c>
      <c r="G23" s="200" t="s">
        <v>114</v>
      </c>
      <c r="H23" s="201">
        <f>第一週明細!W18</f>
        <v>31.9</v>
      </c>
      <c r="I23" s="198" t="s">
        <v>113</v>
      </c>
      <c r="J23" s="199">
        <f>第一週明細!W22</f>
        <v>99</v>
      </c>
      <c r="K23" s="200" t="s">
        <v>2</v>
      </c>
      <c r="L23" s="201">
        <f>第一週明細!W26</f>
        <v>33.4</v>
      </c>
      <c r="M23" s="198" t="s">
        <v>113</v>
      </c>
      <c r="N23" s="199">
        <f>第一週明細!W30</f>
        <v>96</v>
      </c>
      <c r="O23" s="200" t="s">
        <v>114</v>
      </c>
      <c r="P23" s="201">
        <f>第一週明細!W34</f>
        <v>31.599999999999998</v>
      </c>
      <c r="Q23" s="198" t="s">
        <v>113</v>
      </c>
      <c r="R23" s="199">
        <f>第一週明細!W38</f>
        <v>99</v>
      </c>
      <c r="S23" s="200" t="s">
        <v>114</v>
      </c>
      <c r="T23" s="201">
        <f>第一週明細!W42</f>
        <v>32</v>
      </c>
    </row>
    <row r="24" spans="1:32" s="10" customFormat="1" ht="65.099999999999994" customHeight="1" thickBot="1">
      <c r="A24" s="545">
        <f>'6月菜單'!A15:D15</f>
        <v>46181</v>
      </c>
      <c r="B24" s="546"/>
      <c r="C24" s="546"/>
      <c r="D24" s="547"/>
      <c r="E24" s="545">
        <f>'6月菜單'!E15:H15</f>
        <v>46182</v>
      </c>
      <c r="F24" s="546"/>
      <c r="G24" s="546"/>
      <c r="H24" s="547"/>
      <c r="I24" s="545">
        <f>'6月菜單'!I15:L15</f>
        <v>46183</v>
      </c>
      <c r="J24" s="546"/>
      <c r="K24" s="546"/>
      <c r="L24" s="547"/>
      <c r="M24" s="545">
        <f>'6月菜單'!M15:P15</f>
        <v>46184</v>
      </c>
      <c r="N24" s="546"/>
      <c r="O24" s="546"/>
      <c r="P24" s="547"/>
      <c r="Q24" s="545">
        <f>'6月菜單'!Q15:T15</f>
        <v>46185</v>
      </c>
      <c r="R24" s="546"/>
      <c r="S24" s="546"/>
      <c r="T24" s="547"/>
      <c r="U24" s="5"/>
      <c r="V24" s="5"/>
    </row>
    <row r="25" spans="1:32" s="11" customFormat="1" ht="80.099999999999994" customHeight="1">
      <c r="A25" s="555" t="str">
        <f>'6月菜單'!A16:D16</f>
        <v>白米飯</v>
      </c>
      <c r="B25" s="556"/>
      <c r="C25" s="556"/>
      <c r="D25" s="557"/>
      <c r="E25" s="555" t="str">
        <f>'6月菜單'!E16:H16</f>
        <v>糙米飯</v>
      </c>
      <c r="F25" s="556"/>
      <c r="G25" s="556"/>
      <c r="H25" s="557"/>
      <c r="I25" s="555" t="str">
        <f>'6月菜單'!I16:L16</f>
        <v>白米飯</v>
      </c>
      <c r="J25" s="556"/>
      <c r="K25" s="556"/>
      <c r="L25" s="557"/>
      <c r="M25" s="555" t="str">
        <f>'6月菜單'!M16:P16</f>
        <v>地瓜飯</v>
      </c>
      <c r="N25" s="556"/>
      <c r="O25" s="556"/>
      <c r="P25" s="557"/>
      <c r="Q25" s="555" t="str">
        <f>'6月菜單'!Q16:T16</f>
        <v>蝦仁蛋炒飯(海)</v>
      </c>
      <c r="R25" s="556"/>
      <c r="S25" s="556"/>
      <c r="T25" s="557"/>
      <c r="U25" s="5"/>
      <c r="V25" s="5"/>
    </row>
    <row r="26" spans="1:32" s="11" customFormat="1" ht="80.099999999999994" customHeight="1">
      <c r="A26" s="543" t="str">
        <f>'6月菜單'!A17:D17</f>
        <v>醬燒雞腿</v>
      </c>
      <c r="B26" s="544"/>
      <c r="C26" s="544"/>
      <c r="D26" s="554"/>
      <c r="E26" s="543" t="str">
        <f>'6月菜單'!E17:H17</f>
        <v>鐵路排骨</v>
      </c>
      <c r="F26" s="544"/>
      <c r="G26" s="544"/>
      <c r="H26" s="554"/>
      <c r="I26" s="543" t="str">
        <f>'6月菜單'!I17:L17</f>
        <v>酥炸香雞排(炸)</v>
      </c>
      <c r="J26" s="544"/>
      <c r="K26" s="544"/>
      <c r="L26" s="554"/>
      <c r="M26" s="543" t="str">
        <f>'6月菜單'!M17:P17</f>
        <v>傳統魷魚羹(海芡)-申請</v>
      </c>
      <c r="N26" s="544"/>
      <c r="O26" s="544"/>
      <c r="P26" s="554"/>
      <c r="Q26" s="543" t="str">
        <f>'6月菜單'!Q17:T17</f>
        <v>醬燒雞翅</v>
      </c>
      <c r="R26" s="544"/>
      <c r="S26" s="544"/>
      <c r="T26" s="554"/>
      <c r="U26" s="5"/>
      <c r="V26" s="5"/>
    </row>
    <row r="27" spans="1:32" s="11" customFormat="1" ht="80.099999999999994" customHeight="1">
      <c r="A27" s="551" t="str">
        <f>'6月菜單'!A18:D18</f>
        <v>嫩豆腐(豆)</v>
      </c>
      <c r="B27" s="552"/>
      <c r="C27" s="552"/>
      <c r="D27" s="553"/>
      <c r="E27" s="551" t="str">
        <f>'6月菜單'!E18:H18</f>
        <v>滑嫩蒸蛋</v>
      </c>
      <c r="F27" s="552"/>
      <c r="G27" s="552"/>
      <c r="H27" s="553"/>
      <c r="I27" s="551" t="str">
        <f>'6月菜單'!I18:L18</f>
        <v>茄汁番茄炒蛋</v>
      </c>
      <c r="J27" s="552"/>
      <c r="K27" s="552"/>
      <c r="L27" s="553"/>
      <c r="M27" s="551" t="str">
        <f>'6月菜單'!M18:P18</f>
        <v>涮涮肉</v>
      </c>
      <c r="N27" s="552"/>
      <c r="O27" s="552"/>
      <c r="P27" s="553"/>
      <c r="Q27" s="551" t="str">
        <f>'6月菜單'!Q18:T18</f>
        <v>小黃瓜炒黑輪(加)</v>
      </c>
      <c r="R27" s="552"/>
      <c r="S27" s="552"/>
      <c r="T27" s="553"/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80.099999999999994" customHeight="1">
      <c r="A28" s="540" t="str">
        <f>'6月菜單'!A19:D19</f>
        <v>刺瓜炒肉</v>
      </c>
      <c r="B28" s="541"/>
      <c r="C28" s="541"/>
      <c r="D28" s="542"/>
      <c r="E28" s="540" t="str">
        <f>'6月菜單'!E19:H19</f>
        <v>雙色炒玉米筍</v>
      </c>
      <c r="F28" s="541"/>
      <c r="G28" s="541"/>
      <c r="H28" s="542"/>
      <c r="I28" s="540" t="str">
        <f>'6月菜單'!I19:L19</f>
        <v>鮮筍肉絲</v>
      </c>
      <c r="J28" s="541"/>
      <c r="K28" s="541"/>
      <c r="L28" s="542"/>
      <c r="M28" s="540" t="str">
        <f>'6月菜單'!M19:P19</f>
        <v>雙拼炸豆腐蘿蔔糕(炸豆冷)</v>
      </c>
      <c r="N28" s="541"/>
      <c r="O28" s="541"/>
      <c r="P28" s="542"/>
      <c r="Q28" s="540" t="str">
        <f>'6月菜單'!Q19:T19</f>
        <v>鮮肉包(冷)</v>
      </c>
      <c r="R28" s="541"/>
      <c r="S28" s="541"/>
      <c r="T28" s="542"/>
      <c r="U28" s="5"/>
      <c r="V28" s="5"/>
    </row>
    <row r="29" spans="1:32" s="11" customFormat="1" ht="80.099999999999994" customHeight="1">
      <c r="A29" s="551" t="str">
        <f>'6月菜單'!A20:D20</f>
        <v>深色蔬菜</v>
      </c>
      <c r="B29" s="552"/>
      <c r="C29" s="552"/>
      <c r="D29" s="553"/>
      <c r="E29" s="551" t="str">
        <f>'6月菜單'!E20:H20</f>
        <v>淺色蔬菜</v>
      </c>
      <c r="F29" s="552"/>
      <c r="G29" s="552"/>
      <c r="H29" s="553"/>
      <c r="I29" s="551" t="str">
        <f>'6月菜單'!I20:L20</f>
        <v>深色蔬菜</v>
      </c>
      <c r="J29" s="552"/>
      <c r="K29" s="552"/>
      <c r="L29" s="553"/>
      <c r="M29" s="551" t="str">
        <f>'6月菜單'!M20:P20</f>
        <v>淺色蔬菜</v>
      </c>
      <c r="N29" s="552"/>
      <c r="O29" s="552"/>
      <c r="P29" s="553"/>
      <c r="Q29" s="551" t="str">
        <f>'6月菜單'!Q20:T20</f>
        <v>深色蔬菜</v>
      </c>
      <c r="R29" s="552"/>
      <c r="S29" s="552"/>
      <c r="T29" s="553"/>
      <c r="U29" s="5"/>
      <c r="V29" s="5"/>
    </row>
    <row r="30" spans="1:32" s="11" customFormat="1" ht="80.099999999999994" customHeight="1" thickBot="1">
      <c r="A30" s="548" t="str">
        <f>'6月菜單'!A21:D21</f>
        <v>豬血湯(醃)</v>
      </c>
      <c r="B30" s="549"/>
      <c r="C30" s="549"/>
      <c r="D30" s="550"/>
      <c r="E30" s="548" t="str">
        <f>'6月菜單'!E21:H21</f>
        <v>綠豆地瓜湯</v>
      </c>
      <c r="F30" s="549"/>
      <c r="G30" s="549"/>
      <c r="H30" s="550"/>
      <c r="I30" s="548" t="str">
        <f>'6月菜單'!I21:L21</f>
        <v>柴香白菜湯</v>
      </c>
      <c r="J30" s="549"/>
      <c r="K30" s="549"/>
      <c r="L30" s="550"/>
      <c r="M30" s="548" t="str">
        <f>'6月菜單'!M21:P21</f>
        <v>紫菜蛋花湯</v>
      </c>
      <c r="N30" s="549"/>
      <c r="O30" s="549"/>
      <c r="P30" s="550"/>
      <c r="Q30" s="548" t="str">
        <f>'6月菜單'!Q21:T21</f>
        <v>筍菇湯</v>
      </c>
      <c r="R30" s="549"/>
      <c r="S30" s="549"/>
      <c r="T30" s="550"/>
      <c r="U30" s="5"/>
      <c r="V30" s="5"/>
    </row>
    <row r="31" spans="1:32" ht="2.25" customHeight="1" thickBot="1">
      <c r="A31" s="24"/>
      <c r="B31" s="25"/>
      <c r="C31" s="25"/>
      <c r="D31" s="26"/>
      <c r="E31" s="27"/>
      <c r="F31" s="28"/>
      <c r="G31" s="28"/>
      <c r="H31" s="29"/>
      <c r="I31" s="27"/>
      <c r="J31" s="28"/>
      <c r="K31" s="28"/>
      <c r="L31" s="29"/>
      <c r="M31" s="27"/>
      <c r="N31" s="28"/>
      <c r="O31" s="28"/>
      <c r="P31" s="29"/>
      <c r="Q31" s="27"/>
      <c r="R31" s="28"/>
      <c r="S31" s="28"/>
      <c r="T31" s="29"/>
    </row>
    <row r="32" spans="1:32" ht="35.1" customHeight="1">
      <c r="A32" s="194" t="s">
        <v>112</v>
      </c>
      <c r="B32" s="195">
        <f>第二週明細!W12</f>
        <v>700.9</v>
      </c>
      <c r="C32" s="196" t="s">
        <v>0</v>
      </c>
      <c r="D32" s="197">
        <f>第二週明細!W8</f>
        <v>22.5</v>
      </c>
      <c r="E32" s="194" t="s">
        <v>112</v>
      </c>
      <c r="F32" s="195">
        <f>第二週明細!W20</f>
        <v>734.9</v>
      </c>
      <c r="G32" s="196" t="s">
        <v>0</v>
      </c>
      <c r="H32" s="197">
        <f>第二週明細!W16</f>
        <v>22.5</v>
      </c>
      <c r="I32" s="194" t="s">
        <v>112</v>
      </c>
      <c r="J32" s="195">
        <f>第二週明細!W28</f>
        <v>736.6</v>
      </c>
      <c r="K32" s="196" t="s">
        <v>0</v>
      </c>
      <c r="L32" s="197">
        <f>第二週明細!W24</f>
        <v>25</v>
      </c>
      <c r="M32" s="194" t="s">
        <v>112</v>
      </c>
      <c r="N32" s="195">
        <v>735</v>
      </c>
      <c r="O32" s="196" t="s">
        <v>0</v>
      </c>
      <c r="P32" s="197" t="s">
        <v>117</v>
      </c>
      <c r="Q32" s="194" t="s">
        <v>112</v>
      </c>
      <c r="R32" s="195">
        <f>第二週明細!W44</f>
        <v>707.3</v>
      </c>
      <c r="S32" s="196" t="s">
        <v>0</v>
      </c>
      <c r="T32" s="197">
        <f>第二週明細!W40</f>
        <v>22.5</v>
      </c>
    </row>
    <row r="33" spans="1:22" ht="35.1" customHeight="1" thickBot="1">
      <c r="A33" s="198" t="s">
        <v>113</v>
      </c>
      <c r="B33" s="199">
        <f>第二週明細!W6</f>
        <v>97</v>
      </c>
      <c r="C33" s="200" t="s">
        <v>2</v>
      </c>
      <c r="D33" s="201">
        <f>第二週明細!W10</f>
        <v>27.6</v>
      </c>
      <c r="E33" s="198" t="s">
        <v>113</v>
      </c>
      <c r="F33" s="199">
        <f>第二週明細!W14</f>
        <v>104.5</v>
      </c>
      <c r="G33" s="200" t="s">
        <v>114</v>
      </c>
      <c r="H33" s="201">
        <f>第二週明細!W18</f>
        <v>28.6</v>
      </c>
      <c r="I33" s="198" t="s">
        <v>113</v>
      </c>
      <c r="J33" s="199">
        <f>第二週明細!W22</f>
        <v>98</v>
      </c>
      <c r="K33" s="200" t="s">
        <v>2</v>
      </c>
      <c r="L33" s="201">
        <f>第二週明細!W26</f>
        <v>29.899999999999995</v>
      </c>
      <c r="M33" s="198" t="s">
        <v>113</v>
      </c>
      <c r="N33" s="199">
        <v>103</v>
      </c>
      <c r="O33" s="200" t="s">
        <v>114</v>
      </c>
      <c r="P33" s="201" t="s">
        <v>118</v>
      </c>
      <c r="Q33" s="198" t="s">
        <v>113</v>
      </c>
      <c r="R33" s="199">
        <f>第二週明細!W38</f>
        <v>98.5</v>
      </c>
      <c r="S33" s="200" t="s">
        <v>114</v>
      </c>
      <c r="T33" s="201">
        <f>第二週明細!W42</f>
        <v>27.7</v>
      </c>
    </row>
    <row r="34" spans="1:22" s="10" customFormat="1" ht="65.099999999999994" customHeight="1" thickBot="1">
      <c r="A34" s="545">
        <f>'6月菜單'!A25:D25</f>
        <v>46188</v>
      </c>
      <c r="B34" s="546"/>
      <c r="C34" s="546"/>
      <c r="D34" s="547"/>
      <c r="E34" s="545">
        <f>'6月菜單'!E25:H25</f>
        <v>46189</v>
      </c>
      <c r="F34" s="546"/>
      <c r="G34" s="546"/>
      <c r="H34" s="547"/>
      <c r="I34" s="545">
        <f>'6月菜單'!I25:L25</f>
        <v>46190</v>
      </c>
      <c r="J34" s="546"/>
      <c r="K34" s="546"/>
      <c r="L34" s="547"/>
      <c r="M34" s="545">
        <f>'6月菜單'!M25:P25</f>
        <v>46191</v>
      </c>
      <c r="N34" s="546"/>
      <c r="O34" s="546"/>
      <c r="P34" s="547"/>
      <c r="Q34" s="545">
        <f>'6月菜單'!Q25:T25</f>
        <v>46192</v>
      </c>
      <c r="R34" s="546"/>
      <c r="S34" s="546"/>
      <c r="T34" s="547"/>
      <c r="U34" s="5"/>
      <c r="V34" s="5"/>
    </row>
    <row r="35" spans="1:22" s="11" customFormat="1" ht="80.099999999999994" customHeight="1">
      <c r="A35" s="555" t="str">
        <f>'6月菜單'!A26:D26</f>
        <v>白米飯</v>
      </c>
      <c r="B35" s="556"/>
      <c r="C35" s="556"/>
      <c r="D35" s="557"/>
      <c r="E35" s="555" t="str">
        <f>'6月菜單'!E26:H26</f>
        <v>五穀飯</v>
      </c>
      <c r="F35" s="556"/>
      <c r="G35" s="556"/>
      <c r="H35" s="557"/>
      <c r="I35" s="555" t="str">
        <f>'6月菜單'!I26:L26</f>
        <v>白米飯</v>
      </c>
      <c r="J35" s="556"/>
      <c r="K35" s="556"/>
      <c r="L35" s="557"/>
      <c r="M35" s="555" t="str">
        <f>'6月菜單'!M26:P26</f>
        <v>地瓜飯</v>
      </c>
      <c r="N35" s="556"/>
      <c r="O35" s="556"/>
      <c r="P35" s="557"/>
      <c r="Q35" s="555" t="str">
        <f>'6月菜單'!Q26:T26</f>
        <v>端午節放假</v>
      </c>
      <c r="R35" s="556"/>
      <c r="S35" s="556"/>
      <c r="T35" s="557"/>
      <c r="U35" s="5"/>
      <c r="V35" s="5"/>
    </row>
    <row r="36" spans="1:22" s="11" customFormat="1" ht="80.099999999999994" customHeight="1">
      <c r="A36" s="543" t="str">
        <f>'6月菜單'!A27:D27</f>
        <v>醬汁雞排</v>
      </c>
      <c r="B36" s="544"/>
      <c r="C36" s="544"/>
      <c r="D36" s="554"/>
      <c r="E36" s="543" t="str">
        <f>'6月菜單'!E27:H27</f>
        <v>照燒豬里肌</v>
      </c>
      <c r="F36" s="544"/>
      <c r="G36" s="544"/>
      <c r="H36" s="554"/>
      <c r="I36" s="543" t="str">
        <f>'6月菜單'!I27:L27</f>
        <v>黃金炸魚排(海炸)</v>
      </c>
      <c r="J36" s="544"/>
      <c r="K36" s="544"/>
      <c r="L36" s="554"/>
      <c r="M36" s="543" t="str">
        <f>'6月菜單'!M27:P27</f>
        <v>日式洋芋燉肉</v>
      </c>
      <c r="N36" s="544"/>
      <c r="O36" s="544"/>
      <c r="P36" s="554"/>
      <c r="Q36" s="543">
        <f>'6月菜單'!Q27:T27</f>
        <v>0</v>
      </c>
      <c r="R36" s="544"/>
      <c r="S36" s="544"/>
      <c r="T36" s="554"/>
      <c r="U36" s="5"/>
      <c r="V36" s="5"/>
    </row>
    <row r="37" spans="1:22" s="11" customFormat="1" ht="80.099999999999994" customHeight="1">
      <c r="A37" s="551" t="str">
        <f>'6月菜單'!A28:D28</f>
        <v>顧眼紅絲炒蛋</v>
      </c>
      <c r="B37" s="552"/>
      <c r="C37" s="552"/>
      <c r="D37" s="553"/>
      <c r="E37" s="551" t="str">
        <f>'6月菜單'!E28:H28</f>
        <v>芙蓉蒸蛋</v>
      </c>
      <c r="F37" s="552"/>
      <c r="G37" s="552"/>
      <c r="H37" s="553"/>
      <c r="I37" s="551" t="str">
        <f>'6月菜單'!I28:L28</f>
        <v>麻婆豆腐(豆)</v>
      </c>
      <c r="J37" s="552"/>
      <c r="K37" s="552"/>
      <c r="L37" s="553"/>
      <c r="M37" s="551" t="str">
        <f>'6月菜單'!M28:P28</f>
        <v>海鮮蝦卷(炸加)</v>
      </c>
      <c r="N37" s="552"/>
      <c r="O37" s="552"/>
      <c r="P37" s="553"/>
      <c r="Q37" s="551">
        <f>'6月菜單'!Q28:T28</f>
        <v>0</v>
      </c>
      <c r="R37" s="552"/>
      <c r="S37" s="552"/>
      <c r="T37" s="553"/>
      <c r="U37" s="5"/>
      <c r="V37" s="5"/>
    </row>
    <row r="38" spans="1:22" s="11" customFormat="1" ht="80.099999999999994" customHeight="1">
      <c r="A38" s="540" t="str">
        <f>'6月菜單'!A29:D29</f>
        <v>刺瓜貢丸(加)</v>
      </c>
      <c r="B38" s="541"/>
      <c r="C38" s="541"/>
      <c r="D38" s="542"/>
      <c r="E38" s="540" t="str">
        <f>'6月菜單'!E29:H29</f>
        <v>肉末炒玉米</v>
      </c>
      <c r="F38" s="541"/>
      <c r="G38" s="541"/>
      <c r="H38" s="542"/>
      <c r="I38" s="540" t="str">
        <f>'6月菜單'!I29:L29</f>
        <v>香Q滷蛋</v>
      </c>
      <c r="J38" s="541"/>
      <c r="K38" s="541"/>
      <c r="L38" s="542"/>
      <c r="M38" s="540" t="str">
        <f>'6月菜單'!M29:P29</f>
        <v>白菜海茸</v>
      </c>
      <c r="N38" s="541"/>
      <c r="O38" s="541"/>
      <c r="P38" s="542"/>
      <c r="Q38" s="540">
        <f>'6月菜單'!Q29:T29</f>
        <v>0</v>
      </c>
      <c r="R38" s="541"/>
      <c r="S38" s="541"/>
      <c r="T38" s="542"/>
      <c r="U38" s="5"/>
      <c r="V38" s="5"/>
    </row>
    <row r="39" spans="1:22" s="11" customFormat="1" ht="80.099999999999994" customHeight="1">
      <c r="A39" s="551" t="str">
        <f>'6月菜單'!A30:D30</f>
        <v>深色蔬菜</v>
      </c>
      <c r="B39" s="552"/>
      <c r="C39" s="552"/>
      <c r="D39" s="553"/>
      <c r="E39" s="551" t="str">
        <f>'6月菜單'!E30:H30</f>
        <v>淺色蔬菜</v>
      </c>
      <c r="F39" s="552"/>
      <c r="G39" s="552"/>
      <c r="H39" s="553"/>
      <c r="I39" s="551" t="str">
        <f>'6月菜單'!I30:L30</f>
        <v>深色蔬菜</v>
      </c>
      <c r="J39" s="552"/>
      <c r="K39" s="552"/>
      <c r="L39" s="553"/>
      <c r="M39" s="551" t="str">
        <f>'6月菜單'!M30:P30</f>
        <v>淺色蔬菜</v>
      </c>
      <c r="N39" s="552"/>
      <c r="O39" s="552"/>
      <c r="P39" s="553"/>
      <c r="Q39" s="551">
        <f>'6月菜單'!Q30:T30</f>
        <v>0</v>
      </c>
      <c r="R39" s="552"/>
      <c r="S39" s="552"/>
      <c r="T39" s="553"/>
      <c r="U39" s="5"/>
      <c r="V39" s="5"/>
    </row>
    <row r="40" spans="1:22" s="11" customFormat="1" ht="80.099999999999994" customHeight="1" thickBot="1">
      <c r="A40" s="548" t="str">
        <f>'6月菜單'!A31:D31</f>
        <v>玉米濃湯(芡)</v>
      </c>
      <c r="B40" s="549"/>
      <c r="C40" s="549"/>
      <c r="D40" s="550"/>
      <c r="E40" s="548" t="str">
        <f>'6月菜單'!E31:H31</f>
        <v>味噌紫菜湯</v>
      </c>
      <c r="F40" s="549"/>
      <c r="G40" s="549"/>
      <c r="H40" s="550"/>
      <c r="I40" s="548" t="str">
        <f>'6月菜單'!I31:L31</f>
        <v>鮮菇蘿蔔湯</v>
      </c>
      <c r="J40" s="549"/>
      <c r="K40" s="549"/>
      <c r="L40" s="550"/>
      <c r="M40" s="548" t="str">
        <f>'6月菜單'!M31:P31</f>
        <v>港式酸辣湯(豆芡)</v>
      </c>
      <c r="N40" s="549"/>
      <c r="O40" s="549"/>
      <c r="P40" s="550"/>
      <c r="Q40" s="548">
        <f>'6月菜單'!Q31:T31</f>
        <v>0</v>
      </c>
      <c r="R40" s="549"/>
      <c r="S40" s="549"/>
      <c r="T40" s="550"/>
      <c r="U40" s="5"/>
      <c r="V40" s="5"/>
    </row>
    <row r="41" spans="1:22" ht="1.5" customHeight="1" thickBot="1">
      <c r="A41" s="27"/>
      <c r="B41" s="28"/>
      <c r="C41" s="28"/>
      <c r="D41" s="29"/>
      <c r="E41" s="27"/>
      <c r="F41" s="28"/>
      <c r="G41" s="28"/>
      <c r="H41" s="29"/>
      <c r="I41" s="27"/>
      <c r="J41" s="28"/>
      <c r="K41" s="28"/>
      <c r="L41" s="29"/>
      <c r="M41" s="27"/>
      <c r="N41" s="28"/>
      <c r="O41" s="28"/>
      <c r="P41" s="29"/>
      <c r="Q41" s="27"/>
      <c r="R41" s="28"/>
      <c r="S41" s="28"/>
      <c r="T41" s="29"/>
    </row>
    <row r="42" spans="1:22" ht="35.1" customHeight="1">
      <c r="A42" s="194" t="s">
        <v>112</v>
      </c>
      <c r="B42" s="195">
        <f>第三週明細!W12</f>
        <v>691.8</v>
      </c>
      <c r="C42" s="196" t="s">
        <v>0</v>
      </c>
      <c r="D42" s="197">
        <f>第三週明細!W8</f>
        <v>23</v>
      </c>
      <c r="E42" s="194" t="s">
        <v>112</v>
      </c>
      <c r="F42" s="195">
        <f>第三週明細!W20</f>
        <v>728.8</v>
      </c>
      <c r="G42" s="196" t="s">
        <v>0</v>
      </c>
      <c r="H42" s="197">
        <f>第三週明細!W16</f>
        <v>24</v>
      </c>
      <c r="I42" s="194" t="s">
        <v>112</v>
      </c>
      <c r="J42" s="195">
        <f>第三週明細!W28</f>
        <v>770.1</v>
      </c>
      <c r="K42" s="196" t="s">
        <v>0</v>
      </c>
      <c r="L42" s="197">
        <f>第三週明細!W24</f>
        <v>28.5</v>
      </c>
      <c r="M42" s="194" t="s">
        <v>112</v>
      </c>
      <c r="N42" s="195">
        <f>第三週明細!W36</f>
        <v>771.2</v>
      </c>
      <c r="O42" s="196" t="s">
        <v>119</v>
      </c>
      <c r="P42" s="197">
        <f>第三週明細!W32</f>
        <v>26.4</v>
      </c>
      <c r="Q42" s="194" t="s">
        <v>112</v>
      </c>
      <c r="R42" s="195">
        <f>第三週明細!W44</f>
        <v>0</v>
      </c>
      <c r="S42" s="196" t="s">
        <v>0</v>
      </c>
      <c r="T42" s="197">
        <f>第三週明細!W40</f>
        <v>0</v>
      </c>
    </row>
    <row r="43" spans="1:22" ht="35.1" customHeight="1" thickBot="1">
      <c r="A43" s="198" t="s">
        <v>113</v>
      </c>
      <c r="B43" s="199">
        <f>第三週明細!W6</f>
        <v>94</v>
      </c>
      <c r="C43" s="200" t="s">
        <v>2</v>
      </c>
      <c r="D43" s="201">
        <f>第三週明細!W10</f>
        <v>27.2</v>
      </c>
      <c r="E43" s="198" t="s">
        <v>113</v>
      </c>
      <c r="F43" s="199">
        <f>第三週明細!W14</f>
        <v>99</v>
      </c>
      <c r="G43" s="200" t="s">
        <v>114</v>
      </c>
      <c r="H43" s="201">
        <f>第三週明細!W18</f>
        <v>29.200000000000003</v>
      </c>
      <c r="I43" s="198" t="s">
        <v>113</v>
      </c>
      <c r="J43" s="199">
        <f>第三週明細!W22</f>
        <v>95.5</v>
      </c>
      <c r="K43" s="200" t="s">
        <v>2</v>
      </c>
      <c r="L43" s="201">
        <f>第三週明細!W26</f>
        <v>32.9</v>
      </c>
      <c r="M43" s="198" t="s">
        <v>113</v>
      </c>
      <c r="N43" s="199">
        <f>第三週明細!W30</f>
        <v>103.1</v>
      </c>
      <c r="O43" s="200" t="s">
        <v>114</v>
      </c>
      <c r="P43" s="201">
        <f>第三週明細!W34</f>
        <v>30.299999999999997</v>
      </c>
      <c r="Q43" s="198" t="s">
        <v>113</v>
      </c>
      <c r="R43" s="199">
        <f>第三週明細!W38</f>
        <v>0</v>
      </c>
      <c r="S43" s="200" t="s">
        <v>114</v>
      </c>
      <c r="T43" s="201">
        <f>第三週明細!W42</f>
        <v>0</v>
      </c>
    </row>
    <row r="44" spans="1:22" s="10" customFormat="1" ht="65.099999999999994" customHeight="1" thickBot="1">
      <c r="A44" s="545">
        <f>'6月菜單'!A35:D35</f>
        <v>46195</v>
      </c>
      <c r="B44" s="546"/>
      <c r="C44" s="546"/>
      <c r="D44" s="547"/>
      <c r="E44" s="545">
        <f>'6月菜單'!E35:H35</f>
        <v>46196</v>
      </c>
      <c r="F44" s="546"/>
      <c r="G44" s="546"/>
      <c r="H44" s="547"/>
      <c r="I44" s="545">
        <f>'6月菜單'!I35:L35</f>
        <v>46197</v>
      </c>
      <c r="J44" s="546"/>
      <c r="K44" s="546"/>
      <c r="L44" s="547"/>
      <c r="M44" s="545">
        <f>'6月菜單'!M35:P35</f>
        <v>46198</v>
      </c>
      <c r="N44" s="546"/>
      <c r="O44" s="546"/>
      <c r="P44" s="547"/>
      <c r="Q44" s="545">
        <f>'6月菜單'!Q35:T35</f>
        <v>46199</v>
      </c>
      <c r="R44" s="546"/>
      <c r="S44" s="546"/>
      <c r="T44" s="547"/>
      <c r="U44" s="5"/>
      <c r="V44" s="5"/>
    </row>
    <row r="45" spans="1:22" s="11" customFormat="1" ht="80.099999999999994" customHeight="1">
      <c r="A45" s="555" t="str">
        <f>'6月菜單'!A36:D36</f>
        <v>白米飯</v>
      </c>
      <c r="B45" s="556"/>
      <c r="C45" s="556"/>
      <c r="D45" s="557"/>
      <c r="E45" s="555" t="str">
        <f>'6月菜單'!E36:H36</f>
        <v>胚芽飯</v>
      </c>
      <c r="F45" s="556"/>
      <c r="G45" s="556"/>
      <c r="H45" s="557"/>
      <c r="I45" s="555" t="str">
        <f>'6月菜單'!I36:L36</f>
        <v>白米飯</v>
      </c>
      <c r="J45" s="556"/>
      <c r="K45" s="556"/>
      <c r="L45" s="557"/>
      <c r="M45" s="555" t="str">
        <f>'6月菜單'!M36:P36</f>
        <v>地瓜飯</v>
      </c>
      <c r="N45" s="556"/>
      <c r="O45" s="556"/>
      <c r="P45" s="557"/>
      <c r="Q45" s="555" t="str">
        <f>'6月菜單'!Q36:T36</f>
        <v>霸氣咖哩炒飯</v>
      </c>
      <c r="R45" s="556"/>
      <c r="S45" s="556"/>
      <c r="T45" s="557"/>
      <c r="U45" s="5"/>
      <c r="V45" s="5"/>
    </row>
    <row r="46" spans="1:22" s="11" customFormat="1" ht="80.099999999999994" customHeight="1">
      <c r="A46" s="543" t="str">
        <f>'6月菜單'!A37:D37</f>
        <v>海鮮魷魚豆腐鍋(海豆)</v>
      </c>
      <c r="B46" s="544"/>
      <c r="C46" s="544"/>
      <c r="D46" s="554"/>
      <c r="E46" s="543" t="str">
        <f>'6月菜單'!E37:H37</f>
        <v>碳燒雞腿</v>
      </c>
      <c r="F46" s="544"/>
      <c r="G46" s="544"/>
      <c r="H46" s="554"/>
      <c r="I46" s="543" t="str">
        <f>'6月菜單'!I37:L37</f>
        <v>脆皮炸雞翅(炸)</v>
      </c>
      <c r="J46" s="544"/>
      <c r="K46" s="544"/>
      <c r="L46" s="554"/>
      <c r="M46" s="543" t="str">
        <f>'6月菜單'!M37:P37</f>
        <v>梅干扣肉(醃)</v>
      </c>
      <c r="N46" s="544"/>
      <c r="O46" s="544"/>
      <c r="P46" s="554"/>
      <c r="Q46" s="543" t="str">
        <f>'6月菜單'!Q37:T37</f>
        <v>黃金酥炸魚排(海炸)-申請</v>
      </c>
      <c r="R46" s="544"/>
      <c r="S46" s="544"/>
      <c r="T46" s="554"/>
      <c r="U46" s="5"/>
      <c r="V46" s="5"/>
    </row>
    <row r="47" spans="1:22" s="11" customFormat="1" ht="80.099999999999994" customHeight="1">
      <c r="A47" s="551" t="str">
        <f>'6月菜單'!A38:D38</f>
        <v>滑嫩蒸蛋</v>
      </c>
      <c r="B47" s="552"/>
      <c r="C47" s="552"/>
      <c r="D47" s="553"/>
      <c r="E47" s="551" t="str">
        <f>'6月菜單'!E38:H38</f>
        <v>醬汁豆腐(豆)</v>
      </c>
      <c r="F47" s="552"/>
      <c r="G47" s="552"/>
      <c r="H47" s="553"/>
      <c r="I47" s="551" t="str">
        <f>'6月菜單'!I38:L38</f>
        <v>蘑菇肉片</v>
      </c>
      <c r="J47" s="552"/>
      <c r="K47" s="552"/>
      <c r="L47" s="553"/>
      <c r="M47" s="551" t="str">
        <f>'6月菜單'!M38:P38</f>
        <v>照燒翅小腿</v>
      </c>
      <c r="N47" s="552"/>
      <c r="O47" s="552"/>
      <c r="P47" s="553"/>
      <c r="Q47" s="551" t="str">
        <f>'6月菜單'!Q38:T38</f>
        <v>紅豆包(冷)</v>
      </c>
      <c r="R47" s="552"/>
      <c r="S47" s="552"/>
      <c r="T47" s="553"/>
      <c r="U47" s="5"/>
      <c r="V47" s="5"/>
    </row>
    <row r="48" spans="1:22" s="11" customFormat="1" ht="80.099999999999994" customHeight="1">
      <c r="A48" s="540" t="str">
        <f>'6月菜單'!A39:D39</f>
        <v>蒲瓜炒肉</v>
      </c>
      <c r="B48" s="541"/>
      <c r="C48" s="541"/>
      <c r="D48" s="542"/>
      <c r="E48" s="540" t="str">
        <f>'6月菜單'!E39:H39</f>
        <v>螞蟻上樹</v>
      </c>
      <c r="F48" s="541"/>
      <c r="G48" s="541"/>
      <c r="H48" s="542"/>
      <c r="I48" s="540" t="str">
        <f>'6月菜單'!I39:L39</f>
        <v>蜜汁滷味(豆加)</v>
      </c>
      <c r="J48" s="541"/>
      <c r="K48" s="541"/>
      <c r="L48" s="542"/>
      <c r="M48" s="540" t="str">
        <f>'6月菜單'!M39:P39</f>
        <v>黃金玉米炒蛋</v>
      </c>
      <c r="N48" s="541"/>
      <c r="O48" s="541"/>
      <c r="P48" s="542"/>
      <c r="Q48" s="540" t="str">
        <f>'6月菜單'!Q39:T39</f>
        <v>彩椒菇菇炒肉</v>
      </c>
      <c r="R48" s="541"/>
      <c r="S48" s="541"/>
      <c r="T48" s="542"/>
      <c r="U48" s="5"/>
      <c r="V48" s="5"/>
    </row>
    <row r="49" spans="1:22" s="11" customFormat="1" ht="80.099999999999994" customHeight="1">
      <c r="A49" s="551" t="str">
        <f>'6月菜單'!A40:D40</f>
        <v>深色蔬菜</v>
      </c>
      <c r="B49" s="552"/>
      <c r="C49" s="552"/>
      <c r="D49" s="553"/>
      <c r="E49" s="551" t="str">
        <f>'6月菜單'!E40:H40</f>
        <v>淺色蔬菜</v>
      </c>
      <c r="F49" s="552"/>
      <c r="G49" s="552"/>
      <c r="H49" s="553"/>
      <c r="I49" s="551" t="str">
        <f>'6月菜單'!I40:L40</f>
        <v>深色蔬菜</v>
      </c>
      <c r="J49" s="552"/>
      <c r="K49" s="552"/>
      <c r="L49" s="553"/>
      <c r="M49" s="551" t="str">
        <f>'6月菜單'!M40:P40</f>
        <v>淺色蔬菜</v>
      </c>
      <c r="N49" s="552"/>
      <c r="O49" s="552"/>
      <c r="P49" s="553"/>
      <c r="Q49" s="551" t="str">
        <f>'6月菜單'!Q40:T40</f>
        <v>深色蔬菜</v>
      </c>
      <c r="R49" s="552"/>
      <c r="S49" s="552"/>
      <c r="T49" s="553"/>
      <c r="U49" s="5"/>
      <c r="V49" s="5"/>
    </row>
    <row r="50" spans="1:22" s="11" customFormat="1" ht="80.099999999999994" customHeight="1" thickBot="1">
      <c r="A50" s="548" t="str">
        <f>'6月菜單'!A41:D41</f>
        <v>菇菇高麗菜湯</v>
      </c>
      <c r="B50" s="549"/>
      <c r="C50" s="549"/>
      <c r="D50" s="550"/>
      <c r="E50" s="548" t="str">
        <f>'6月菜單'!E41:H41</f>
        <v>紅豆紫米湯</v>
      </c>
      <c r="F50" s="549"/>
      <c r="G50" s="549"/>
      <c r="H50" s="550"/>
      <c r="I50" s="548" t="str">
        <f>'6月菜單'!I41:L41</f>
        <v>金針肉絲湯</v>
      </c>
      <c r="J50" s="549"/>
      <c r="K50" s="549"/>
      <c r="L50" s="550"/>
      <c r="M50" s="548" t="str">
        <f>'6月菜單'!M41:P41</f>
        <v>鮮筍湯</v>
      </c>
      <c r="N50" s="549"/>
      <c r="O50" s="549"/>
      <c r="P50" s="550"/>
      <c r="Q50" s="548" t="str">
        <f>'6月菜單'!Q41:T41</f>
        <v>日式豆腐湯(豆)</v>
      </c>
      <c r="R50" s="549"/>
      <c r="S50" s="549"/>
      <c r="T50" s="550"/>
      <c r="U50" s="5"/>
      <c r="V50" s="5"/>
    </row>
    <row r="51" spans="1:22" ht="2.25" customHeight="1" thickBot="1">
      <c r="A51" s="27"/>
      <c r="B51" s="28"/>
      <c r="C51" s="28"/>
      <c r="D51" s="29"/>
      <c r="E51" s="27"/>
      <c r="F51" s="28"/>
      <c r="G51" s="28"/>
      <c r="H51" s="29"/>
      <c r="I51" s="27"/>
      <c r="J51" s="28"/>
      <c r="K51" s="28"/>
      <c r="L51" s="29"/>
      <c r="M51" s="27"/>
      <c r="N51" s="28"/>
      <c r="O51" s="28"/>
      <c r="P51" s="29"/>
      <c r="Q51" s="24"/>
      <c r="R51" s="25"/>
      <c r="S51" s="25"/>
      <c r="T51" s="26"/>
    </row>
    <row r="52" spans="1:22" ht="35.1" customHeight="1">
      <c r="A52" s="194" t="s">
        <v>112</v>
      </c>
      <c r="B52" s="195">
        <f>'第四週明細 '!W12</f>
        <v>763.8</v>
      </c>
      <c r="C52" s="196" t="s">
        <v>0</v>
      </c>
      <c r="D52" s="197">
        <f>'第四週明細 '!W8</f>
        <v>27</v>
      </c>
      <c r="E52" s="194" t="s">
        <v>112</v>
      </c>
      <c r="F52" s="195">
        <f>'第四週明細 '!W20</f>
        <v>739</v>
      </c>
      <c r="G52" s="196" t="s">
        <v>0</v>
      </c>
      <c r="H52" s="197">
        <f>'第四週明細 '!W16</f>
        <v>23</v>
      </c>
      <c r="I52" s="194" t="s">
        <v>112</v>
      </c>
      <c r="J52" s="195">
        <f>'第四週明細 '!W28</f>
        <v>792.4</v>
      </c>
      <c r="K52" s="196" t="s">
        <v>0</v>
      </c>
      <c r="L52" s="197">
        <f>'第四週明細 '!W24</f>
        <v>28</v>
      </c>
      <c r="M52" s="194" t="s">
        <v>112</v>
      </c>
      <c r="N52" s="195">
        <f>'第四週明細 '!W36</f>
        <v>775</v>
      </c>
      <c r="O52" s="196" t="s">
        <v>119</v>
      </c>
      <c r="P52" s="197">
        <f>'第四週明細 '!W32</f>
        <v>27</v>
      </c>
      <c r="Q52" s="194" t="s">
        <v>112</v>
      </c>
      <c r="R52" s="195">
        <f>'第四週明細 '!W44</f>
        <v>730</v>
      </c>
      <c r="S52" s="196" t="s">
        <v>0</v>
      </c>
      <c r="T52" s="197">
        <f>'第四週明細 '!W40</f>
        <v>24</v>
      </c>
    </row>
    <row r="53" spans="1:22" ht="35.1" customHeight="1" thickBot="1">
      <c r="A53" s="198" t="s">
        <v>113</v>
      </c>
      <c r="B53" s="199">
        <f>'第四週明細 '!W6</f>
        <v>97</v>
      </c>
      <c r="C53" s="200" t="s">
        <v>2</v>
      </c>
      <c r="D53" s="201">
        <f>'第四週明細 '!W10</f>
        <v>33.199999999999996</v>
      </c>
      <c r="E53" s="198" t="s">
        <v>113</v>
      </c>
      <c r="F53" s="199">
        <f>'第四週明細 '!W14</f>
        <v>104.5</v>
      </c>
      <c r="G53" s="200" t="s">
        <v>114</v>
      </c>
      <c r="H53" s="201">
        <f>'第四週明細 '!W18</f>
        <v>28.5</v>
      </c>
      <c r="I53" s="198" t="s">
        <v>113</v>
      </c>
      <c r="J53" s="199">
        <f>'第四週明細 '!W22</f>
        <v>102</v>
      </c>
      <c r="K53" s="200" t="s">
        <v>2</v>
      </c>
      <c r="L53" s="201">
        <f>'第四週明細 '!W26</f>
        <v>33.1</v>
      </c>
      <c r="M53" s="198" t="s">
        <v>113</v>
      </c>
      <c r="N53" s="199">
        <f>'第四週明細 '!W30</f>
        <v>99.5</v>
      </c>
      <c r="O53" s="200" t="s">
        <v>114</v>
      </c>
      <c r="P53" s="201">
        <f>'第四週明細 '!W34</f>
        <v>33.5</v>
      </c>
      <c r="Q53" s="198" t="s">
        <v>113</v>
      </c>
      <c r="R53" s="199">
        <f>'第四週明細 '!W38</f>
        <v>100.5</v>
      </c>
      <c r="S53" s="200" t="s">
        <v>114</v>
      </c>
      <c r="T53" s="201">
        <f>'第四週明細 '!W42</f>
        <v>28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</mergeCells>
  <phoneticPr fontId="3" type="noConversion"/>
  <conditionalFormatting sqref="A1:A1048576">
    <cfRule type="cellIs" dxfId="13" priority="3" stopIfTrue="1" operator="equal">
      <formula>0</formula>
    </cfRule>
  </conditionalFormatting>
  <conditionalFormatting sqref="A4:T4">
    <cfRule type="cellIs" dxfId="12" priority="58" stopIfTrue="1" operator="equal">
      <formula>0</formula>
    </cfRule>
  </conditionalFormatting>
  <conditionalFormatting sqref="A14:T14">
    <cfRule type="cellIs" dxfId="11" priority="38" stopIfTrue="1" operator="equal">
      <formula>0</formula>
    </cfRule>
  </conditionalFormatting>
  <conditionalFormatting sqref="A24:T24">
    <cfRule type="cellIs" dxfId="10" priority="30" stopIfTrue="1" operator="equal">
      <formula>0</formula>
    </cfRule>
  </conditionalFormatting>
  <conditionalFormatting sqref="A34:T34">
    <cfRule type="cellIs" dxfId="9" priority="18" stopIfTrue="1" operator="equal">
      <formula>0</formula>
    </cfRule>
  </conditionalFormatting>
  <conditionalFormatting sqref="A44:T44">
    <cfRule type="cellIs" dxfId="8" priority="2" stopIfTrue="1" operator="equal">
      <formula>0</formula>
    </cfRule>
  </conditionalFormatting>
  <conditionalFormatting sqref="B1:D4 F1:H4 J1:L4 N1:P4 R1:T4 B11:D14 F11:H65536 J11:L65536 N11:P65536 R11:T65536 B16:D65536">
    <cfRule type="cellIs" dxfId="7" priority="61" stopIfTrue="1" operator="equal">
      <formula>0</formula>
    </cfRule>
  </conditionalFormatting>
  <conditionalFormatting sqref="E1:E1048576 I1:I1048576 M1:M1048576 Q1:Q1048576">
    <cfRule type="cellIs" dxfId="6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7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10</vt:i4>
      </vt:variant>
    </vt:vector>
  </HeadingPairs>
  <TitlesOfParts>
    <vt:vector size="21" baseType="lpstr">
      <vt:lpstr>6月菜單</vt:lpstr>
      <vt:lpstr>第一週明細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'6月菜單'!Print_Area</vt:lpstr>
      <vt:lpstr>直式!Print_Area</vt:lpstr>
      <vt:lpstr>'直式-高職美編'!Print_Area</vt:lpstr>
      <vt:lpstr>'直式-國中美編'!Print_Area</vt:lpstr>
      <vt:lpstr>國小國中橫式美編!Print_Area</vt:lpstr>
      <vt:lpstr>第一週明細!Print_Area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SUPER</cp:lastModifiedBy>
  <cp:lastPrinted>2026-04-20T02:31:56Z</cp:lastPrinted>
  <dcterms:created xsi:type="dcterms:W3CDTF">2020-02-12T00:57:32Z</dcterms:created>
  <dcterms:modified xsi:type="dcterms:W3CDTF">2026-05-26T02:38:23Z</dcterms:modified>
</cp:coreProperties>
</file>