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0.11\"/>
    </mc:Choice>
  </mc:AlternateContent>
  <xr:revisionPtr revIDLastSave="0" documentId="13_ncr:1_{1ADEFD85-2CBF-4395-BCC8-E4B2C86DA682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114.11月菜單" sheetId="20" r:id="rId1"/>
    <sheet name="第一週明細" sheetId="4" r:id="rId2"/>
    <sheet name="第二週明細" sheetId="7" r:id="rId3"/>
    <sheet name="第三週明細 " sheetId="8" r:id="rId4"/>
    <sheet name="第四週明細 " sheetId="2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2" i="21" l="1"/>
  <c r="W40" i="21"/>
  <c r="W38" i="21"/>
  <c r="W34" i="21"/>
  <c r="W32" i="21"/>
  <c r="W30" i="21"/>
  <c r="W26" i="21"/>
  <c r="W24" i="21"/>
  <c r="W22" i="21"/>
  <c r="W18" i="21"/>
  <c r="W16" i="21"/>
  <c r="W14" i="21"/>
  <c r="W20" i="21" s="1"/>
  <c r="W10" i="21"/>
  <c r="W8" i="21"/>
  <c r="W6" i="21"/>
  <c r="W42" i="8"/>
  <c r="W40" i="8"/>
  <c r="W38" i="8"/>
  <c r="W34" i="8"/>
  <c r="W32" i="8"/>
  <c r="W30" i="8"/>
  <c r="W26" i="8"/>
  <c r="W24" i="8"/>
  <c r="W22" i="8"/>
  <c r="W28" i="8" s="1"/>
  <c r="W18" i="8"/>
  <c r="W16" i="8"/>
  <c r="W14" i="8"/>
  <c r="W10" i="8"/>
  <c r="W8" i="8"/>
  <c r="W6" i="8"/>
  <c r="W42" i="7"/>
  <c r="W40" i="7"/>
  <c r="W38" i="7"/>
  <c r="W34" i="7"/>
  <c r="W32" i="7"/>
  <c r="W30" i="7"/>
  <c r="W26" i="7"/>
  <c r="W24" i="7"/>
  <c r="W22" i="7"/>
  <c r="W18" i="7"/>
  <c r="W16" i="7"/>
  <c r="W14" i="7"/>
  <c r="W10" i="7"/>
  <c r="W8" i="7"/>
  <c r="W6" i="7"/>
  <c r="W34" i="4"/>
  <c r="W32" i="4"/>
  <c r="W30" i="4"/>
  <c r="W26" i="4"/>
  <c r="W24" i="4"/>
  <c r="W22" i="4"/>
  <c r="W18" i="4"/>
  <c r="W16" i="4"/>
  <c r="W14" i="4"/>
  <c r="W10" i="4"/>
  <c r="W8" i="4"/>
  <c r="W6" i="4"/>
  <c r="W42" i="4"/>
  <c r="W40" i="4"/>
  <c r="W38" i="4"/>
  <c r="W44" i="8" l="1"/>
  <c r="W36" i="4"/>
  <c r="W20" i="4"/>
  <c r="W28" i="4"/>
  <c r="W44" i="21"/>
  <c r="W12" i="21"/>
  <c r="W36" i="21"/>
  <c r="W28" i="21"/>
  <c r="W36" i="8"/>
  <c r="W20" i="8"/>
  <c r="W12" i="8"/>
  <c r="W44" i="7"/>
  <c r="W36" i="7"/>
  <c r="W28" i="7"/>
  <c r="W20" i="7"/>
  <c r="W12" i="7"/>
  <c r="W44" i="4"/>
  <c r="W12" i="4"/>
  <c r="S37" i="21" l="1"/>
  <c r="P37" i="21"/>
  <c r="M37" i="21"/>
  <c r="J37" i="21"/>
  <c r="G37" i="21"/>
  <c r="D37" i="21"/>
  <c r="U46" i="20"/>
  <c r="U45" i="20"/>
  <c r="S46" i="20"/>
  <c r="S45" i="20" l="1"/>
  <c r="S29" i="21" l="1"/>
  <c r="P29" i="21"/>
  <c r="M29" i="21"/>
  <c r="J29" i="21"/>
  <c r="G29" i="21"/>
  <c r="D29" i="21"/>
  <c r="Q46" i="20"/>
  <c r="Q45" i="20"/>
  <c r="O45" i="20" l="1"/>
  <c r="O46" i="20"/>
  <c r="M46" i="20" l="1"/>
  <c r="M45" i="20"/>
  <c r="D21" i="21"/>
  <c r="G21" i="21"/>
  <c r="J21" i="21"/>
  <c r="M21" i="21"/>
  <c r="P21" i="21"/>
  <c r="S21" i="21"/>
  <c r="K45" i="20" l="1"/>
  <c r="K46" i="20"/>
  <c r="I46" i="20" l="1"/>
  <c r="S13" i="21"/>
  <c r="P13" i="21"/>
  <c r="M13" i="21"/>
  <c r="J13" i="21"/>
  <c r="G13" i="21"/>
  <c r="D13" i="21"/>
  <c r="I45" i="20"/>
  <c r="G46" i="20"/>
  <c r="G45" i="20" l="1"/>
  <c r="M36" i="20" l="1"/>
  <c r="C45" i="20" l="1"/>
  <c r="S5" i="21" l="1"/>
  <c r="P5" i="21"/>
  <c r="M5" i="21"/>
  <c r="J5" i="21"/>
  <c r="G5" i="21"/>
  <c r="D5" i="21"/>
  <c r="E46" i="20"/>
  <c r="E45" i="20"/>
  <c r="C46" i="20"/>
  <c r="AE42" i="21"/>
  <c r="AD41" i="21"/>
  <c r="AE40" i="21"/>
  <c r="AC40" i="21"/>
  <c r="AD39" i="21"/>
  <c r="AC39" i="21"/>
  <c r="AE38" i="21"/>
  <c r="AC38" i="21"/>
  <c r="AE34" i="21"/>
  <c r="AD33" i="21"/>
  <c r="AF33" i="21" s="1"/>
  <c r="AE32" i="21"/>
  <c r="AC32" i="21"/>
  <c r="AD31" i="21"/>
  <c r="AC31" i="21"/>
  <c r="AE30" i="21"/>
  <c r="AC30" i="21"/>
  <c r="AE26" i="21"/>
  <c r="AD25" i="21"/>
  <c r="AF25" i="21" s="1"/>
  <c r="AE24" i="21"/>
  <c r="AC24" i="21"/>
  <c r="AD23" i="21"/>
  <c r="AC23" i="21"/>
  <c r="AE22" i="21"/>
  <c r="AC22" i="21"/>
  <c r="AE18" i="21"/>
  <c r="AD17" i="21"/>
  <c r="AF17" i="21" s="1"/>
  <c r="AE16" i="21"/>
  <c r="AC16" i="21"/>
  <c r="AD15" i="21"/>
  <c r="AC15" i="21"/>
  <c r="AE14" i="21"/>
  <c r="AC14" i="21"/>
  <c r="AD35" i="21" l="1"/>
  <c r="AC19" i="21"/>
  <c r="AF16" i="21"/>
  <c r="AF40" i="21"/>
  <c r="AE19" i="21"/>
  <c r="AE27" i="21"/>
  <c r="AF24" i="21"/>
  <c r="AE35" i="21"/>
  <c r="AF32" i="21"/>
  <c r="AF38" i="21"/>
  <c r="AD19" i="21"/>
  <c r="AF23" i="21"/>
  <c r="AF39" i="21"/>
  <c r="AF14" i="21"/>
  <c r="AD27" i="21"/>
  <c r="AE43" i="21"/>
  <c r="AC43" i="21"/>
  <c r="AF15" i="21"/>
  <c r="AF22" i="21"/>
  <c r="AF30" i="21"/>
  <c r="AD43" i="21"/>
  <c r="AC35" i="21"/>
  <c r="AC27" i="21"/>
  <c r="AF31" i="21"/>
  <c r="AF41" i="21"/>
  <c r="AF19" i="21" l="1"/>
  <c r="AC20" i="21" s="1"/>
  <c r="AF43" i="21"/>
  <c r="AD44" i="21" s="1"/>
  <c r="AF35" i="21"/>
  <c r="AC36" i="21" s="1"/>
  <c r="AF27" i="21"/>
  <c r="AC28" i="21" s="1"/>
  <c r="AE20" i="21" l="1"/>
  <c r="AD20" i="21"/>
  <c r="AE44" i="21"/>
  <c r="AC44" i="21"/>
  <c r="AE28" i="21"/>
  <c r="AD28" i="21"/>
  <c r="AD36" i="21"/>
  <c r="AE36" i="21"/>
  <c r="S13" i="4"/>
  <c r="Q28" i="20" l="1"/>
  <c r="Q27" i="20"/>
  <c r="M28" i="20"/>
  <c r="S29" i="7" l="1"/>
  <c r="P29" i="7"/>
  <c r="M29" i="7"/>
  <c r="J29" i="7"/>
  <c r="G29" i="7"/>
  <c r="O28" i="20" l="1"/>
  <c r="G28" i="20"/>
  <c r="I27" i="20"/>
  <c r="S37" i="8" l="1"/>
  <c r="P37" i="8"/>
  <c r="M37" i="8"/>
  <c r="J37" i="8"/>
  <c r="G37" i="8"/>
  <c r="D37" i="8"/>
  <c r="U37" i="20"/>
  <c r="U36" i="20"/>
  <c r="S37" i="20" l="1"/>
  <c r="S36" i="20" l="1"/>
  <c r="S29" i="8" l="1"/>
  <c r="P29" i="8"/>
  <c r="M29" i="8"/>
  <c r="J29" i="8"/>
  <c r="G29" i="8"/>
  <c r="D29" i="8"/>
  <c r="S21" i="8"/>
  <c r="P21" i="8"/>
  <c r="M21" i="8"/>
  <c r="J21" i="8"/>
  <c r="G21" i="8"/>
  <c r="D21" i="8"/>
  <c r="S13" i="8"/>
  <c r="P13" i="8"/>
  <c r="M13" i="8"/>
  <c r="J13" i="8"/>
  <c r="G13" i="8"/>
  <c r="D13" i="8"/>
  <c r="S5" i="8"/>
  <c r="P5" i="8"/>
  <c r="M5" i="8"/>
  <c r="J5" i="8"/>
  <c r="G5" i="8"/>
  <c r="D5" i="8"/>
  <c r="S37" i="7"/>
  <c r="P37" i="7"/>
  <c r="M37" i="7"/>
  <c r="J37" i="7"/>
  <c r="G37" i="7"/>
  <c r="D37" i="7"/>
  <c r="D29" i="7"/>
  <c r="M21" i="7"/>
  <c r="S21" i="7"/>
  <c r="P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S37" i="4"/>
  <c r="P37" i="4"/>
  <c r="M37" i="4"/>
  <c r="J37" i="4"/>
  <c r="G37" i="4"/>
  <c r="D37" i="4"/>
  <c r="S29" i="4"/>
  <c r="P29" i="4"/>
  <c r="M29" i="4"/>
  <c r="J29" i="4"/>
  <c r="G29" i="4"/>
  <c r="D29" i="4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M37" i="20"/>
  <c r="I28" i="20"/>
  <c r="O36" i="20" l="1"/>
  <c r="G27" i="20"/>
  <c r="O27" i="20"/>
  <c r="K27" i="20"/>
  <c r="C27" i="20"/>
  <c r="Q37" i="20" l="1"/>
  <c r="Q36" i="20"/>
  <c r="O37" i="20"/>
  <c r="K36" i="20"/>
  <c r="K37" i="20" l="1"/>
  <c r="K19" i="20" l="1"/>
  <c r="E37" i="20" l="1"/>
  <c r="C37" i="20"/>
  <c r="U19" i="20" l="1"/>
  <c r="U18" i="20"/>
  <c r="S19" i="20"/>
  <c r="Q18" i="20" l="1"/>
  <c r="Q19" i="20" l="1"/>
  <c r="I36" i="20" l="1"/>
  <c r="I37" i="20"/>
  <c r="I18" i="20"/>
  <c r="U27" i="20" l="1"/>
  <c r="M27" i="20"/>
  <c r="M18" i="20"/>
  <c r="E27" i="20" l="1"/>
  <c r="U28" i="20" l="1"/>
  <c r="E19" i="20"/>
  <c r="G37" i="20" l="1"/>
  <c r="E36" i="20"/>
  <c r="S28" i="20"/>
  <c r="K28" i="20"/>
  <c r="O19" i="20"/>
  <c r="M19" i="20"/>
  <c r="I19" i="20"/>
  <c r="G19" i="20"/>
  <c r="E18" i="20"/>
  <c r="C19" i="20"/>
  <c r="C28" i="20" l="1"/>
  <c r="E28" i="20"/>
  <c r="S18" i="20"/>
  <c r="G36" i="20" l="1"/>
  <c r="K18" i="20"/>
  <c r="O18" i="20"/>
  <c r="G18" i="20"/>
  <c r="C36" i="20"/>
  <c r="S27" i="20"/>
  <c r="C18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8" i="8" l="1"/>
  <c r="AF24" i="8"/>
  <c r="AF39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D12" i="8" s="1"/>
  <c r="AF35" i="8"/>
  <c r="AD36" i="8" s="1"/>
  <c r="AE20" i="8" l="1"/>
  <c r="AD28" i="8"/>
  <c r="AC28" i="8"/>
  <c r="AC44" i="8"/>
  <c r="AD20" i="8"/>
  <c r="AE12" i="8"/>
  <c r="AC36" i="8"/>
  <c r="AE36" i="8"/>
  <c r="AC12" i="8"/>
  <c r="AE44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C28" i="7" l="1"/>
  <c r="AD28" i="7"/>
  <c r="AD12" i="7"/>
  <c r="AC20" i="7"/>
  <c r="AE12" i="7"/>
  <c r="AC44" i="7"/>
  <c r="AE20" i="7"/>
  <c r="AD44" i="7"/>
  <c r="AD36" i="7"/>
  <c r="AC36" i="7"/>
  <c r="AC6" i="4" l="1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D43" i="4"/>
  <c r="AD35" i="4"/>
  <c r="AE19" i="4"/>
  <c r="AF6" i="4"/>
  <c r="AF30" i="4"/>
  <c r="AD27" i="4"/>
  <c r="AC11" i="4"/>
  <c r="AF9" i="4"/>
  <c r="AF19" i="4" l="1"/>
  <c r="AC20" i="4" s="1"/>
  <c r="AF35" i="4"/>
  <c r="AD36" i="4" s="1"/>
  <c r="AF43" i="4"/>
  <c r="AE44" i="4" s="1"/>
  <c r="AF11" i="4"/>
  <c r="AC12" i="4" s="1"/>
  <c r="AF27" i="4"/>
  <c r="AD20" i="4" l="1"/>
  <c r="AE36" i="4"/>
  <c r="AC36" i="4"/>
  <c r="AC44" i="4"/>
  <c r="AE20" i="4"/>
  <c r="AD44" i="4"/>
  <c r="AC28" i="4"/>
  <c r="AE28" i="4"/>
  <c r="AD28" i="4"/>
  <c r="AE12" i="4"/>
  <c r="AD12" i="4"/>
</calcChain>
</file>

<file path=xl/sharedStrings.xml><?xml version="1.0" encoding="utf-8"?>
<sst xmlns="http://schemas.openxmlformats.org/spreadsheetml/2006/main" count="1257" uniqueCount="311">
  <si>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</si>
  <si>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</si>
  <si>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</si>
  <si>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</si>
  <si>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</si>
  <si>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</si>
  <si>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</si>
  <si>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</si>
  <si>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</si>
  <si>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</si>
  <si>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</si>
  <si>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</si>
  <si>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</si>
  <si>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</si>
  <si>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</si>
  <si>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</si>
  <si>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</si>
  <si>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</si>
  <si>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</si>
  <si>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</si>
  <si>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</si>
  <si>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</si>
  <si>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</si>
  <si>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</si>
  <si>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</si>
  <si>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</si>
  <si>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</si>
  <si>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</si>
  <si>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</si>
  <si>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</si>
  <si>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</si>
  <si>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</si>
  <si>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</si>
  <si>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</si>
  <si>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</si>
  <si>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</si>
  <si>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</si>
  <si>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</si>
  <si>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</si>
  <si>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</si>
  <si>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</si>
  <si>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</si>
  <si>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</si>
  <si>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</si>
  <si>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</si>
  <si>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</si>
  <si>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</si>
  <si>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</si>
  <si>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</si>
  <si>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香Q米飯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</si>
  <si>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</si>
  <si>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</si>
  <si>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</si>
  <si>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</si>
  <si>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</si>
  <si>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</si>
  <si>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</si>
  <si>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</si>
  <si>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</si>
  <si>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</si>
  <si>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</si>
  <si>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餐數</t>
    <phoneticPr fontId="19" type="noConversion"/>
  </si>
  <si>
    <t>川燙</t>
    <phoneticPr fontId="19" type="noConversion"/>
  </si>
  <si>
    <t>日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</si>
  <si>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</si>
  <si>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</si>
  <si>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</si>
  <si>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洋蔥</t>
    <phoneticPr fontId="19" type="noConversion"/>
  </si>
  <si>
    <t>煮</t>
    <phoneticPr fontId="19" type="noConversion"/>
  </si>
  <si>
    <t>雞蛋</t>
    <phoneticPr fontId="19" type="noConversion"/>
  </si>
  <si>
    <t>烤</t>
    <phoneticPr fontId="19" type="noConversion"/>
  </si>
  <si>
    <t>白米</t>
    <phoneticPr fontId="19" type="noConversion"/>
  </si>
  <si>
    <t>白米</t>
    <phoneticPr fontId="19" type="noConversion"/>
  </si>
  <si>
    <t>蔬菜</t>
    <phoneticPr fontId="19" type="noConversion"/>
  </si>
  <si>
    <t>白蘿蔔</t>
    <phoneticPr fontId="19" type="noConversion"/>
  </si>
  <si>
    <t>地瓜飯</t>
    <phoneticPr fontId="19" type="noConversion"/>
  </si>
  <si>
    <t>地瓜飯</t>
    <phoneticPr fontId="19" type="noConversion"/>
  </si>
  <si>
    <t>地瓜</t>
    <phoneticPr fontId="19" type="noConversion"/>
  </si>
  <si>
    <t>炸</t>
    <phoneticPr fontId="19" type="noConversion"/>
  </si>
  <si>
    <t>煮</t>
    <phoneticPr fontId="19" type="noConversion"/>
  </si>
  <si>
    <t>星期三</t>
    <phoneticPr fontId="19" type="noConversion"/>
  </si>
  <si>
    <t>星期四</t>
    <phoneticPr fontId="19" type="noConversion"/>
  </si>
  <si>
    <t>深色蔬菜</t>
    <phoneticPr fontId="19" type="noConversion"/>
  </si>
  <si>
    <t>煮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</si>
  <si>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</si>
  <si>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</si>
  <si>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</si>
  <si>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醃</t>
    <phoneticPr fontId="19" type="noConversion"/>
  </si>
  <si>
    <t>味噌</t>
    <phoneticPr fontId="19" type="noConversion"/>
  </si>
  <si>
    <t>海</t>
    <phoneticPr fontId="19" type="noConversion"/>
  </si>
  <si>
    <t>杏鮑菇</t>
    <phoneticPr fontId="19" type="noConversion"/>
  </si>
  <si>
    <t>深色蔬菜</t>
    <phoneticPr fontId="19" type="noConversion"/>
  </si>
  <si>
    <t>蔬菜</t>
    <phoneticPr fontId="19" type="noConversion"/>
  </si>
  <si>
    <t>生鮮豬絞肉</t>
    <phoneticPr fontId="19" type="noConversion"/>
  </si>
  <si>
    <t>木耳</t>
    <phoneticPr fontId="19" type="noConversion"/>
  </si>
  <si>
    <t>淺色蔬菜</t>
    <phoneticPr fontId="19" type="noConversion"/>
  </si>
  <si>
    <t>星期一</t>
    <phoneticPr fontId="19" type="noConversion"/>
  </si>
  <si>
    <t>蒸</t>
    <phoneticPr fontId="19" type="noConversion"/>
  </si>
  <si>
    <t>白米</t>
    <phoneticPr fontId="19" type="noConversion"/>
  </si>
  <si>
    <t>味噌豆腐湯(豆)</t>
    <phoneticPr fontId="19" type="noConversion"/>
  </si>
  <si>
    <t>豆</t>
    <phoneticPr fontId="19" type="noConversion"/>
  </si>
  <si>
    <t>油蔥酥</t>
    <phoneticPr fontId="19" type="noConversion"/>
  </si>
  <si>
    <t>粉薑</t>
    <phoneticPr fontId="19" type="noConversion"/>
  </si>
  <si>
    <t>三色豆</t>
    <phoneticPr fontId="19" type="noConversion"/>
  </si>
  <si>
    <t>醣類：</t>
    <phoneticPr fontId="19" type="noConversion"/>
  </si>
  <si>
    <t>冬瓜</t>
    <phoneticPr fontId="19" type="noConversion"/>
  </si>
  <si>
    <t>豬肉來源:臺灣(豬肉及豬可食部位原料之原產地:臺灣)</t>
  </si>
  <si>
    <t>有機蔬菜</t>
    <phoneticPr fontId="19" type="noConversion"/>
  </si>
  <si>
    <t>有機蔬菜</t>
    <phoneticPr fontId="19" type="noConversion"/>
  </si>
  <si>
    <t>星期三</t>
    <phoneticPr fontId="19" type="noConversion"/>
  </si>
  <si>
    <t>煮</t>
    <phoneticPr fontId="19" type="noConversion"/>
  </si>
  <si>
    <t>甘藍</t>
    <phoneticPr fontId="19" type="noConversion"/>
  </si>
  <si>
    <t>傳統豆腐</t>
    <phoneticPr fontId="19" type="noConversion"/>
  </si>
  <si>
    <t>糙米飯</t>
    <phoneticPr fontId="19" type="noConversion"/>
  </si>
  <si>
    <t>乾香菇</t>
    <phoneticPr fontId="19" type="noConversion"/>
  </si>
  <si>
    <t>馬鈴薯</t>
    <phoneticPr fontId="19" type="noConversion"/>
  </si>
  <si>
    <t>生鮮豬後腿肉絲</t>
    <phoneticPr fontId="19" type="noConversion"/>
  </si>
  <si>
    <t>胡蘿蔔</t>
    <phoneticPr fontId="19" type="noConversion"/>
  </si>
  <si>
    <t>糙粳米</t>
    <phoneticPr fontId="19" type="noConversion"/>
  </si>
  <si>
    <t>煮</t>
    <phoneticPr fontId="19" type="noConversion"/>
  </si>
  <si>
    <t>煮</t>
    <phoneticPr fontId="19" type="noConversion"/>
  </si>
  <si>
    <t>麵條</t>
    <phoneticPr fontId="19" type="noConversion"/>
  </si>
  <si>
    <t>冷</t>
    <phoneticPr fontId="19" type="noConversion"/>
  </si>
  <si>
    <t>白米</t>
    <phoneticPr fontId="19" type="noConversion"/>
  </si>
  <si>
    <t>冬瓜湯</t>
    <phoneticPr fontId="19" type="noConversion"/>
  </si>
  <si>
    <t>地瓜飯</t>
    <phoneticPr fontId="19" type="noConversion"/>
  </si>
  <si>
    <t>有機蔬菜</t>
    <phoneticPr fontId="19" type="noConversion"/>
  </si>
  <si>
    <t>生鮮水鯊魚肉</t>
    <phoneticPr fontId="19" type="noConversion"/>
  </si>
  <si>
    <t>加</t>
    <phoneticPr fontId="19" type="noConversion"/>
  </si>
  <si>
    <t>金針菇</t>
    <phoneticPr fontId="19" type="noConversion"/>
  </si>
  <si>
    <t>生鮮雞胸肉</t>
    <phoneticPr fontId="19" type="noConversion"/>
  </si>
  <si>
    <t>咖哩粉</t>
    <phoneticPr fontId="19" type="noConversion"/>
  </si>
  <si>
    <t>綠豆芽</t>
    <phoneticPr fontId="19" type="noConversion"/>
  </si>
  <si>
    <t>煮</t>
    <phoneticPr fontId="19" type="noConversion"/>
  </si>
  <si>
    <t>芡</t>
    <phoneticPr fontId="19" type="noConversion"/>
  </si>
  <si>
    <t>冷凍玉米粒</t>
    <phoneticPr fontId="19" type="noConversion"/>
  </si>
  <si>
    <t>滷</t>
    <phoneticPr fontId="19" type="noConversion"/>
  </si>
  <si>
    <t>生鮮阿根廷魷</t>
    <phoneticPr fontId="19" type="noConversion"/>
  </si>
  <si>
    <t>煮</t>
    <phoneticPr fontId="19" type="noConversion"/>
  </si>
  <si>
    <t>生鮮雞翅</t>
    <phoneticPr fontId="19" type="noConversion"/>
  </si>
  <si>
    <t>蔬菜</t>
    <phoneticPr fontId="19" type="noConversion"/>
  </si>
  <si>
    <t>醃漬花胡瓜</t>
    <phoneticPr fontId="19" type="noConversion"/>
  </si>
  <si>
    <t>香菇絲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</si>
  <si>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</si>
  <si>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</si>
  <si>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</si>
  <si>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</si>
  <si>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地瓜</t>
    <phoneticPr fontId="19" type="noConversion"/>
  </si>
  <si>
    <t>獨家鹹豬肉</t>
    <phoneticPr fontId="19" type="noConversion"/>
  </si>
  <si>
    <t>古早味肉燥(醃)</t>
    <phoneticPr fontId="19" type="noConversion"/>
  </si>
  <si>
    <t>鮮蔬肉絲湯</t>
    <phoneticPr fontId="19" type="noConversion"/>
  </si>
  <si>
    <t>韓式銅板肉片</t>
    <phoneticPr fontId="19" type="noConversion"/>
  </si>
  <si>
    <t>酢醬高麗菜</t>
    <phoneticPr fontId="19" type="noConversion"/>
  </si>
  <si>
    <t>脆皮雞翅</t>
    <phoneticPr fontId="19" type="noConversion"/>
  </si>
  <si>
    <t>紅蘿蔔炒蛋</t>
    <phoneticPr fontId="19" type="noConversion"/>
  </si>
  <si>
    <t>新竹米粉</t>
    <phoneticPr fontId="19" type="noConversion"/>
  </si>
  <si>
    <t>海鮮魷魚(海)</t>
    <phoneticPr fontId="19" type="noConversion"/>
  </si>
  <si>
    <t>白米</t>
  </si>
  <si>
    <t>生鮮豬里肌肉排</t>
  </si>
  <si>
    <t>米粉</t>
    <phoneticPr fontId="19" type="noConversion"/>
  </si>
  <si>
    <t>黑豆干</t>
    <phoneticPr fontId="19" type="noConversion"/>
  </si>
  <si>
    <t>海帶根</t>
    <phoneticPr fontId="19" type="noConversion"/>
  </si>
  <si>
    <t>柴魚片</t>
    <phoneticPr fontId="19" type="noConversion"/>
  </si>
  <si>
    <t>生鮮豬前腿肉片</t>
    <phoneticPr fontId="19" type="noConversion"/>
  </si>
  <si>
    <t>大蒜</t>
    <phoneticPr fontId="19" type="noConversion"/>
  </si>
  <si>
    <t>梅干肉燥(醃)</t>
    <phoneticPr fontId="19" type="noConversion"/>
  </si>
  <si>
    <t>三絲豆腐(豆)</t>
    <phoneticPr fontId="19" type="noConversion"/>
  </si>
  <si>
    <t>新鮮麻竹筍</t>
    <phoneticPr fontId="19" type="noConversion"/>
  </si>
  <si>
    <t>結球白菜</t>
    <phoneticPr fontId="19" type="noConversion"/>
  </si>
  <si>
    <t>大麥片</t>
    <phoneticPr fontId="19" type="noConversion"/>
  </si>
  <si>
    <t>冷凍青花菜</t>
    <phoneticPr fontId="19" type="noConversion"/>
  </si>
  <si>
    <t>雞水煮蛋</t>
    <phoneticPr fontId="19" type="noConversion"/>
  </si>
  <si>
    <t>梅乾菜</t>
    <phoneticPr fontId="19" type="noConversion"/>
  </si>
  <si>
    <t>海芽蛋花湯</t>
    <phoneticPr fontId="19" type="noConversion"/>
  </si>
  <si>
    <t>辣椒</t>
    <phoneticPr fontId="19" type="noConversion"/>
  </si>
  <si>
    <t>生鮮蝦仁</t>
    <phoneticPr fontId="19" type="noConversion"/>
  </si>
  <si>
    <t>鴻喜菇</t>
    <phoneticPr fontId="19" type="noConversion"/>
  </si>
  <si>
    <t>生鮮鴨肉</t>
    <phoneticPr fontId="19" type="noConversion"/>
  </si>
  <si>
    <t>冬蝦</t>
    <phoneticPr fontId="19" type="noConversion"/>
  </si>
  <si>
    <t>生鮮翅小腿</t>
    <phoneticPr fontId="19" type="noConversion"/>
  </si>
  <si>
    <t>酸白菜</t>
    <phoneticPr fontId="19" type="noConversion"/>
  </si>
  <si>
    <t>香噴噴肉燥(豆)</t>
    <phoneticPr fontId="19" type="noConversion"/>
  </si>
  <si>
    <t>豆干</t>
    <phoneticPr fontId="19" type="noConversion"/>
  </si>
  <si>
    <t>日式菇菇湯</t>
    <phoneticPr fontId="19" type="noConversion"/>
  </si>
  <si>
    <t>花椰拌蝦仁(海)</t>
    <phoneticPr fontId="19" type="noConversion"/>
  </si>
  <si>
    <t>海加</t>
    <phoneticPr fontId="19" type="noConversion"/>
  </si>
  <si>
    <t>11月3日(一)</t>
    <phoneticPr fontId="19" type="noConversion"/>
  </si>
  <si>
    <t>11月10日(一)</t>
    <phoneticPr fontId="19" type="noConversion"/>
  </si>
  <si>
    <t>11月17日(一)</t>
    <phoneticPr fontId="19" type="noConversion"/>
  </si>
  <si>
    <t>11月24日(一)</t>
    <phoneticPr fontId="19" type="noConversion"/>
  </si>
  <si>
    <t>豬肉來源:臺灣(豬肉及豬可食部位原料之原產地:臺灣)</t>
    <phoneticPr fontId="19" type="noConversion"/>
  </si>
  <si>
    <t>11月4日(二)</t>
    <phoneticPr fontId="19" type="noConversion"/>
  </si>
  <si>
    <t>11月5日(三)</t>
    <phoneticPr fontId="19" type="noConversion"/>
  </si>
  <si>
    <t>11月6日(四)</t>
    <phoneticPr fontId="19" type="noConversion"/>
  </si>
  <si>
    <t>11月7日(五)</t>
    <phoneticPr fontId="19" type="noConversion"/>
  </si>
  <si>
    <t>11月11日(二)</t>
    <phoneticPr fontId="19" type="noConversion"/>
  </si>
  <si>
    <t>11月12日(三)</t>
    <phoneticPr fontId="19" type="noConversion"/>
  </si>
  <si>
    <t>11月13日(四)</t>
    <phoneticPr fontId="19" type="noConversion"/>
  </si>
  <si>
    <t>11月14日(五)</t>
    <phoneticPr fontId="19" type="noConversion"/>
  </si>
  <si>
    <t>11月18日(二)</t>
    <phoneticPr fontId="19" type="noConversion"/>
  </si>
  <si>
    <t>11月19日(三)</t>
    <phoneticPr fontId="19" type="noConversion"/>
  </si>
  <si>
    <t>11月20日(四)</t>
    <phoneticPr fontId="19" type="noConversion"/>
  </si>
  <si>
    <t>11月21日(五)</t>
    <phoneticPr fontId="19" type="noConversion"/>
  </si>
  <si>
    <t>11月25日(二)</t>
    <phoneticPr fontId="19" type="noConversion"/>
  </si>
  <si>
    <t>11月26日(三)</t>
    <phoneticPr fontId="19" type="noConversion"/>
  </si>
  <si>
    <t>11月27日(四)</t>
    <phoneticPr fontId="19" type="noConversion"/>
  </si>
  <si>
    <t>11月28日(五)</t>
    <phoneticPr fontId="19" type="noConversion"/>
  </si>
  <si>
    <t>每週供應魚類產品.小心魚刺</t>
  </si>
  <si>
    <t>蒸蛋</t>
    <phoneticPr fontId="19" type="noConversion"/>
  </si>
  <si>
    <t>日式昆布湯</t>
    <phoneticPr fontId="19" type="noConversion"/>
  </si>
  <si>
    <t>新鮮雞腿</t>
    <phoneticPr fontId="19" type="noConversion"/>
  </si>
  <si>
    <r>
      <rPr>
        <b/>
        <sz val="21"/>
        <color rgb="FF008000"/>
        <rFont val="Microsoft JhengHei"/>
        <family val="4"/>
      </rPr>
      <t>麻婆豆腐</t>
    </r>
    <r>
      <rPr>
        <b/>
        <sz val="21"/>
        <color rgb="FF008000"/>
        <rFont val="Calibri"/>
        <family val="4"/>
      </rPr>
      <t>(</t>
    </r>
    <r>
      <rPr>
        <b/>
        <sz val="21"/>
        <color rgb="FF008000"/>
        <rFont val="Microsoft JhengHei UI"/>
        <family val="4"/>
        <charset val="136"/>
      </rPr>
      <t>豆</t>
    </r>
    <r>
      <rPr>
        <b/>
        <sz val="21"/>
        <color rgb="FF008000"/>
        <rFont val="Calibri"/>
        <family val="4"/>
      </rPr>
      <t>)</t>
    </r>
    <phoneticPr fontId="19" type="noConversion"/>
  </si>
  <si>
    <t>金針菇蛋花湯</t>
    <phoneticPr fontId="19" type="noConversion"/>
  </si>
  <si>
    <t>台式香腸(加)</t>
    <phoneticPr fontId="19" type="noConversion"/>
  </si>
  <si>
    <t>酸菜東北鍋(醃)</t>
    <phoneticPr fontId="19" type="noConversion"/>
  </si>
  <si>
    <t>香烤雞排</t>
    <phoneticPr fontId="19" type="noConversion"/>
  </si>
  <si>
    <t>五香滷蛋</t>
    <phoneticPr fontId="19" type="noConversion"/>
  </si>
  <si>
    <r>
      <rPr>
        <b/>
        <sz val="21"/>
        <color rgb="FF6600FF"/>
        <rFont val="Microsoft JhengHei"/>
        <family val="4"/>
      </rPr>
      <t>誠實豆沙包</t>
    </r>
    <r>
      <rPr>
        <b/>
        <sz val="21"/>
        <color rgb="FF6600FF"/>
        <rFont val="Calibri"/>
        <family val="4"/>
      </rPr>
      <t>(</t>
    </r>
    <r>
      <rPr>
        <b/>
        <sz val="21"/>
        <color rgb="FF6600FF"/>
        <rFont val="Microsoft JhengHei UI"/>
        <family val="4"/>
        <charset val="136"/>
      </rPr>
      <t>冷</t>
    </r>
    <r>
      <rPr>
        <b/>
        <sz val="21"/>
        <color rgb="FF6600FF"/>
        <rFont val="Calibri"/>
        <family val="4"/>
      </rPr>
      <t>)</t>
    </r>
    <phoneticPr fontId="19" type="noConversion"/>
  </si>
  <si>
    <t>柴魚豆腐湯(海)(豆)</t>
    <phoneticPr fontId="19" type="noConversion"/>
  </si>
  <si>
    <t>蘿蔔香菇湯</t>
    <phoneticPr fontId="19" type="noConversion"/>
  </si>
  <si>
    <t>三杯雞(豆)</t>
    <phoneticPr fontId="19" type="noConversion"/>
  </si>
  <si>
    <t>香酥魚條(海加)(炸)</t>
    <phoneticPr fontId="19" type="noConversion"/>
  </si>
  <si>
    <t>特製醬燒雞排</t>
    <phoneticPr fontId="19" type="noConversion"/>
  </si>
  <si>
    <t>咕咾雞肉丁(炸)</t>
    <phoneticPr fontId="19" type="noConversion"/>
  </si>
  <si>
    <t>白花菜針菇</t>
    <phoneticPr fontId="19" type="noConversion"/>
  </si>
  <si>
    <t>蘿蔔湯</t>
    <phoneticPr fontId="19" type="noConversion"/>
  </si>
  <si>
    <t>菜頭香菇湯</t>
    <phoneticPr fontId="19" type="noConversion"/>
  </si>
  <si>
    <t>BBQ雞腿</t>
    <phoneticPr fontId="19" type="noConversion"/>
  </si>
  <si>
    <t>蛋炒高麗菜(海)</t>
    <phoneticPr fontId="19" type="noConversion"/>
  </si>
  <si>
    <t>筍片湯</t>
    <phoneticPr fontId="19" type="noConversion"/>
  </si>
  <si>
    <t>泡菜豆腐鍋(豆)</t>
    <phoneticPr fontId="19" type="noConversion"/>
  </si>
  <si>
    <t>嫩烤雞腿</t>
    <phoneticPr fontId="19" type="noConversion"/>
  </si>
  <si>
    <r>
      <rPr>
        <b/>
        <sz val="21"/>
        <color rgb="FF002060"/>
        <rFont val="Microsoft JhengHei"/>
        <family val="2"/>
        <charset val="136"/>
      </rPr>
      <t>蝦仁洋蔥蛋</t>
    </r>
    <r>
      <rPr>
        <b/>
        <sz val="21"/>
        <color rgb="FF002060"/>
        <rFont val="Calibri"/>
        <family val="2"/>
      </rPr>
      <t>(</t>
    </r>
    <r>
      <rPr>
        <b/>
        <sz val="21"/>
        <color rgb="FF002060"/>
        <rFont val="Microsoft JhengHei"/>
        <family val="2"/>
      </rPr>
      <t>海</t>
    </r>
    <r>
      <rPr>
        <b/>
        <sz val="21"/>
        <color rgb="FF002060"/>
        <rFont val="Calibri"/>
        <family val="2"/>
      </rPr>
      <t>)</t>
    </r>
    <phoneticPr fontId="19" type="noConversion"/>
  </si>
  <si>
    <t>山東白菜滷</t>
    <phoneticPr fontId="19" type="noConversion"/>
  </si>
  <si>
    <t>新鮮豬里肌排</t>
    <phoneticPr fontId="19" type="noConversion"/>
  </si>
  <si>
    <t>沙茶魷魚羹(海)</t>
    <phoneticPr fontId="19" type="noConversion"/>
  </si>
  <si>
    <t>香菇雞湯</t>
    <phoneticPr fontId="19" type="noConversion"/>
  </si>
  <si>
    <t>夜市鐵板麵</t>
    <phoneticPr fontId="19" type="noConversion"/>
  </si>
  <si>
    <t>咔啦翅小腿X1(炸)</t>
    <phoneticPr fontId="19" type="noConversion"/>
  </si>
  <si>
    <t>麥香雞堡肉(加)(炸)</t>
    <phoneticPr fontId="19" type="noConversion"/>
  </si>
  <si>
    <t>醬燒雞翅</t>
    <phoneticPr fontId="19" type="noConversion"/>
  </si>
  <si>
    <t>滑嫩蒸蛋</t>
    <phoneticPr fontId="19" type="noConversion"/>
  </si>
  <si>
    <t>蒙古烤肉</t>
    <phoneticPr fontId="19" type="noConversion"/>
  </si>
  <si>
    <t>菇菇拌海根</t>
    <phoneticPr fontId="19" type="noConversion"/>
  </si>
  <si>
    <t>回鍋肉片(豆)</t>
    <phoneticPr fontId="19" type="noConversion"/>
  </si>
  <si>
    <t>滷味拼盤(豆)</t>
    <phoneticPr fontId="19" type="noConversion"/>
  </si>
  <si>
    <t>酥炸魚塊(海)(炸)</t>
    <phoneticPr fontId="19" type="noConversion"/>
  </si>
  <si>
    <t>油蔥高麗菜</t>
    <phoneticPr fontId="19" type="noConversion"/>
  </si>
  <si>
    <t>金針肉絲湯(醃)</t>
    <phoneticPr fontId="19" type="noConversion"/>
  </si>
  <si>
    <t>油蔥酥拌飯</t>
    <phoneticPr fontId="19" type="noConversion"/>
  </si>
  <si>
    <t>元氣豬排</t>
    <phoneticPr fontId="19" type="noConversion"/>
  </si>
  <si>
    <t>河粉蝦仁卷(海加)</t>
    <phoneticPr fontId="19" type="noConversion"/>
  </si>
  <si>
    <t>冬蝦花椰菜(海)</t>
    <phoneticPr fontId="19" type="noConversion"/>
  </si>
  <si>
    <t>台北米血糕(加)</t>
    <phoneticPr fontId="19" type="noConversion"/>
  </si>
  <si>
    <t>台式鹽酥雞(炸)</t>
    <phoneticPr fontId="19" type="noConversion"/>
  </si>
  <si>
    <r>
      <rPr>
        <b/>
        <sz val="21"/>
        <color rgb="FFFF0000"/>
        <rFont val="Microsoft JhengHei"/>
        <family val="5"/>
      </rPr>
      <t>卡茲雞米花</t>
    </r>
    <r>
      <rPr>
        <b/>
        <sz val="21"/>
        <color rgb="FFFF0000"/>
        <rFont val="華康棒棒體W5(P)"/>
        <family val="5"/>
        <charset val="136"/>
      </rPr>
      <t>(炸)</t>
    </r>
    <phoneticPr fontId="19" type="noConversion"/>
  </si>
  <si>
    <t>沙茶黑輪(加)</t>
    <phoneticPr fontId="19" type="noConversion"/>
  </si>
  <si>
    <t>帶殼茶葉蛋</t>
    <phoneticPr fontId="19" type="noConversion"/>
  </si>
  <si>
    <t>雞柳條</t>
    <phoneticPr fontId="19" type="noConversion"/>
  </si>
  <si>
    <r>
      <rPr>
        <b/>
        <sz val="21"/>
        <color rgb="FFFF0000"/>
        <rFont val="Microsoft JhengHei"/>
        <family val="4"/>
      </rPr>
      <t>香香雞柳條</t>
    </r>
    <r>
      <rPr>
        <b/>
        <sz val="21"/>
        <color rgb="FFFF0000"/>
        <rFont val="Calibri"/>
        <family val="4"/>
      </rPr>
      <t>(</t>
    </r>
    <r>
      <rPr>
        <b/>
        <sz val="21"/>
        <color rgb="FFFF0000"/>
        <rFont val="細明體"/>
        <family val="4"/>
        <charset val="136"/>
      </rPr>
      <t>加</t>
    </r>
    <r>
      <rPr>
        <b/>
        <sz val="21"/>
        <color rgb="FFFF0000"/>
        <rFont val="Calibri"/>
        <family val="4"/>
      </rPr>
      <t>)</t>
    </r>
    <phoneticPr fontId="19" type="noConversion"/>
  </si>
  <si>
    <t>乾裙帶菜</t>
    <phoneticPr fontId="19" type="noConversion"/>
  </si>
  <si>
    <t>生鮮雞腿</t>
    <phoneticPr fontId="19" type="noConversion"/>
  </si>
  <si>
    <t>菇類</t>
    <phoneticPr fontId="19" type="noConversion"/>
  </si>
  <si>
    <t>香腸</t>
    <phoneticPr fontId="19" type="noConversion"/>
  </si>
  <si>
    <t>香菇</t>
    <phoneticPr fontId="19" type="noConversion"/>
  </si>
  <si>
    <t>冷凍花椰菜</t>
    <phoneticPr fontId="19" type="noConversion"/>
  </si>
  <si>
    <t>生鮮雞排</t>
    <phoneticPr fontId="19" type="noConversion"/>
  </si>
  <si>
    <t>茶香滷蛋</t>
    <phoneticPr fontId="19" type="noConversion"/>
  </si>
  <si>
    <t>紅豆包子</t>
    <phoneticPr fontId="19" type="noConversion"/>
  </si>
  <si>
    <t>炒</t>
    <phoneticPr fontId="19" type="noConversion"/>
  </si>
  <si>
    <t>生鮮清雞肉</t>
    <phoneticPr fontId="19" type="noConversion"/>
  </si>
  <si>
    <t>南洋咖哩</t>
    <phoneticPr fontId="19" type="noConversion"/>
  </si>
  <si>
    <r>
      <rPr>
        <b/>
        <sz val="21"/>
        <color rgb="FF008000"/>
        <rFont val="Microsoft JhengHei"/>
        <family val="5"/>
      </rPr>
      <t>蝦仁魷魚羹</t>
    </r>
    <r>
      <rPr>
        <b/>
        <sz val="21"/>
        <color rgb="FF008000"/>
        <rFont val="Calibri"/>
        <family val="5"/>
      </rPr>
      <t>(</t>
    </r>
    <r>
      <rPr>
        <b/>
        <sz val="21"/>
        <color rgb="FF008000"/>
        <rFont val="Microsoft JhengHei"/>
        <family val="5"/>
      </rPr>
      <t>海</t>
    </r>
    <r>
      <rPr>
        <b/>
        <sz val="21"/>
        <color rgb="FF008000"/>
        <rFont val="Calibri"/>
        <family val="5"/>
      </rPr>
      <t>)</t>
    </r>
    <phoneticPr fontId="19" type="noConversion"/>
  </si>
  <si>
    <t>帶殼雞蛋</t>
    <phoneticPr fontId="19" type="noConversion"/>
  </si>
  <si>
    <t>豬血糕</t>
    <phoneticPr fontId="19" type="noConversion"/>
  </si>
  <si>
    <t>雞堡肉</t>
    <phoneticPr fontId="19" type="noConversion"/>
  </si>
  <si>
    <t>海帶結</t>
    <phoneticPr fontId="19" type="noConversion"/>
  </si>
  <si>
    <t>鮮蝦河粉</t>
    <phoneticPr fontId="19" type="noConversion"/>
  </si>
  <si>
    <t>金針</t>
    <phoneticPr fontId="19" type="noConversion"/>
  </si>
  <si>
    <t>黑輪</t>
    <phoneticPr fontId="19" type="noConversion"/>
  </si>
  <si>
    <t>芋泥包(冷)</t>
    <phoneticPr fontId="19" type="noConversion"/>
  </si>
  <si>
    <t>芋泥包</t>
    <phoneticPr fontId="19" type="noConversion"/>
  </si>
  <si>
    <t>冷凍魷魚丸</t>
    <phoneticPr fontId="19" type="noConversion"/>
  </si>
  <si>
    <t>偽柴魚章魚燒(海加)</t>
    <phoneticPr fontId="19" type="noConversion"/>
  </si>
  <si>
    <r>
      <rPr>
        <b/>
        <sz val="21"/>
        <color rgb="FF0070C0"/>
        <rFont val="Microsoft JhengHei"/>
        <family val="5"/>
      </rPr>
      <t>雙拼</t>
    </r>
    <r>
      <rPr>
        <b/>
        <sz val="21"/>
        <color rgb="FF0070C0"/>
        <rFont val="華康墨字體(P)"/>
        <family val="5"/>
        <charset val="136"/>
      </rPr>
      <t>魚丁(海)(炸)</t>
    </r>
    <phoneticPr fontId="19" type="noConversion"/>
  </si>
  <si>
    <t>鯰魚肉</t>
    <phoneticPr fontId="19" type="noConversion"/>
  </si>
  <si>
    <t>海苔</t>
    <phoneticPr fontId="19" type="noConversion"/>
  </si>
  <si>
    <t>白芝麻</t>
    <phoneticPr fontId="19" type="noConversion"/>
  </si>
  <si>
    <t>麻油海苔拌飯</t>
    <phoneticPr fontId="19" type="noConversion"/>
  </si>
  <si>
    <t>雞蛋(蛋酥)</t>
    <phoneticPr fontId="19" type="noConversion"/>
  </si>
  <si>
    <t>五穀飯</t>
    <phoneticPr fontId="19" type="noConversion"/>
  </si>
  <si>
    <t>五穀米</t>
    <phoneticPr fontId="19" type="noConversion"/>
  </si>
  <si>
    <t>竹筍湯</t>
    <phoneticPr fontId="19" type="noConversion"/>
  </si>
  <si>
    <t>玉米濃湯(芡)</t>
    <phoneticPr fontId="19" type="noConversion"/>
  </si>
  <si>
    <t>肉燥烏龍麵</t>
    <phoneticPr fontId="19" type="noConversion"/>
  </si>
  <si>
    <t>綠豆薏仁</t>
    <phoneticPr fontId="19" type="noConversion"/>
  </si>
  <si>
    <t>冬瓜山粉圓</t>
    <phoneticPr fontId="19" type="noConversion"/>
  </si>
  <si>
    <t>芽菜拌肉絲</t>
    <phoneticPr fontId="19" type="noConversion"/>
  </si>
  <si>
    <t>山粉圓</t>
    <phoneticPr fontId="19" type="noConversion"/>
  </si>
  <si>
    <t>冬瓜糖磚</t>
    <phoneticPr fontId="19" type="noConversion"/>
  </si>
  <si>
    <t>綠豆</t>
    <phoneticPr fontId="19" type="noConversion"/>
  </si>
  <si>
    <t>薏仁</t>
    <phoneticPr fontId="19" type="noConversion"/>
  </si>
  <si>
    <t>紅砂糖</t>
    <phoneticPr fontId="19" type="noConversion"/>
  </si>
  <si>
    <t>烏龍麵</t>
    <phoneticPr fontId="19" type="noConversion"/>
  </si>
  <si>
    <t>冬瓜鮮菇湯/獎勵金豆奶</t>
    <phoneticPr fontId="19" type="noConversion"/>
  </si>
  <si>
    <t>獎勵金豆奶</t>
    <phoneticPr fontId="19" type="noConversion"/>
  </si>
  <si>
    <t>114年11月3日-11月7日第一週菜單明細(員林國小--承富)</t>
    <phoneticPr fontId="19" type="noConversion"/>
  </si>
  <si>
    <t>114年11月10日-11月14日第二週菜單明細(員林國小--承富)</t>
    <phoneticPr fontId="19" type="noConversion"/>
  </si>
  <si>
    <t>114年11月17日-11月21日第三週菜單明細(員林國小--承富)</t>
    <phoneticPr fontId="19" type="noConversion"/>
  </si>
  <si>
    <t>114年11月24日--11月28日第四週菜單明細(員林國小--承富)</t>
    <phoneticPr fontId="19" type="noConversion"/>
  </si>
  <si>
    <t>老北平烤鴨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</si>
</sst>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 "/>
  </numFmts>
  <fonts count="135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2"/>
      <name val="標楷體"/>
      <family val="4"/>
      <charset val="136"/>
    </font>
    <font>
      <sz val="18"/>
      <name val="新細明體"/>
      <family val="1"/>
      <charset val="136"/>
    </font>
    <font>
      <b/>
      <sz val="22"/>
      <color theme="5" tint="-0.499984740745262"/>
      <name val="華康墨字體(P)"/>
      <family val="5"/>
      <charset val="136"/>
    </font>
    <font>
      <sz val="22"/>
      <color rgb="FFFF3399"/>
      <name val="華康棒棒體W5(P)"/>
      <family val="5"/>
      <charset val="136"/>
    </font>
    <font>
      <b/>
      <sz val="22"/>
      <color rgb="FF0070C0"/>
      <name val="華康流隸體(P)"/>
      <family val="4"/>
      <charset val="136"/>
    </font>
    <font>
      <sz val="20"/>
      <color rgb="FFFF0000"/>
      <name val="新細明體"/>
      <family val="1"/>
    </font>
    <font>
      <b/>
      <sz val="20"/>
      <name val="新細明體"/>
      <family val="1"/>
      <charset val="136"/>
    </font>
    <font>
      <sz val="26"/>
      <color rgb="FFFF0000"/>
      <name val="微軟正黑體"/>
      <family val="2"/>
      <charset val="136"/>
    </font>
    <font>
      <sz val="21"/>
      <name val="標楷體"/>
      <family val="4"/>
      <charset val="136"/>
    </font>
    <font>
      <b/>
      <sz val="21"/>
      <name val="標楷體"/>
      <family val="4"/>
      <charset val="136"/>
    </font>
    <font>
      <b/>
      <sz val="21"/>
      <color theme="5" tint="-0.249977111117893"/>
      <name val="華康墨字體(P)"/>
      <family val="5"/>
      <charset val="136"/>
    </font>
    <font>
      <b/>
      <sz val="21"/>
      <color theme="5" tint="-0.499984740745262"/>
      <name val="華康墨字體(P)"/>
      <family val="5"/>
      <charset val="136"/>
    </font>
    <font>
      <b/>
      <sz val="21"/>
      <color rgb="FFFF0000"/>
      <name val="華康流隸體(P)"/>
      <family val="4"/>
      <charset val="136"/>
    </font>
    <font>
      <b/>
      <sz val="21"/>
      <color rgb="FF002060"/>
      <name val="華康流隸體(P)"/>
      <family val="4"/>
      <charset val="136"/>
    </font>
    <font>
      <b/>
      <sz val="21"/>
      <color rgb="FFFF0000"/>
      <name val="華康墨字體(P)"/>
      <family val="5"/>
      <charset val="136"/>
    </font>
    <font>
      <b/>
      <sz val="21"/>
      <color rgb="FF008000"/>
      <name val="華康墨字體(P)"/>
      <family val="5"/>
      <charset val="136"/>
    </font>
    <font>
      <b/>
      <sz val="16"/>
      <color rgb="FF0070C0"/>
      <name val="微軟正黑體"/>
      <family val="2"/>
      <charset val="136"/>
    </font>
    <font>
      <b/>
      <sz val="21"/>
      <color rgb="FFFF0000"/>
      <name val="華康棒棒體W5(P)"/>
      <family val="5"/>
      <charset val="136"/>
    </font>
    <font>
      <b/>
      <sz val="21"/>
      <color theme="9" tint="-0.499984740745262"/>
      <name val="華康棒棒體W5(P)"/>
      <family val="5"/>
      <charset val="136"/>
    </font>
    <font>
      <b/>
      <sz val="21"/>
      <color rgb="FF6600FF"/>
      <name val="華康流隸體(P)"/>
      <family val="4"/>
      <charset val="136"/>
    </font>
    <font>
      <b/>
      <sz val="21"/>
      <color rgb="FFC00000"/>
      <name val="華康墨字體(P)"/>
      <family val="5"/>
      <charset val="136"/>
    </font>
    <font>
      <b/>
      <sz val="21"/>
      <color theme="5" tint="-0.249977111117893"/>
      <name val="華康棒棒體W5(P)"/>
      <family val="5"/>
      <charset val="136"/>
    </font>
    <font>
      <b/>
      <sz val="21"/>
      <color theme="9" tint="-0.499984740745262"/>
      <name val="華康墨字體(P)"/>
      <family val="5"/>
      <charset val="136"/>
    </font>
    <font>
      <b/>
      <sz val="21"/>
      <color rgb="FFFF0000"/>
      <name val="華康墨字體(P)"/>
      <family val="1"/>
      <charset val="136"/>
    </font>
    <font>
      <b/>
      <sz val="21"/>
      <color rgb="FF008000"/>
      <name val="華康棒棒體W5(P)"/>
      <family val="5"/>
      <charset val="136"/>
    </font>
    <font>
      <b/>
      <sz val="21"/>
      <color rgb="FF008000"/>
      <name val="華康棒棒體W5(P)"/>
      <family val="1"/>
      <charset val="136"/>
    </font>
    <font>
      <b/>
      <sz val="21"/>
      <color theme="5" tint="-0.499984740745262"/>
      <name val="華康棒棒體W5(P)"/>
      <family val="5"/>
      <charset val="136"/>
    </font>
    <font>
      <b/>
      <sz val="21"/>
      <color rgb="FFFF0000"/>
      <name val="華康棒棒體W5(P)"/>
      <family val="1"/>
      <charset val="136"/>
    </font>
    <font>
      <b/>
      <sz val="21"/>
      <color rgb="FF002060"/>
      <name val="華康棒棒體W5(P)"/>
      <family val="5"/>
      <charset val="136"/>
    </font>
    <font>
      <b/>
      <sz val="21"/>
      <color rgb="FF002060"/>
      <name val="華康棒棒體W5(P)"/>
      <family val="1"/>
      <charset val="136"/>
    </font>
    <font>
      <b/>
      <sz val="21"/>
      <color rgb="FF008000"/>
      <name val="華康流隸體(P)"/>
      <family val="4"/>
      <charset val="136"/>
    </font>
    <font>
      <b/>
      <sz val="21"/>
      <color rgb="FF002060"/>
      <name val="華康流隸體(P)"/>
      <family val="1"/>
      <charset val="136"/>
    </font>
    <font>
      <b/>
      <sz val="18"/>
      <color rgb="FFFF0000"/>
      <name val="微軟正黑體"/>
      <family val="2"/>
      <charset val="136"/>
    </font>
    <font>
      <b/>
      <sz val="21"/>
      <color theme="0"/>
      <name val="華康流隸體(P)"/>
      <family val="4"/>
      <charset val="136"/>
    </font>
    <font>
      <b/>
      <sz val="21"/>
      <color theme="0"/>
      <name val="華康流隸體(P)"/>
      <family val="1"/>
      <charset val="136"/>
    </font>
    <font>
      <b/>
      <sz val="21"/>
      <color theme="0"/>
      <name val="微軟正黑體"/>
      <family val="2"/>
      <charset val="136"/>
    </font>
    <font>
      <b/>
      <sz val="21"/>
      <color theme="0"/>
      <name val="華康儷粗圓外字集"/>
      <family val="3"/>
      <charset val="136"/>
    </font>
    <font>
      <b/>
      <sz val="21"/>
      <color theme="0"/>
      <name val="華康棒棒體W5(P)"/>
      <family val="1"/>
      <charset val="136"/>
    </font>
    <font>
      <b/>
      <sz val="21"/>
      <color theme="5" tint="-0.499984740745262"/>
      <name val="華康墨字體(P)"/>
      <family val="1"/>
      <charset val="136"/>
    </font>
    <font>
      <b/>
      <sz val="21"/>
      <color theme="5" tint="-0.499984740745262"/>
      <name val="華康流隸體(P)"/>
      <family val="4"/>
      <charset val="136"/>
    </font>
    <font>
      <b/>
      <sz val="21"/>
      <color theme="5" tint="-0.499984740745262"/>
      <name val="華康流隸體(P)"/>
      <family val="1"/>
      <charset val="136"/>
    </font>
    <font>
      <b/>
      <sz val="21"/>
      <color rgb="FFFF0000"/>
      <name val="華康流隸體(P)"/>
      <family val="1"/>
      <charset val="136"/>
    </font>
    <font>
      <b/>
      <sz val="21"/>
      <color theme="0"/>
      <name val="華康墨字體(P)"/>
      <family val="1"/>
      <charset val="136"/>
    </font>
    <font>
      <b/>
      <sz val="21"/>
      <color rgb="FFFFFF00"/>
      <name val="華康棒棒體W5(P)"/>
      <family val="1"/>
      <charset val="136"/>
    </font>
    <font>
      <b/>
      <sz val="21"/>
      <color rgb="FF6600FF"/>
      <name val="華康流隸體(P)"/>
      <family val="1"/>
      <charset val="136"/>
    </font>
    <font>
      <b/>
      <sz val="21"/>
      <color rgb="FF002060"/>
      <name val="華康儷中黑"/>
      <family val="3"/>
      <charset val="136"/>
    </font>
    <font>
      <b/>
      <sz val="21"/>
      <color rgb="FFFF5050"/>
      <name val="華康棒棒體W5(P)"/>
      <family val="1"/>
      <charset val="136"/>
    </font>
    <font>
      <b/>
      <sz val="21"/>
      <color rgb="FFFF0000"/>
      <name val="Microsoft JhengHei"/>
      <family val="4"/>
    </font>
    <font>
      <b/>
      <sz val="21"/>
      <color rgb="FFFF0000"/>
      <name val="Calibri"/>
      <family val="4"/>
    </font>
    <font>
      <b/>
      <sz val="21"/>
      <color rgb="FFFF0000"/>
      <name val="細明體"/>
      <family val="4"/>
      <charset val="136"/>
    </font>
    <font>
      <b/>
      <sz val="21"/>
      <color rgb="FF002060"/>
      <name val="新細明體"/>
      <family val="1"/>
      <charset val="136"/>
    </font>
    <font>
      <b/>
      <sz val="21"/>
      <color rgb="FF002060"/>
      <name val="Microsoft JhengHei"/>
      <family val="2"/>
      <charset val="136"/>
    </font>
    <font>
      <b/>
      <sz val="21"/>
      <color rgb="FF008000"/>
      <name val="Microsoft JhengHei"/>
      <family val="4"/>
    </font>
    <font>
      <b/>
      <sz val="21"/>
      <color rgb="FF008000"/>
      <name val="Calibri"/>
      <family val="4"/>
    </font>
    <font>
      <b/>
      <sz val="21"/>
      <color rgb="FF008000"/>
      <name val="Microsoft JhengHei UI"/>
      <family val="4"/>
      <charset val="136"/>
    </font>
    <font>
      <b/>
      <sz val="21"/>
      <color rgb="FF002060"/>
      <name val="新細明體"/>
      <family val="4"/>
      <charset val="136"/>
    </font>
    <font>
      <b/>
      <sz val="21"/>
      <color theme="9" tint="-0.499984740745262"/>
      <name val="新細明體"/>
      <family val="5"/>
      <charset val="136"/>
    </font>
    <font>
      <b/>
      <sz val="21"/>
      <color theme="5" tint="-0.499984740745262"/>
      <name val="Microsoft JhengHei"/>
      <family val="5"/>
    </font>
    <font>
      <b/>
      <sz val="21"/>
      <color rgb="FF002060"/>
      <name val="新細明體"/>
      <family val="3"/>
      <charset val="136"/>
    </font>
    <font>
      <b/>
      <sz val="21"/>
      <color rgb="FF6600FF"/>
      <name val="Microsoft JhengHei"/>
      <family val="4"/>
    </font>
    <font>
      <b/>
      <sz val="21"/>
      <color rgb="FF6600FF"/>
      <name val="Calibri"/>
      <family val="4"/>
    </font>
    <font>
      <b/>
      <sz val="21"/>
      <color rgb="FF6600FF"/>
      <name val="Microsoft JhengHei UI"/>
      <family val="4"/>
      <charset val="136"/>
    </font>
    <font>
      <b/>
      <sz val="21"/>
      <color rgb="FF002060"/>
      <name val="新細明體"/>
      <family val="5"/>
      <charset val="136"/>
    </font>
    <font>
      <b/>
      <sz val="21"/>
      <color rgb="FFC00000"/>
      <name val="新細明體"/>
      <family val="5"/>
      <charset val="136"/>
    </font>
    <font>
      <b/>
      <sz val="21"/>
      <color theme="0"/>
      <name val="新細明體"/>
      <family val="4"/>
      <charset val="136"/>
    </font>
    <font>
      <b/>
      <sz val="21"/>
      <color theme="5" tint="-0.499984740745262"/>
      <name val="華康棒棒體W5(P)"/>
      <family val="1"/>
      <charset val="136"/>
    </font>
    <font>
      <b/>
      <sz val="21"/>
      <color rgb="FF008000"/>
      <name val="新細明體"/>
      <family val="5"/>
      <charset val="136"/>
    </font>
    <font>
      <b/>
      <sz val="21"/>
      <color theme="5" tint="-0.249977111117893"/>
      <name val="新細明體"/>
      <family val="5"/>
      <charset val="136"/>
    </font>
    <font>
      <b/>
      <sz val="21"/>
      <color rgb="FFFF0000"/>
      <name val="新細明體"/>
      <family val="5"/>
      <charset val="136"/>
    </font>
    <font>
      <b/>
      <sz val="21"/>
      <color theme="5" tint="-0.499984740745262"/>
      <name val="新細明體"/>
      <family val="5"/>
      <charset val="136"/>
    </font>
    <font>
      <b/>
      <sz val="21"/>
      <color rgb="FFFF0000"/>
      <name val="新細明體"/>
      <family val="1"/>
      <charset val="136"/>
    </font>
    <font>
      <b/>
      <sz val="21"/>
      <color theme="0"/>
      <name val="新細明體"/>
      <family val="1"/>
      <charset val="136"/>
    </font>
    <font>
      <b/>
      <sz val="21"/>
      <color rgb="FFFF0000"/>
      <name val="Microsoft JhengHei"/>
      <family val="5"/>
    </font>
    <font>
      <b/>
      <sz val="21"/>
      <color rgb="FF002060"/>
      <name val="Calibri"/>
      <family val="2"/>
    </font>
    <font>
      <b/>
      <sz val="21"/>
      <color rgb="FF002060"/>
      <name val="Microsoft JhengHei"/>
      <family val="2"/>
    </font>
    <font>
      <b/>
      <sz val="21"/>
      <color rgb="FFFFFF00"/>
      <name val="新細明體"/>
      <family val="5"/>
      <charset val="136"/>
    </font>
    <font>
      <sz val="22"/>
      <name val="新細明體"/>
      <family val="1"/>
      <charset val="136"/>
    </font>
    <font>
      <b/>
      <sz val="21"/>
      <color rgb="FFFFFF00"/>
      <name val="新細明體"/>
      <family val="1"/>
      <charset val="136"/>
    </font>
    <font>
      <b/>
      <sz val="21"/>
      <color rgb="FF008000"/>
      <name val="Microsoft JhengHei"/>
      <family val="5"/>
    </font>
    <font>
      <b/>
      <sz val="21"/>
      <color rgb="FFFF5050"/>
      <name val="Microsoft JhengHei"/>
      <family val="2"/>
      <charset val="136"/>
    </font>
    <font>
      <b/>
      <sz val="21"/>
      <color theme="0"/>
      <name val="Microsoft JhengHei"/>
      <family val="4"/>
    </font>
    <font>
      <b/>
      <sz val="21"/>
      <color rgb="FF008000"/>
      <name val="Calibri"/>
      <family val="5"/>
    </font>
    <font>
      <b/>
      <sz val="21"/>
      <color theme="0"/>
      <name val="新細明體"/>
      <family val="5"/>
      <charset val="136"/>
    </font>
    <font>
      <b/>
      <sz val="21"/>
      <color theme="0"/>
      <name val="華康棒棒體W5(P)"/>
      <family val="5"/>
      <charset val="136"/>
    </font>
    <font>
      <b/>
      <sz val="21"/>
      <color rgb="FF008000"/>
      <name val="Microsoft JhengHei"/>
      <family val="5"/>
      <charset val="136"/>
    </font>
    <font>
      <b/>
      <sz val="21"/>
      <color rgb="FF008000"/>
      <name val="華康娃娃體W7"/>
      <family val="5"/>
      <charset val="136"/>
    </font>
    <font>
      <b/>
      <sz val="21"/>
      <color theme="0"/>
      <name val="華康棒棒體W5"/>
      <family val="1"/>
      <charset val="136"/>
    </font>
    <font>
      <b/>
      <sz val="21"/>
      <color rgb="FF6600FF"/>
      <name val="Microsoft JhengHei"/>
      <family val="5"/>
    </font>
    <font>
      <b/>
      <sz val="21"/>
      <color rgb="FF6600FF"/>
      <name val="華康墨字體(P)"/>
      <family val="5"/>
      <charset val="136"/>
    </font>
    <font>
      <b/>
      <sz val="21"/>
      <color rgb="FFFFFF00"/>
      <name val="華康棒棒體W5(P)"/>
      <family val="5"/>
      <charset val="136"/>
    </font>
    <font>
      <b/>
      <sz val="21"/>
      <color rgb="FF0070C0"/>
      <name val="華康墨字體(P)"/>
      <family val="5"/>
      <charset val="136"/>
    </font>
    <font>
      <b/>
      <sz val="21"/>
      <color rgb="FF0070C0"/>
      <name val="Microsoft JhengHei"/>
      <family val="5"/>
    </font>
    <font>
      <b/>
      <sz val="21"/>
      <color rgb="FFFF0000"/>
      <name val="標楷體"/>
      <family val="4"/>
      <charset val="136"/>
    </font>
    <font>
      <b/>
      <sz val="21"/>
      <color rgb="FF008000"/>
      <name val="標楷體"/>
      <family val="4"/>
      <charset val="136"/>
    </font>
    <font>
      <sz val="20"/>
      <color theme="1"/>
      <name val="新細明體"/>
      <family val="1"/>
    </font>
    <font>
      <sz val="20"/>
      <color theme="1"/>
      <name val="新細明體"/>
      <family val="1"/>
      <charset val="136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0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/>
      <right/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59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/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59"/>
      </left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/>
      <top style="thin">
        <color indexed="59"/>
      </top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505">
    <xf numFmtId="0" fontId="0" fillId="0" borderId="0" xfId="0">
      <alignment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9" fillId="0" borderId="28" xfId="0" applyFont="1" applyBorder="1" applyAlignment="1">
      <alignment horizontal="center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0" fillId="0" borderId="0" xfId="19" applyFont="1"/>
    <xf numFmtId="179" fontId="28" fillId="0" borderId="2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180" fontId="28" fillId="0" borderId="0" xfId="0" applyNumberFormat="1" applyFont="1" applyAlignment="1">
      <alignment horizontal="right"/>
    </xf>
    <xf numFmtId="0" fontId="36" fillId="0" borderId="0" xfId="19" applyFont="1"/>
    <xf numFmtId="0" fontId="23" fillId="0" borderId="0" xfId="19" applyFont="1"/>
    <xf numFmtId="0" fontId="38" fillId="0" borderId="20" xfId="0" applyFont="1" applyBorder="1" applyAlignment="1">
      <alignment horizontal="left" vertical="center" shrinkToFit="1"/>
    </xf>
    <xf numFmtId="0" fontId="38" fillId="0" borderId="20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38" fillId="0" borderId="23" xfId="0" applyFont="1" applyBorder="1">
      <alignment vertical="center"/>
    </xf>
    <xf numFmtId="0" fontId="1" fillId="0" borderId="23" xfId="0" applyFont="1" applyBorder="1">
      <alignment vertical="center"/>
    </xf>
    <xf numFmtId="0" fontId="40" fillId="0" borderId="0" xfId="19" applyFont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shrinkToFit="1"/>
    </xf>
    <xf numFmtId="0" fontId="23" fillId="0" borderId="0" xfId="0" applyFont="1" applyAlignment="1">
      <alignment horizontal="left" vertical="center" shrinkToFit="1"/>
    </xf>
    <xf numFmtId="0" fontId="0" fillId="0" borderId="0" xfId="0" applyAlignment="1">
      <alignment horizontal="right"/>
    </xf>
    <xf numFmtId="0" fontId="23" fillId="0" borderId="0" xfId="0" applyFont="1" applyAlignment="1">
      <alignment vertical="center" textRotation="180" shrinkToFit="1"/>
    </xf>
    <xf numFmtId="0" fontId="1" fillId="0" borderId="84" xfId="0" applyFont="1" applyBorder="1" applyAlignment="1">
      <alignment horizontal="center" vertical="center" shrinkToFit="1"/>
    </xf>
    <xf numFmtId="0" fontId="1" fillId="0" borderId="85" xfId="0" applyFont="1" applyBorder="1" applyAlignment="1">
      <alignment horizontal="right"/>
    </xf>
    <xf numFmtId="0" fontId="28" fillId="0" borderId="86" xfId="0" applyFont="1" applyBorder="1" applyAlignment="1">
      <alignment horizontal="left"/>
    </xf>
    <xf numFmtId="0" fontId="28" fillId="0" borderId="87" xfId="0" applyFont="1" applyBorder="1" applyAlignment="1">
      <alignment horizontal="center"/>
    </xf>
    <xf numFmtId="0" fontId="34" fillId="0" borderId="0" xfId="19" applyFont="1"/>
    <xf numFmtId="180" fontId="35" fillId="0" borderId="52" xfId="19" applyNumberFormat="1" applyFont="1" applyBorder="1"/>
    <xf numFmtId="0" fontId="35" fillId="0" borderId="52" xfId="19" applyFont="1" applyBorder="1"/>
    <xf numFmtId="179" fontId="35" fillId="0" borderId="52" xfId="19" applyNumberFormat="1" applyFont="1" applyBorder="1"/>
    <xf numFmtId="0" fontId="35" fillId="0" borderId="35" xfId="19" applyFont="1" applyBorder="1"/>
    <xf numFmtId="180" fontId="35" fillId="0" borderId="35" xfId="19" applyNumberFormat="1" applyFont="1" applyBorder="1"/>
    <xf numFmtId="179" fontId="35" fillId="0" borderId="36" xfId="19" applyNumberFormat="1" applyFont="1" applyBorder="1"/>
    <xf numFmtId="0" fontId="35" fillId="0" borderId="37" xfId="19" applyFont="1" applyBorder="1"/>
    <xf numFmtId="179" fontId="35" fillId="0" borderId="38" xfId="19" applyNumberFormat="1" applyFont="1" applyBorder="1"/>
    <xf numFmtId="0" fontId="35" fillId="0" borderId="38" xfId="19" applyFont="1" applyBorder="1"/>
    <xf numFmtId="179" fontId="35" fillId="0" borderId="41" xfId="19" applyNumberFormat="1" applyFont="1" applyBorder="1"/>
    <xf numFmtId="179" fontId="35" fillId="0" borderId="39" xfId="19" applyNumberFormat="1" applyFont="1" applyBorder="1"/>
    <xf numFmtId="0" fontId="35" fillId="0" borderId="34" xfId="19" applyFont="1" applyBorder="1"/>
    <xf numFmtId="179" fontId="35" fillId="0" borderId="35" xfId="19" applyNumberFormat="1" applyFont="1" applyBorder="1"/>
    <xf numFmtId="179" fontId="35" fillId="0" borderId="40" xfId="19" applyNumberFormat="1" applyFont="1" applyBorder="1"/>
    <xf numFmtId="0" fontId="35" fillId="0" borderId="50" xfId="19" applyFont="1" applyBorder="1"/>
    <xf numFmtId="179" fontId="35" fillId="0" borderId="50" xfId="19" applyNumberFormat="1" applyFont="1" applyBorder="1"/>
    <xf numFmtId="179" fontId="35" fillId="0" borderId="45" xfId="19" applyNumberFormat="1" applyFont="1" applyBorder="1"/>
    <xf numFmtId="179" fontId="35" fillId="0" borderId="68" xfId="19" applyNumberFormat="1" applyFont="1" applyBorder="1"/>
    <xf numFmtId="0" fontId="35" fillId="0" borderId="67" xfId="19" applyFont="1" applyBorder="1"/>
    <xf numFmtId="0" fontId="35" fillId="0" borderId="40" xfId="19" applyFont="1" applyBorder="1"/>
    <xf numFmtId="0" fontId="35" fillId="0" borderId="53" xfId="19" applyFont="1" applyBorder="1"/>
    <xf numFmtId="0" fontId="35" fillId="0" borderId="71" xfId="19" applyFont="1" applyBorder="1"/>
    <xf numFmtId="179" fontId="35" fillId="0" borderId="76" xfId="19" applyNumberFormat="1" applyFont="1" applyBorder="1"/>
    <xf numFmtId="0" fontId="35" fillId="0" borderId="72" xfId="19" applyFont="1" applyBorder="1"/>
    <xf numFmtId="0" fontId="35" fillId="0" borderId="57" xfId="19" applyFont="1" applyBorder="1"/>
    <xf numFmtId="179" fontId="35" fillId="0" borderId="60" xfId="19" applyNumberFormat="1" applyFont="1" applyBorder="1"/>
    <xf numFmtId="179" fontId="35" fillId="0" borderId="57" xfId="19" applyNumberFormat="1" applyFont="1" applyBorder="1"/>
    <xf numFmtId="179" fontId="35" fillId="0" borderId="33" xfId="19" applyNumberFormat="1" applyFont="1" applyBorder="1"/>
    <xf numFmtId="0" fontId="35" fillId="0" borderId="33" xfId="19" applyFont="1" applyBorder="1"/>
    <xf numFmtId="0" fontId="35" fillId="0" borderId="41" xfId="19" applyFont="1" applyBorder="1"/>
    <xf numFmtId="0" fontId="38" fillId="0" borderId="0" xfId="0" applyFont="1" applyAlignment="1">
      <alignment horizontal="left" vertical="center" shrinkToFit="1"/>
    </xf>
    <xf numFmtId="0" fontId="35" fillId="0" borderId="48" xfId="19" applyFont="1" applyBorder="1"/>
    <xf numFmtId="0" fontId="0" fillId="0" borderId="20" xfId="0" applyBorder="1" applyAlignment="1">
      <alignment horizontal="left" vertical="center" shrinkToFit="1"/>
    </xf>
    <xf numFmtId="0" fontId="23" fillId="24" borderId="81" xfId="0" applyFont="1" applyFill="1" applyBorder="1" applyAlignment="1">
      <alignment horizontal="center" vertical="center" shrinkToFit="1"/>
    </xf>
    <xf numFmtId="0" fontId="23" fillId="24" borderId="80" xfId="0" applyFont="1" applyFill="1" applyBorder="1" applyAlignment="1">
      <alignment horizontal="center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24" xfId="0" applyFont="1" applyBorder="1" applyAlignment="1">
      <alignment vertical="center" textRotation="180" shrinkToFit="1"/>
    </xf>
    <xf numFmtId="0" fontId="23" fillId="0" borderId="31" xfId="0" applyFont="1" applyBorder="1" applyAlignment="1">
      <alignment horizontal="left" vertical="center" shrinkToFit="1"/>
    </xf>
    <xf numFmtId="0" fontId="23" fillId="0" borderId="91" xfId="0" applyFont="1" applyBorder="1" applyAlignment="1">
      <alignment horizontal="left" vertical="center" shrinkToFit="1"/>
    </xf>
    <xf numFmtId="0" fontId="23" fillId="0" borderId="24" xfId="0" applyFont="1" applyBorder="1" applyAlignment="1">
      <alignment vertical="center" shrinkToFit="1"/>
    </xf>
    <xf numFmtId="0" fontId="23" fillId="0" borderId="91" xfId="0" applyFont="1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23" fillId="0" borderId="24" xfId="0" applyFont="1" applyBorder="1" applyAlignment="1">
      <alignment vertical="center" textRotation="255" shrinkToFit="1"/>
    </xf>
    <xf numFmtId="0" fontId="45" fillId="0" borderId="91" xfId="0" applyFont="1" applyBorder="1" applyAlignment="1">
      <alignment horizontal="left" vertical="center" shrinkToFit="1"/>
    </xf>
    <xf numFmtId="0" fontId="45" fillId="0" borderId="24" xfId="0" applyFont="1" applyBorder="1" applyAlignment="1">
      <alignment vertical="center" textRotation="180" shrinkToFit="1"/>
    </xf>
    <xf numFmtId="0" fontId="45" fillId="0" borderId="20" xfId="0" applyFont="1" applyBorder="1" applyAlignment="1">
      <alignment horizontal="left" vertical="center" shrinkToFit="1"/>
    </xf>
    <xf numFmtId="0" fontId="0" fillId="0" borderId="57" xfId="0" applyBorder="1" applyAlignment="1">
      <alignment vertical="center" shrinkToFit="1"/>
    </xf>
    <xf numFmtId="0" fontId="0" fillId="0" borderId="57" xfId="0" applyBorder="1">
      <alignment vertical="center"/>
    </xf>
    <xf numFmtId="0" fontId="0" fillId="0" borderId="78" xfId="0" applyBorder="1">
      <alignment vertical="center"/>
    </xf>
    <xf numFmtId="0" fontId="23" fillId="0" borderId="82" xfId="0" applyFont="1" applyBorder="1" applyAlignment="1">
      <alignment vertical="center" shrinkToFit="1"/>
    </xf>
    <xf numFmtId="0" fontId="0" fillId="0" borderId="69" xfId="0" applyBorder="1" applyAlignment="1">
      <alignment vertical="center" shrinkToFit="1"/>
    </xf>
    <xf numFmtId="0" fontId="23" fillId="0" borderId="82" xfId="0" applyFont="1" applyBorder="1" applyAlignment="1">
      <alignment horizontal="left" vertical="center" shrinkToFit="1"/>
    </xf>
    <xf numFmtId="0" fontId="23" fillId="0" borderId="69" xfId="0" applyFont="1" applyBorder="1" applyAlignment="1">
      <alignment horizontal="left" vertical="center" shrinkToFit="1"/>
    </xf>
    <xf numFmtId="0" fontId="23" fillId="0" borderId="60" xfId="0" applyFont="1" applyBorder="1">
      <alignment vertical="center"/>
    </xf>
    <xf numFmtId="0" fontId="23" fillId="0" borderId="24" xfId="0" applyFont="1" applyBorder="1" applyAlignment="1">
      <alignment horizontal="left" vertical="top" shrinkToFit="1"/>
    </xf>
    <xf numFmtId="0" fontId="23" fillId="0" borderId="86" xfId="0" applyFont="1" applyBorder="1" applyAlignment="1">
      <alignment vertical="center" textRotation="180" shrinkToFit="1"/>
    </xf>
    <xf numFmtId="0" fontId="23" fillId="0" borderId="86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/>
    </xf>
    <xf numFmtId="0" fontId="23" fillId="0" borderId="82" xfId="0" applyFont="1" applyBorder="1" applyAlignment="1">
      <alignment vertical="center" textRotation="180" shrinkToFit="1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3" fillId="24" borderId="16" xfId="0" applyFont="1" applyFill="1" applyBorder="1" applyAlignment="1">
      <alignment horizontal="center" vertical="center" shrinkToFit="1"/>
    </xf>
    <xf numFmtId="0" fontId="23" fillId="0" borderId="20" xfId="0" applyFont="1" applyBorder="1" applyAlignment="1">
      <alignment vertical="center" textRotation="180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3" fillId="0" borderId="20" xfId="0" applyFont="1" applyBorder="1" applyAlignment="1">
      <alignment vertical="center" textRotation="255" shrinkToFit="1"/>
    </xf>
    <xf numFmtId="0" fontId="23" fillId="0" borderId="20" xfId="0" applyFont="1" applyBorder="1" applyAlignment="1">
      <alignment vertical="center" shrinkToFit="1"/>
    </xf>
    <xf numFmtId="0" fontId="23" fillId="0" borderId="69" xfId="0" applyFont="1" applyBorder="1" applyAlignment="1">
      <alignment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60" xfId="0" applyFont="1" applyBorder="1" applyAlignment="1">
      <alignment vertical="center" shrinkToFit="1"/>
    </xf>
    <xf numFmtId="0" fontId="23" fillId="0" borderId="60" xfId="0" applyFont="1" applyBorder="1" applyAlignment="1">
      <alignment horizontal="left" vertical="center" shrinkToFit="1"/>
    </xf>
    <xf numFmtId="0" fontId="23" fillId="0" borderId="78" xfId="0" applyFont="1" applyBorder="1" applyAlignment="1">
      <alignment vertical="center" textRotation="180" shrinkToFit="1"/>
    </xf>
    <xf numFmtId="0" fontId="23" fillId="0" borderId="88" xfId="0" applyFont="1" applyBorder="1" applyAlignment="1">
      <alignment vertical="center" textRotation="180" shrinkToFit="1"/>
    </xf>
    <xf numFmtId="0" fontId="23" fillId="0" borderId="21" xfId="0" applyFont="1" applyBorder="1" applyAlignment="1">
      <alignment vertical="center" shrinkToFit="1"/>
    </xf>
    <xf numFmtId="0" fontId="23" fillId="24" borderId="16" xfId="0" quotePrefix="1" applyFont="1" applyFill="1" applyBorder="1" applyAlignment="1">
      <alignment horizontal="center" vertical="center" shrinkToFit="1"/>
    </xf>
    <xf numFmtId="0" fontId="23" fillId="0" borderId="30" xfId="0" applyFont="1" applyBorder="1" applyAlignment="1">
      <alignment horizontal="left" vertical="center" shrinkToFit="1"/>
    </xf>
    <xf numFmtId="0" fontId="23" fillId="0" borderId="57" xfId="0" applyFont="1" applyBorder="1">
      <alignment vertical="center"/>
    </xf>
    <xf numFmtId="0" fontId="23" fillId="0" borderId="60" xfId="0" applyFont="1" applyBorder="1" applyAlignment="1">
      <alignment vertical="center" textRotation="180" shrinkToFit="1"/>
    </xf>
    <xf numFmtId="0" fontId="23" fillId="0" borderId="17" xfId="0" applyFont="1" applyBorder="1" applyAlignment="1">
      <alignment vertical="center" shrinkToFit="1"/>
    </xf>
    <xf numFmtId="0" fontId="23" fillId="0" borderId="78" xfId="0" applyFont="1" applyBorder="1" applyAlignment="1">
      <alignment horizontal="left" vertical="center" shrinkToFit="1"/>
    </xf>
    <xf numFmtId="0" fontId="23" fillId="0" borderId="78" xfId="0" applyFont="1" applyBorder="1" applyAlignment="1">
      <alignment vertical="center" shrinkToFit="1"/>
    </xf>
    <xf numFmtId="0" fontId="23" fillId="0" borderId="92" xfId="0" applyFont="1" applyBorder="1" applyAlignment="1">
      <alignment vertical="center" textRotation="180" shrinkToFit="1"/>
    </xf>
    <xf numFmtId="0" fontId="23" fillId="24" borderId="93" xfId="0" applyFont="1" applyFill="1" applyBorder="1" applyAlignment="1">
      <alignment horizontal="center" vertical="center" shrinkToFit="1"/>
    </xf>
    <xf numFmtId="0" fontId="23" fillId="0" borderId="57" xfId="0" applyFont="1" applyBorder="1" applyAlignment="1">
      <alignment horizontal="left"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77" xfId="0" applyFont="1" applyBorder="1" applyAlignment="1">
      <alignment vertical="center" shrinkToFit="1"/>
    </xf>
    <xf numFmtId="0" fontId="38" fillId="0" borderId="89" xfId="0" applyFont="1" applyBorder="1">
      <alignment vertical="center"/>
    </xf>
    <xf numFmtId="0" fontId="23" fillId="0" borderId="94" xfId="0" applyFont="1" applyBorder="1" applyAlignment="1">
      <alignment horizontal="left" vertical="center" shrinkToFit="1"/>
    </xf>
    <xf numFmtId="0" fontId="23" fillId="24" borderId="25" xfId="0" applyFont="1" applyFill="1" applyBorder="1" applyAlignment="1">
      <alignment horizontal="center" vertical="center" shrinkToFit="1"/>
    </xf>
    <xf numFmtId="0" fontId="23" fillId="0" borderId="61" xfId="0" applyFont="1" applyBorder="1" applyAlignment="1">
      <alignment vertical="center" shrinkToFit="1"/>
    </xf>
    <xf numFmtId="0" fontId="23" fillId="0" borderId="61" xfId="0" applyFont="1" applyBorder="1" applyAlignment="1">
      <alignment horizontal="left" vertical="center" shrinkToFit="1"/>
    </xf>
    <xf numFmtId="0" fontId="23" fillId="0" borderId="54" xfId="0" applyFont="1" applyBorder="1" applyAlignment="1">
      <alignment horizontal="left" vertical="center" shrinkToFit="1"/>
    </xf>
    <xf numFmtId="0" fontId="23" fillId="0" borderId="89" xfId="0" applyFont="1" applyBorder="1">
      <alignment vertical="center"/>
    </xf>
    <xf numFmtId="0" fontId="23" fillId="0" borderId="61" xfId="0" applyFont="1" applyBorder="1" applyAlignment="1">
      <alignment vertical="center" textRotation="180" shrinkToFit="1"/>
    </xf>
    <xf numFmtId="0" fontId="23" fillId="0" borderId="52" xfId="0" applyFont="1" applyBorder="1" applyAlignment="1">
      <alignment horizontal="left" vertical="center" shrinkToFit="1"/>
    </xf>
    <xf numFmtId="0" fontId="23" fillId="0" borderId="61" xfId="0" applyFont="1" applyBorder="1" applyAlignment="1">
      <alignment horizontal="left" vertical="center" wrapText="1" shrinkToFit="1"/>
    </xf>
    <xf numFmtId="0" fontId="23" fillId="0" borderId="54" xfId="0" applyFont="1" applyBorder="1" applyAlignment="1">
      <alignment vertical="center" shrinkToFit="1"/>
    </xf>
    <xf numFmtId="0" fontId="23" fillId="0" borderId="54" xfId="0" applyFont="1" applyBorder="1" applyAlignment="1">
      <alignment vertical="center" textRotation="180" shrinkToFit="1"/>
    </xf>
    <xf numFmtId="0" fontId="23" fillId="0" borderId="63" xfId="0" applyFont="1" applyBorder="1" applyAlignment="1">
      <alignment horizontal="left" vertical="center" shrinkToFit="1"/>
    </xf>
    <xf numFmtId="0" fontId="23" fillId="0" borderId="77" xfId="0" applyFont="1" applyBorder="1" applyAlignment="1">
      <alignment horizontal="center" vertical="center" shrinkToFit="1"/>
    </xf>
    <xf numFmtId="179" fontId="35" fillId="0" borderId="55" xfId="19" applyNumberFormat="1" applyFont="1" applyBorder="1"/>
    <xf numFmtId="0" fontId="1" fillId="0" borderId="27" xfId="0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0" fontId="28" fillId="0" borderId="98" xfId="0" applyFont="1" applyBorder="1" applyAlignment="1">
      <alignment horizontal="center"/>
    </xf>
    <xf numFmtId="0" fontId="22" fillId="0" borderId="78" xfId="0" applyFont="1" applyBorder="1" applyAlignment="1">
      <alignment vertical="center" shrinkToFit="1"/>
    </xf>
    <xf numFmtId="0" fontId="38" fillId="0" borderId="21" xfId="0" applyFont="1" applyBorder="1" applyAlignment="1">
      <alignment horizontal="left" vertical="center" shrinkToFit="1"/>
    </xf>
    <xf numFmtId="0" fontId="38" fillId="0" borderId="78" xfId="0" applyFont="1" applyBorder="1" applyAlignment="1">
      <alignment horizontal="center" vertical="center" shrinkToFit="1"/>
    </xf>
    <xf numFmtId="0" fontId="38" fillId="0" borderId="21" xfId="0" applyFont="1" applyBorder="1" applyAlignment="1">
      <alignment vertical="center" textRotation="255" shrinkToFit="1"/>
    </xf>
    <xf numFmtId="0" fontId="38" fillId="0" borderId="78" xfId="0" applyFont="1" applyBorder="1" applyAlignment="1">
      <alignment horizontal="left" vertical="center" shrinkToFit="1"/>
    </xf>
    <xf numFmtId="9" fontId="23" fillId="0" borderId="20" xfId="44" applyFont="1" applyFill="1" applyBorder="1" applyAlignment="1">
      <alignment horizontal="left" vertical="center" shrinkToFit="1"/>
    </xf>
    <xf numFmtId="9" fontId="23" fillId="0" borderId="20" xfId="44" applyFont="1" applyBorder="1" applyAlignment="1">
      <alignment horizontal="left" vertical="center" shrinkToFit="1"/>
    </xf>
    <xf numFmtId="181" fontId="23" fillId="0" borderId="20" xfId="44" applyNumberFormat="1" applyFont="1" applyFill="1" applyBorder="1" applyAlignment="1">
      <alignment horizontal="left" vertical="center" shrinkToFit="1"/>
    </xf>
    <xf numFmtId="9" fontId="23" fillId="0" borderId="0" xfId="44" applyFont="1">
      <alignment vertical="center"/>
    </xf>
    <xf numFmtId="9" fontId="23" fillId="0" borderId="60" xfId="44" applyFont="1" applyBorder="1">
      <alignment vertical="center"/>
    </xf>
    <xf numFmtId="181" fontId="23" fillId="0" borderId="0" xfId="44" applyNumberFormat="1" applyFont="1" applyAlignment="1">
      <alignment horizontal="left" vertical="center"/>
    </xf>
    <xf numFmtId="0" fontId="38" fillId="0" borderId="21" xfId="0" applyFont="1" applyBorder="1" applyAlignment="1">
      <alignment vertical="center" shrinkToFit="1"/>
    </xf>
    <xf numFmtId="0" fontId="23" fillId="0" borderId="99" xfId="0" applyFont="1" applyBorder="1" applyAlignment="1">
      <alignment vertical="center" shrinkToFit="1"/>
    </xf>
    <xf numFmtId="0" fontId="23" fillId="0" borderId="100" xfId="0" applyFont="1" applyBorder="1" applyAlignment="1">
      <alignment vertical="center" shrinkToFit="1"/>
    </xf>
    <xf numFmtId="180" fontId="28" fillId="0" borderId="101" xfId="0" applyNumberFormat="1" applyFont="1" applyBorder="1" applyAlignment="1">
      <alignment horizontal="right"/>
    </xf>
    <xf numFmtId="180" fontId="28" fillId="0" borderId="86" xfId="0" applyNumberFormat="1" applyFont="1" applyBorder="1" applyAlignment="1">
      <alignment horizontal="right"/>
    </xf>
    <xf numFmtId="0" fontId="23" fillId="0" borderId="77" xfId="0" applyFont="1" applyBorder="1" applyAlignment="1">
      <alignment vertical="center" shrinkToFit="1"/>
    </xf>
    <xf numFmtId="0" fontId="38" fillId="0" borderId="78" xfId="0" applyFont="1" applyBorder="1" applyAlignment="1">
      <alignment vertical="center" shrinkToFit="1"/>
    </xf>
    <xf numFmtId="0" fontId="23" fillId="0" borderId="61" xfId="0" applyFont="1" applyBorder="1">
      <alignment vertical="center"/>
    </xf>
    <xf numFmtId="0" fontId="3" fillId="0" borderId="60" xfId="0" applyFont="1" applyBorder="1" applyAlignment="1">
      <alignment vertical="center" shrinkToFit="1"/>
    </xf>
    <xf numFmtId="0" fontId="23" fillId="0" borderId="91" xfId="0" applyFont="1" applyBorder="1" applyAlignment="1">
      <alignment vertical="center" textRotation="180" shrinkToFit="1"/>
    </xf>
    <xf numFmtId="0" fontId="23" fillId="0" borderId="102" xfId="0" applyFont="1" applyBorder="1" applyAlignment="1">
      <alignment vertical="center" shrinkToFit="1"/>
    </xf>
    <xf numFmtId="0" fontId="23" fillId="0" borderId="95" xfId="0" applyFont="1" applyBorder="1" applyAlignment="1">
      <alignment vertical="center" textRotation="180" shrinkToFit="1"/>
    </xf>
    <xf numFmtId="0" fontId="23" fillId="0" borderId="103" xfId="0" applyFont="1" applyBorder="1" applyAlignment="1">
      <alignment horizontal="left" vertical="center" shrinkToFit="1"/>
    </xf>
    <xf numFmtId="178" fontId="46" fillId="0" borderId="33" xfId="0" applyNumberFormat="1" applyFont="1" applyBorder="1" applyAlignment="1">
      <alignment vertical="top" wrapText="1"/>
    </xf>
    <xf numFmtId="0" fontId="24" fillId="0" borderId="106" xfId="0" applyFont="1" applyBorder="1" applyAlignment="1">
      <alignment horizontal="center" vertical="center" shrinkToFit="1"/>
    </xf>
    <xf numFmtId="178" fontId="46" fillId="0" borderId="79" xfId="0" applyNumberFormat="1" applyFont="1" applyBorder="1" applyAlignment="1">
      <alignment vertical="top" wrapText="1"/>
    </xf>
    <xf numFmtId="178" fontId="46" fillId="0" borderId="105" xfId="0" applyNumberFormat="1" applyFont="1" applyBorder="1" applyAlignment="1">
      <alignment vertical="top" wrapText="1"/>
    </xf>
    <xf numFmtId="178" fontId="46" fillId="0" borderId="56" xfId="0" applyNumberFormat="1" applyFont="1" applyBorder="1" applyAlignment="1">
      <alignment vertical="top" wrapText="1"/>
    </xf>
    <xf numFmtId="178" fontId="34" fillId="0" borderId="48" xfId="0" applyNumberFormat="1" applyFont="1" applyBorder="1" applyAlignment="1">
      <alignment horizontal="right" vertical="center" wrapText="1"/>
    </xf>
    <xf numFmtId="178" fontId="34" fillId="0" borderId="0" xfId="0" applyNumberFormat="1" applyFont="1" applyAlignment="1">
      <alignment horizontal="right" vertical="center" wrapText="1"/>
    </xf>
    <xf numFmtId="178" fontId="34" fillId="0" borderId="0" xfId="0" applyNumberFormat="1" applyFont="1" applyAlignment="1">
      <alignment horizontal="center" vertical="center" wrapText="1"/>
    </xf>
    <xf numFmtId="178" fontId="46" fillId="0" borderId="0" xfId="0" applyNumberFormat="1" applyFont="1" applyAlignment="1">
      <alignment vertical="top" wrapText="1"/>
    </xf>
    <xf numFmtId="0" fontId="0" fillId="0" borderId="79" xfId="19" applyFont="1" applyBorder="1"/>
    <xf numFmtId="180" fontId="35" fillId="0" borderId="0" xfId="19" applyNumberFormat="1" applyFont="1"/>
    <xf numFmtId="0" fontId="35" fillId="0" borderId="0" xfId="19" applyFont="1"/>
    <xf numFmtId="179" fontId="35" fillId="0" borderId="0" xfId="19" applyNumberFormat="1" applyFont="1"/>
    <xf numFmtId="0" fontId="115" fillId="0" borderId="0" xfId="19" applyFont="1"/>
    <xf numFmtId="0" fontId="23" fillId="0" borderId="107" xfId="0" applyFont="1" applyBorder="1" applyAlignment="1">
      <alignment vertical="center" shrinkToFit="1"/>
    </xf>
    <xf numFmtId="0" fontId="40" fillId="0" borderId="21" xfId="0" applyFont="1" applyBorder="1" applyAlignment="1">
      <alignment vertical="center" shrinkToFit="1"/>
    </xf>
    <xf numFmtId="0" fontId="47" fillId="0" borderId="57" xfId="0" applyFont="1" applyBorder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0" fontId="47" fillId="0" borderId="61" xfId="0" applyFont="1" applyBorder="1" applyAlignment="1">
      <alignment horizontal="center" vertical="center" shrinkToFit="1"/>
    </xf>
    <xf numFmtId="0" fontId="126" fillId="29" borderId="57" xfId="0" applyFont="1" applyFill="1" applyBorder="1" applyAlignment="1">
      <alignment horizontal="center" vertical="center" shrinkToFit="1"/>
    </xf>
    <xf numFmtId="0" fontId="127" fillId="29" borderId="0" xfId="0" applyFont="1" applyFill="1" applyAlignment="1">
      <alignment horizontal="center" vertical="center" shrinkToFit="1"/>
    </xf>
    <xf numFmtId="0" fontId="127" fillId="29" borderId="61" xfId="0" applyFont="1" applyFill="1" applyBorder="1" applyAlignment="1">
      <alignment horizontal="center" vertical="center" shrinkToFit="1"/>
    </xf>
    <xf numFmtId="0" fontId="89" fillId="47" borderId="57" xfId="0" applyFont="1" applyFill="1" applyBorder="1" applyAlignment="1">
      <alignment horizontal="center" vertical="center" shrinkToFit="1"/>
    </xf>
    <xf numFmtId="0" fontId="70" fillId="47" borderId="0" xfId="0" applyFont="1" applyFill="1" applyAlignment="1">
      <alignment horizontal="center" vertical="center" shrinkToFit="1"/>
    </xf>
    <xf numFmtId="0" fontId="70" fillId="47" borderId="61" xfId="0" applyFont="1" applyFill="1" applyBorder="1" applyAlignment="1">
      <alignment horizontal="center" vertical="center" shrinkToFit="1"/>
    </xf>
    <xf numFmtId="0" fontId="118" fillId="25" borderId="57" xfId="0" applyFont="1" applyFill="1" applyBorder="1" applyAlignment="1">
      <alignment horizontal="center" vertical="center" shrinkToFit="1"/>
    </xf>
    <xf numFmtId="0" fontId="85" fillId="25" borderId="0" xfId="0" applyFont="1" applyFill="1" applyAlignment="1">
      <alignment horizontal="center" vertical="center" shrinkToFit="1"/>
    </xf>
    <xf numFmtId="0" fontId="85" fillId="25" borderId="61" xfId="0" applyFont="1" applyFill="1" applyBorder="1" applyAlignment="1">
      <alignment horizontal="center" vertical="center" shrinkToFit="1"/>
    </xf>
    <xf numFmtId="0" fontId="47" fillId="0" borderId="57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61" xfId="0" applyFont="1" applyBorder="1" applyAlignment="1">
      <alignment horizontal="center" vertical="center" wrapText="1"/>
    </xf>
    <xf numFmtId="0" fontId="96" fillId="25" borderId="57" xfId="0" applyFont="1" applyFill="1" applyBorder="1" applyAlignment="1">
      <alignment horizontal="center" vertical="center" shrinkToFit="1"/>
    </xf>
    <xf numFmtId="0" fontId="50" fillId="25" borderId="0" xfId="0" applyFont="1" applyFill="1" applyAlignment="1">
      <alignment horizontal="center" vertical="center" shrinkToFit="1"/>
    </xf>
    <xf numFmtId="0" fontId="50" fillId="25" borderId="61" xfId="0" applyFont="1" applyFill="1" applyBorder="1" applyAlignment="1">
      <alignment horizontal="center" vertical="center" shrinkToFit="1"/>
    </xf>
    <xf numFmtId="0" fontId="117" fillId="27" borderId="57" xfId="0" applyFont="1" applyFill="1" applyBorder="1" applyAlignment="1">
      <alignment horizontal="center" vertical="center" shrinkToFit="1"/>
    </xf>
    <xf numFmtId="0" fontId="54" fillId="27" borderId="0" xfId="0" applyFont="1" applyFill="1" applyAlignment="1">
      <alignment horizontal="center" vertical="center" shrinkToFit="1"/>
    </xf>
    <xf numFmtId="0" fontId="54" fillId="27" borderId="56" xfId="0" applyFont="1" applyFill="1" applyBorder="1" applyAlignment="1">
      <alignment horizontal="center" vertical="center" shrinkToFit="1"/>
    </xf>
    <xf numFmtId="0" fontId="47" fillId="0" borderId="56" xfId="0" applyFont="1" applyBorder="1" applyAlignment="1">
      <alignment horizontal="center" vertical="center" wrapText="1"/>
    </xf>
    <xf numFmtId="0" fontId="78" fillId="26" borderId="57" xfId="0" applyFont="1" applyFill="1" applyBorder="1" applyAlignment="1">
      <alignment horizontal="center" vertical="center"/>
    </xf>
    <xf numFmtId="0" fontId="79" fillId="26" borderId="0" xfId="0" applyFont="1" applyFill="1" applyAlignment="1">
      <alignment horizontal="center" vertical="center"/>
    </xf>
    <xf numFmtId="0" fontId="79" fillId="26" borderId="56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" vertical="center" shrinkToFit="1"/>
    </xf>
    <xf numFmtId="0" fontId="47" fillId="0" borderId="53" xfId="0" applyFont="1" applyBorder="1" applyAlignment="1">
      <alignment horizontal="center" vertical="center" shrinkToFit="1"/>
    </xf>
    <xf numFmtId="0" fontId="47" fillId="0" borderId="63" xfId="0" applyFont="1" applyBorder="1" applyAlignment="1">
      <alignment horizontal="center" vertical="center" shrinkToFit="1"/>
    </xf>
    <xf numFmtId="0" fontId="47" fillId="0" borderId="54" xfId="0" applyFont="1" applyBorder="1" applyAlignment="1">
      <alignment horizontal="center" vertical="center" shrinkToFit="1"/>
    </xf>
    <xf numFmtId="178" fontId="34" fillId="0" borderId="43" xfId="0" applyNumberFormat="1" applyFont="1" applyBorder="1" applyAlignment="1">
      <alignment horizontal="center" vertical="center" wrapText="1"/>
    </xf>
    <xf numFmtId="178" fontId="34" fillId="0" borderId="44" xfId="0" applyNumberFormat="1" applyFont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 shrinkToFit="1"/>
    </xf>
    <xf numFmtId="0" fontId="48" fillId="0" borderId="57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0" fontId="48" fillId="0" borderId="56" xfId="0" applyFont="1" applyBorder="1" applyAlignment="1">
      <alignment horizontal="center" vertical="center" shrinkToFit="1"/>
    </xf>
    <xf numFmtId="0" fontId="114" fillId="46" borderId="48" xfId="0" applyFont="1" applyFill="1" applyBorder="1" applyAlignment="1">
      <alignment horizontal="center" vertical="center" shrinkToFit="1"/>
    </xf>
    <xf numFmtId="0" fontId="82" fillId="46" borderId="0" xfId="0" applyFont="1" applyFill="1" applyAlignment="1">
      <alignment horizontal="center" vertical="center" shrinkToFit="1"/>
    </xf>
    <xf numFmtId="0" fontId="121" fillId="45" borderId="57" xfId="0" applyFont="1" applyFill="1" applyBorder="1" applyAlignment="1">
      <alignment horizontal="center" vertical="center" shrinkToFit="1"/>
    </xf>
    <xf numFmtId="0" fontId="122" fillId="45" borderId="0" xfId="0" applyFont="1" applyFill="1" applyAlignment="1">
      <alignment horizontal="center" vertical="center" shrinkToFit="1"/>
    </xf>
    <xf numFmtId="0" fontId="121" fillId="42" borderId="57" xfId="0" applyFont="1" applyFill="1" applyBorder="1" applyAlignment="1">
      <alignment horizontal="center" vertical="center" shrinkToFit="1"/>
    </xf>
    <xf numFmtId="0" fontId="125" fillId="42" borderId="0" xfId="0" applyFont="1" applyFill="1" applyAlignment="1">
      <alignment horizontal="center" vertical="center" shrinkToFit="1"/>
    </xf>
    <xf numFmtId="0" fontId="125" fillId="42" borderId="61" xfId="0" applyFont="1" applyFill="1" applyBorder="1" applyAlignment="1">
      <alignment horizontal="center" vertical="center" shrinkToFit="1"/>
    </xf>
    <xf numFmtId="0" fontId="119" fillId="38" borderId="57" xfId="0" applyFont="1" applyFill="1" applyBorder="1" applyAlignment="1">
      <alignment horizontal="center" vertical="center" shrinkToFit="1"/>
    </xf>
    <xf numFmtId="0" fontId="73" fillId="38" borderId="0" xfId="0" applyFont="1" applyFill="1" applyAlignment="1">
      <alignment horizontal="center" vertical="center" shrinkToFit="1"/>
    </xf>
    <xf numFmtId="0" fontId="73" fillId="38" borderId="56" xfId="0" applyFont="1" applyFill="1" applyBorder="1" applyAlignment="1">
      <alignment horizontal="center" vertical="center" shrinkToFit="1"/>
    </xf>
    <xf numFmtId="0" fontId="47" fillId="0" borderId="67" xfId="0" applyFont="1" applyBorder="1" applyAlignment="1">
      <alignment horizontal="center" vertical="center" shrinkToFit="1"/>
    </xf>
    <xf numFmtId="0" fontId="131" fillId="48" borderId="53" xfId="0" applyFont="1" applyFill="1" applyBorder="1" applyAlignment="1">
      <alignment horizontal="center" vertical="center" shrinkToFit="1"/>
    </xf>
    <xf numFmtId="0" fontId="131" fillId="48" borderId="63" xfId="0" applyFont="1" applyFill="1" applyBorder="1" applyAlignment="1">
      <alignment horizontal="center" vertical="center" shrinkToFit="1"/>
    </xf>
    <xf numFmtId="0" fontId="131" fillId="48" borderId="54" xfId="0" applyFont="1" applyFill="1" applyBorder="1" applyAlignment="1">
      <alignment horizontal="center" vertical="center" shrinkToFit="1"/>
    </xf>
    <xf numFmtId="0" fontId="47" fillId="0" borderId="65" xfId="0" applyFont="1" applyBorder="1" applyAlignment="1">
      <alignment horizontal="center" vertical="center" shrinkToFit="1"/>
    </xf>
    <xf numFmtId="0" fontId="110" fillId="37" borderId="48" xfId="0" applyFont="1" applyFill="1" applyBorder="1" applyAlignment="1">
      <alignment horizontal="center" vertical="center"/>
    </xf>
    <xf numFmtId="0" fontId="81" fillId="37" borderId="0" xfId="0" applyFont="1" applyFill="1" applyAlignment="1">
      <alignment horizontal="center" vertical="center"/>
    </xf>
    <xf numFmtId="0" fontId="94" fillId="27" borderId="57" xfId="0" applyFont="1" applyFill="1" applyBorder="1" applyAlignment="1">
      <alignment horizontal="center" vertical="center"/>
    </xf>
    <xf numFmtId="0" fontId="70" fillId="27" borderId="0" xfId="0" applyFont="1" applyFill="1" applyAlignment="1">
      <alignment horizontal="center" vertical="center"/>
    </xf>
    <xf numFmtId="0" fontId="117" fillId="35" borderId="57" xfId="0" applyFont="1" applyFill="1" applyBorder="1" applyAlignment="1">
      <alignment horizontal="center" vertical="center"/>
    </xf>
    <xf numFmtId="0" fontId="64" fillId="35" borderId="0" xfId="0" applyFont="1" applyFill="1" applyAlignment="1">
      <alignment horizontal="center" vertical="center"/>
    </xf>
    <xf numFmtId="0" fontId="64" fillId="35" borderId="61" xfId="0" applyFont="1" applyFill="1" applyBorder="1" applyAlignment="1">
      <alignment horizontal="center" vertical="center"/>
    </xf>
    <xf numFmtId="0" fontId="109" fillId="26" borderId="57" xfId="0" applyFont="1" applyFill="1" applyBorder="1" applyAlignment="1">
      <alignment horizontal="center" vertical="center"/>
    </xf>
    <xf numFmtId="0" fontId="66" fillId="26" borderId="0" xfId="0" applyFont="1" applyFill="1" applyAlignment="1">
      <alignment horizontal="center" vertical="center"/>
    </xf>
    <xf numFmtId="0" fontId="66" fillId="26" borderId="56" xfId="0" applyFont="1" applyFill="1" applyBorder="1" applyAlignment="1">
      <alignment horizontal="center" vertical="center"/>
    </xf>
    <xf numFmtId="0" fontId="47" fillId="0" borderId="48" xfId="0" applyFont="1" applyBorder="1" applyAlignment="1">
      <alignment horizontal="center" vertical="center" wrapText="1"/>
    </xf>
    <xf numFmtId="0" fontId="47" fillId="32" borderId="57" xfId="0" applyFont="1" applyFill="1" applyBorder="1" applyAlignment="1">
      <alignment horizontal="center" vertical="center" wrapText="1"/>
    </xf>
    <xf numFmtId="0" fontId="47" fillId="32" borderId="0" xfId="0" applyFont="1" applyFill="1" applyAlignment="1">
      <alignment horizontal="center" vertical="center" wrapText="1"/>
    </xf>
    <xf numFmtId="0" fontId="47" fillId="32" borderId="61" xfId="0" applyFont="1" applyFill="1" applyBorder="1" applyAlignment="1">
      <alignment horizontal="center" vertical="center" wrapText="1"/>
    </xf>
    <xf numFmtId="0" fontId="94" fillId="27" borderId="48" xfId="0" applyFont="1" applyFill="1" applyBorder="1" applyAlignment="1">
      <alignment horizontal="center" vertical="center" shrinkToFit="1"/>
    </xf>
    <xf numFmtId="0" fontId="70" fillId="27" borderId="0" xfId="0" applyFont="1" applyFill="1" applyAlignment="1">
      <alignment horizontal="center" vertical="center" shrinkToFit="1"/>
    </xf>
    <xf numFmtId="0" fontId="105" fillId="33" borderId="57" xfId="0" applyFont="1" applyFill="1" applyBorder="1" applyAlignment="1">
      <alignment horizontal="center" vertical="center" shrinkToFit="1"/>
    </xf>
    <xf numFmtId="0" fontId="54" fillId="33" borderId="0" xfId="0" applyFont="1" applyFill="1" applyAlignment="1">
      <alignment horizontal="center" vertical="center" shrinkToFit="1"/>
    </xf>
    <xf numFmtId="178" fontId="34" fillId="0" borderId="73" xfId="0" applyNumberFormat="1" applyFont="1" applyBorder="1" applyAlignment="1">
      <alignment horizontal="center" vertical="center" wrapText="1"/>
    </xf>
    <xf numFmtId="178" fontId="34" fillId="0" borderId="74" xfId="0" applyNumberFormat="1" applyFont="1" applyBorder="1" applyAlignment="1">
      <alignment horizontal="center" vertical="center" wrapText="1"/>
    </xf>
    <xf numFmtId="178" fontId="34" fillId="0" borderId="49" xfId="0" applyNumberFormat="1" applyFont="1" applyBorder="1" applyAlignment="1">
      <alignment horizontal="center" vertical="center" wrapText="1"/>
    </xf>
    <xf numFmtId="178" fontId="34" fillId="0" borderId="46" xfId="0" applyNumberFormat="1" applyFont="1" applyBorder="1" applyAlignment="1">
      <alignment horizontal="center" vertical="center" wrapText="1"/>
    </xf>
    <xf numFmtId="0" fontId="42" fillId="0" borderId="48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39" fillId="0" borderId="0" xfId="0" applyFont="1" applyAlignment="1">
      <alignment horizontal="center" vertical="center" shrinkToFit="1"/>
    </xf>
    <xf numFmtId="0" fontId="39" fillId="0" borderId="48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178" fontId="34" fillId="0" borderId="90" xfId="0" applyNumberFormat="1" applyFont="1" applyBorder="1" applyAlignment="1">
      <alignment horizontal="right" vertical="center" wrapText="1"/>
    </xf>
    <xf numFmtId="178" fontId="34" fillId="0" borderId="79" xfId="0" applyNumberFormat="1" applyFont="1" applyBorder="1" applyAlignment="1">
      <alignment horizontal="right" vertical="center" wrapText="1"/>
    </xf>
    <xf numFmtId="178" fontId="34" fillId="0" borderId="96" xfId="0" applyNumberFormat="1" applyFont="1" applyBorder="1" applyAlignment="1">
      <alignment horizontal="center" vertical="center" wrapText="1"/>
    </xf>
    <xf numFmtId="178" fontId="34" fillId="0" borderId="83" xfId="0" applyNumberFormat="1" applyFont="1" applyBorder="1" applyAlignment="1">
      <alignment horizontal="center" vertical="center" wrapText="1"/>
    </xf>
    <xf numFmtId="178" fontId="34" fillId="0" borderId="97" xfId="0" applyNumberFormat="1" applyFont="1" applyBorder="1" applyAlignment="1">
      <alignment horizontal="center" vertical="center" wrapText="1"/>
    </xf>
    <xf numFmtId="0" fontId="39" fillId="0" borderId="48" xfId="0" applyFont="1" applyBorder="1" applyAlignment="1">
      <alignment horizontal="center" vertical="center" shrinkToFit="1"/>
    </xf>
    <xf numFmtId="0" fontId="47" fillId="0" borderId="45" xfId="0" applyFont="1" applyBorder="1" applyAlignment="1">
      <alignment horizontal="center" vertical="center" shrinkToFit="1"/>
    </xf>
    <xf numFmtId="0" fontId="47" fillId="0" borderId="58" xfId="0" applyFont="1" applyBorder="1" applyAlignment="1">
      <alignment horizontal="center" vertical="center" shrinkToFit="1"/>
    </xf>
    <xf numFmtId="0" fontId="47" fillId="0" borderId="62" xfId="0" applyFont="1" applyBorder="1" applyAlignment="1">
      <alignment horizontal="center" vertical="center" shrinkToFit="1"/>
    </xf>
    <xf numFmtId="0" fontId="49" fillId="35" borderId="48" xfId="0" applyFont="1" applyFill="1" applyBorder="1" applyAlignment="1">
      <alignment horizontal="center" vertical="center"/>
    </xf>
    <xf numFmtId="0" fontId="49" fillId="35" borderId="0" xfId="0" applyFont="1" applyFill="1" applyAlignment="1">
      <alignment horizontal="center" vertical="center"/>
    </xf>
    <xf numFmtId="0" fontId="90" fillId="29" borderId="57" xfId="0" applyFont="1" applyFill="1" applyBorder="1" applyAlignment="1">
      <alignment horizontal="center" vertical="center"/>
    </xf>
    <xf numFmtId="0" fontId="68" fillId="29" borderId="0" xfId="0" applyFont="1" applyFill="1" applyAlignment="1">
      <alignment horizontal="center" vertical="center"/>
    </xf>
    <xf numFmtId="0" fontId="68" fillId="29" borderId="61" xfId="0" applyFont="1" applyFill="1" applyBorder="1" applyAlignment="1">
      <alignment horizontal="center" vertical="center"/>
    </xf>
    <xf numFmtId="0" fontId="56" fillId="35" borderId="57" xfId="0" applyFont="1" applyFill="1" applyBorder="1" applyAlignment="1">
      <alignment horizontal="center" vertical="center"/>
    </xf>
    <xf numFmtId="0" fontId="56" fillId="35" borderId="0" xfId="0" applyFont="1" applyFill="1" applyAlignment="1">
      <alignment horizontal="center" vertical="center"/>
    </xf>
    <xf numFmtId="0" fontId="56" fillId="35" borderId="61" xfId="0" applyFont="1" applyFill="1" applyBorder="1" applyAlignment="1">
      <alignment horizontal="center" vertical="center"/>
    </xf>
    <xf numFmtId="0" fontId="41" fillId="0" borderId="48" xfId="0" applyFont="1" applyBorder="1" applyAlignment="1">
      <alignment horizontal="center" vertical="center" shrinkToFit="1"/>
    </xf>
    <xf numFmtId="0" fontId="41" fillId="0" borderId="0" xfId="0" applyFont="1" applyAlignment="1">
      <alignment horizontal="center" vertical="center" shrinkToFit="1"/>
    </xf>
    <xf numFmtId="0" fontId="43" fillId="0" borderId="48" xfId="0" applyFont="1" applyBorder="1" applyAlignment="1">
      <alignment horizontal="center" vertical="center" shrinkToFit="1"/>
    </xf>
    <xf numFmtId="0" fontId="43" fillId="0" borderId="0" xfId="0" applyFont="1" applyAlignment="1">
      <alignment horizontal="center" vertical="center" shrinkToFit="1"/>
    </xf>
    <xf numFmtId="0" fontId="51" fillId="33" borderId="59" xfId="0" applyFont="1" applyFill="1" applyBorder="1" applyAlignment="1">
      <alignment horizontal="center" vertical="center" shrinkToFit="1"/>
    </xf>
    <xf numFmtId="0" fontId="51" fillId="33" borderId="60" xfId="0" applyFont="1" applyFill="1" applyBorder="1" applyAlignment="1">
      <alignment horizontal="center" vertical="center" shrinkToFit="1"/>
    </xf>
    <xf numFmtId="0" fontId="51" fillId="33" borderId="57" xfId="0" applyFont="1" applyFill="1" applyBorder="1" applyAlignment="1">
      <alignment horizontal="center" vertical="center" shrinkToFit="1"/>
    </xf>
    <xf numFmtId="178" fontId="34" fillId="0" borderId="51" xfId="0" applyNumberFormat="1" applyFont="1" applyBorder="1" applyAlignment="1">
      <alignment horizontal="center" vertical="center" wrapText="1"/>
    </xf>
    <xf numFmtId="178" fontId="34" fillId="0" borderId="52" xfId="0" applyNumberFormat="1" applyFont="1" applyBorder="1" applyAlignment="1">
      <alignment horizontal="center" vertical="center" wrapText="1"/>
    </xf>
    <xf numFmtId="178" fontId="34" fillId="0" borderId="53" xfId="0" applyNumberFormat="1" applyFont="1" applyBorder="1" applyAlignment="1">
      <alignment horizontal="center" vertical="center" wrapText="1"/>
    </xf>
    <xf numFmtId="178" fontId="34" fillId="0" borderId="55" xfId="0" applyNumberFormat="1" applyFont="1" applyBorder="1" applyAlignment="1">
      <alignment horizontal="center" vertical="center" wrapText="1"/>
    </xf>
    <xf numFmtId="178" fontId="55" fillId="0" borderId="0" xfId="0" applyNumberFormat="1" applyFont="1" applyAlignment="1">
      <alignment horizontal="right" vertical="top" wrapText="1"/>
    </xf>
    <xf numFmtId="178" fontId="55" fillId="0" borderId="56" xfId="0" applyNumberFormat="1" applyFont="1" applyBorder="1" applyAlignment="1">
      <alignment horizontal="right" vertical="top" wrapText="1"/>
    </xf>
    <xf numFmtId="178" fontId="71" fillId="0" borderId="0" xfId="0" applyNumberFormat="1" applyFont="1" applyAlignment="1">
      <alignment horizontal="right" vertical="top" wrapText="1"/>
    </xf>
    <xf numFmtId="178" fontId="71" fillId="0" borderId="56" xfId="0" applyNumberFormat="1" applyFont="1" applyBorder="1" applyAlignment="1">
      <alignment horizontal="right" vertical="top" wrapText="1"/>
    </xf>
    <xf numFmtId="178" fontId="71" fillId="0" borderId="33" xfId="0" applyNumberFormat="1" applyFont="1" applyBorder="1" applyAlignment="1">
      <alignment horizontal="right" vertical="top" wrapText="1"/>
    </xf>
    <xf numFmtId="178" fontId="71" fillId="0" borderId="104" xfId="0" applyNumberFormat="1" applyFont="1" applyBorder="1" applyAlignment="1">
      <alignment horizontal="right" vertical="top" wrapText="1"/>
    </xf>
    <xf numFmtId="0" fontId="47" fillId="0" borderId="64" xfId="0" applyFont="1" applyBorder="1" applyAlignment="1">
      <alignment horizontal="center" vertical="center" shrinkToFit="1"/>
    </xf>
    <xf numFmtId="0" fontId="47" fillId="0" borderId="50" xfId="0" applyFont="1" applyBorder="1" applyAlignment="1">
      <alignment horizontal="center" vertical="center" shrinkToFit="1"/>
    </xf>
    <xf numFmtId="0" fontId="69" fillId="36" borderId="57" xfId="0" applyFont="1" applyFill="1" applyBorder="1" applyAlignment="1">
      <alignment horizontal="center" vertical="center" shrinkToFit="1"/>
    </xf>
    <xf numFmtId="0" fontId="69" fillId="36" borderId="0" xfId="0" applyFont="1" applyFill="1" applyAlignment="1">
      <alignment horizontal="center" vertical="center" shrinkToFit="1"/>
    </xf>
    <xf numFmtId="0" fontId="69" fillId="36" borderId="61" xfId="0" applyFont="1" applyFill="1" applyBorder="1" applyAlignment="1">
      <alignment horizontal="center" vertical="center" shrinkToFit="1"/>
    </xf>
    <xf numFmtId="0" fontId="94" fillId="33" borderId="57" xfId="0" applyFont="1" applyFill="1" applyBorder="1" applyAlignment="1">
      <alignment horizontal="center" vertical="center" shrinkToFit="1"/>
    </xf>
    <xf numFmtId="0" fontId="52" fillId="33" borderId="0" xfId="0" applyFont="1" applyFill="1" applyAlignment="1">
      <alignment horizontal="center" vertical="center" shrinkToFit="1"/>
    </xf>
    <xf numFmtId="0" fontId="52" fillId="33" borderId="61" xfId="0" applyFont="1" applyFill="1" applyBorder="1" applyAlignment="1">
      <alignment horizontal="center" vertical="center" shrinkToFit="1"/>
    </xf>
    <xf numFmtId="0" fontId="128" fillId="37" borderId="57" xfId="0" applyFont="1" applyFill="1" applyBorder="1" applyAlignment="1">
      <alignment horizontal="center" vertical="center" shrinkToFit="1"/>
    </xf>
    <xf numFmtId="0" fontId="82" fillId="37" borderId="0" xfId="0" applyFont="1" applyFill="1" applyAlignment="1">
      <alignment horizontal="center" vertical="center" shrinkToFit="1"/>
    </xf>
    <xf numFmtId="0" fontId="97" fillId="28" borderId="60" xfId="0" applyFont="1" applyFill="1" applyBorder="1" applyAlignment="1">
      <alignment horizontal="center" vertical="center" shrinkToFit="1"/>
    </xf>
    <xf numFmtId="0" fontId="84" fillId="28" borderId="60" xfId="0" applyFont="1" applyFill="1" applyBorder="1" applyAlignment="1">
      <alignment horizontal="center" vertical="center" shrinkToFit="1"/>
    </xf>
    <xf numFmtId="0" fontId="84" fillId="28" borderId="70" xfId="0" applyFont="1" applyFill="1" applyBorder="1" applyAlignment="1">
      <alignment horizontal="center" vertical="center" shrinkToFit="1"/>
    </xf>
    <xf numFmtId="0" fontId="129" fillId="27" borderId="57" xfId="0" applyFont="1" applyFill="1" applyBorder="1" applyAlignment="1">
      <alignment horizontal="center" vertical="center"/>
    </xf>
    <xf numFmtId="0" fontId="129" fillId="27" borderId="0" xfId="0" applyFont="1" applyFill="1" applyAlignment="1">
      <alignment horizontal="center" vertical="center"/>
    </xf>
    <xf numFmtId="0" fontId="129" fillId="27" borderId="61" xfId="0" applyFont="1" applyFill="1" applyBorder="1" applyAlignment="1">
      <alignment horizontal="center" vertical="center"/>
    </xf>
    <xf numFmtId="0" fontId="103" fillId="38" borderId="57" xfId="0" applyFont="1" applyFill="1" applyBorder="1" applyAlignment="1">
      <alignment horizontal="center" vertical="center"/>
    </xf>
    <xf numFmtId="0" fontId="73" fillId="38" borderId="0" xfId="0" applyFont="1" applyFill="1" applyAlignment="1">
      <alignment horizontal="center" vertical="center"/>
    </xf>
    <xf numFmtId="0" fontId="73" fillId="38" borderId="56" xfId="0" applyFont="1" applyFill="1" applyBorder="1" applyAlignment="1">
      <alignment horizontal="center" vertical="center"/>
    </xf>
    <xf numFmtId="0" fontId="89" fillId="44" borderId="59" xfId="0" applyFont="1" applyFill="1" applyBorder="1" applyAlignment="1">
      <alignment horizontal="center" vertical="center" shrinkToFit="1"/>
    </xf>
    <xf numFmtId="0" fontId="68" fillId="44" borderId="60" xfId="0" applyFont="1" applyFill="1" applyBorder="1" applyAlignment="1">
      <alignment horizontal="center" vertical="center" shrinkToFit="1"/>
    </xf>
    <xf numFmtId="0" fontId="68" fillId="44" borderId="57" xfId="0" applyFont="1" applyFill="1" applyBorder="1" applyAlignment="1">
      <alignment horizontal="center" vertical="center" shrinkToFit="1"/>
    </xf>
    <xf numFmtId="0" fontId="72" fillId="42" borderId="57" xfId="0" applyFont="1" applyFill="1" applyBorder="1" applyAlignment="1">
      <alignment horizontal="center" vertical="center" shrinkToFit="1"/>
    </xf>
    <xf numFmtId="0" fontId="73" fillId="42" borderId="0" xfId="0" applyFont="1" applyFill="1" applyAlignment="1">
      <alignment horizontal="center" vertical="center" shrinkToFit="1"/>
    </xf>
    <xf numFmtId="0" fontId="73" fillId="42" borderId="61" xfId="0" applyFont="1" applyFill="1" applyBorder="1" applyAlignment="1">
      <alignment horizontal="center" vertical="center" shrinkToFit="1"/>
    </xf>
    <xf numFmtId="0" fontId="95" fillId="27" borderId="57" xfId="0" applyFont="1" applyFill="1" applyBorder="1" applyAlignment="1">
      <alignment horizontal="center" vertical="center" shrinkToFit="1"/>
    </xf>
    <xf numFmtId="0" fontId="57" fillId="27" borderId="0" xfId="0" applyFont="1" applyFill="1" applyAlignment="1">
      <alignment horizontal="center" vertical="center" shrinkToFit="1"/>
    </xf>
    <xf numFmtId="0" fontId="57" fillId="27" borderId="61" xfId="0" applyFont="1" applyFill="1" applyBorder="1" applyAlignment="1">
      <alignment horizontal="center" vertical="center" shrinkToFit="1"/>
    </xf>
    <xf numFmtId="0" fontId="109" fillId="43" borderId="57" xfId="0" applyFont="1" applyFill="1" applyBorder="1" applyAlignment="1">
      <alignment horizontal="center" vertical="center" shrinkToFit="1"/>
    </xf>
    <xf numFmtId="0" fontId="80" fillId="43" borderId="0" xfId="0" applyFont="1" applyFill="1" applyAlignment="1">
      <alignment horizontal="center" vertical="center" shrinkToFit="1"/>
    </xf>
    <xf numFmtId="0" fontId="80" fillId="43" borderId="61" xfId="0" applyFont="1" applyFill="1" applyBorder="1" applyAlignment="1">
      <alignment horizontal="center" vertical="center" shrinkToFit="1"/>
    </xf>
    <xf numFmtId="0" fontId="58" fillId="40" borderId="57" xfId="0" applyFont="1" applyFill="1" applyBorder="1" applyAlignment="1">
      <alignment horizontal="center" vertical="center" shrinkToFit="1"/>
    </xf>
    <xf numFmtId="0" fontId="83" fillId="40" borderId="0" xfId="0" applyFont="1" applyFill="1" applyAlignment="1">
      <alignment horizontal="center" vertical="center" shrinkToFit="1"/>
    </xf>
    <xf numFmtId="0" fontId="83" fillId="40" borderId="56" xfId="0" applyFont="1" applyFill="1" applyBorder="1" applyAlignment="1">
      <alignment horizontal="center" vertical="center" shrinkToFit="1"/>
    </xf>
    <xf numFmtId="0" fontId="47" fillId="0" borderId="59" xfId="0" applyFont="1" applyBorder="1" applyAlignment="1">
      <alignment horizontal="center" vertical="center" wrapText="1"/>
    </xf>
    <xf numFmtId="0" fontId="47" fillId="0" borderId="60" xfId="0" applyFont="1" applyBorder="1" applyAlignment="1">
      <alignment horizontal="center" vertical="center" wrapText="1"/>
    </xf>
    <xf numFmtId="0" fontId="47" fillId="0" borderId="51" xfId="0" applyFont="1" applyBorder="1" applyAlignment="1">
      <alignment horizontal="center" vertical="center" shrinkToFit="1"/>
    </xf>
    <xf numFmtId="0" fontId="47" fillId="0" borderId="52" xfId="0" applyFont="1" applyBorder="1" applyAlignment="1">
      <alignment horizontal="center" vertical="center" shrinkToFit="1"/>
    </xf>
    <xf numFmtId="178" fontId="34" fillId="0" borderId="42" xfId="0" applyNumberFormat="1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shrinkToFit="1"/>
    </xf>
    <xf numFmtId="0" fontId="101" fillId="30" borderId="48" xfId="0" applyFont="1" applyFill="1" applyBorder="1" applyAlignment="1">
      <alignment horizontal="center" vertical="center" shrinkToFit="1"/>
    </xf>
    <xf numFmtId="0" fontId="68" fillId="30" borderId="0" xfId="0" applyFont="1" applyFill="1" applyAlignment="1">
      <alignment horizontal="center" vertical="center" shrinkToFit="1"/>
    </xf>
    <xf numFmtId="0" fontId="74" fillId="38" borderId="57" xfId="0" applyFont="1" applyFill="1" applyBorder="1" applyAlignment="1">
      <alignment horizontal="center" vertical="center"/>
    </xf>
    <xf numFmtId="0" fontId="75" fillId="38" borderId="0" xfId="0" applyFont="1" applyFill="1" applyAlignment="1">
      <alignment horizontal="center" vertical="center"/>
    </xf>
    <xf numFmtId="0" fontId="75" fillId="38" borderId="61" xfId="0" applyFont="1" applyFill="1" applyBorder="1" applyAlignment="1">
      <alignment horizontal="center" vertical="center"/>
    </xf>
    <xf numFmtId="0" fontId="90" fillId="34" borderId="57" xfId="0" applyFont="1" applyFill="1" applyBorder="1" applyAlignment="1">
      <alignment horizontal="center" vertical="center"/>
    </xf>
    <xf numFmtId="0" fontId="70" fillId="34" borderId="0" xfId="0" applyFont="1" applyFill="1" applyAlignment="1">
      <alignment horizontal="center" vertical="center"/>
    </xf>
    <xf numFmtId="0" fontId="70" fillId="34" borderId="61" xfId="0" applyFont="1" applyFill="1" applyBorder="1" applyAlignment="1">
      <alignment horizontal="center" vertical="center"/>
    </xf>
    <xf numFmtId="0" fontId="107" fillId="26" borderId="57" xfId="0" applyFont="1" applyFill="1" applyBorder="1" applyAlignment="1">
      <alignment horizontal="center" vertical="center"/>
    </xf>
    <xf numFmtId="0" fontId="53" fillId="26" borderId="0" xfId="0" applyFont="1" applyFill="1" applyAlignment="1">
      <alignment horizontal="center" vertical="center"/>
    </xf>
    <xf numFmtId="0" fontId="53" fillId="26" borderId="56" xfId="0" applyFont="1" applyFill="1" applyBorder="1" applyAlignment="1">
      <alignment horizontal="center" vertical="center"/>
    </xf>
    <xf numFmtId="0" fontId="101" fillId="30" borderId="57" xfId="0" applyFont="1" applyFill="1" applyBorder="1" applyAlignment="1">
      <alignment horizontal="center" vertical="center"/>
    </xf>
    <xf numFmtId="0" fontId="68" fillId="30" borderId="0" xfId="0" applyFont="1" applyFill="1" applyAlignment="1">
      <alignment horizontal="center" vertical="center"/>
    </xf>
    <xf numFmtId="0" fontId="68" fillId="30" borderId="61" xfId="0" applyFont="1" applyFill="1" applyBorder="1" applyAlignment="1">
      <alignment horizontal="center" vertical="center"/>
    </xf>
    <xf numFmtId="0" fontId="102" fillId="35" borderId="48" xfId="0" applyFont="1" applyFill="1" applyBorder="1" applyAlignment="1">
      <alignment horizontal="center" vertical="center" shrinkToFit="1"/>
    </xf>
    <xf numFmtId="0" fontId="59" fillId="35" borderId="0" xfId="0" applyFont="1" applyFill="1" applyAlignment="1">
      <alignment horizontal="center" vertical="center" shrinkToFit="1"/>
    </xf>
    <xf numFmtId="0" fontId="105" fillId="29" borderId="57" xfId="0" applyFont="1" applyFill="1" applyBorder="1" applyAlignment="1">
      <alignment horizontal="center" vertical="center" shrinkToFit="1"/>
    </xf>
    <xf numFmtId="0" fontId="54" fillId="29" borderId="0" xfId="0" applyFont="1" applyFill="1" applyAlignment="1">
      <alignment horizontal="center" vertical="center" shrinkToFit="1"/>
    </xf>
    <xf numFmtId="0" fontId="54" fillId="29" borderId="61" xfId="0" applyFont="1" applyFill="1" applyBorder="1" applyAlignment="1">
      <alignment horizontal="center" vertical="center" shrinkToFit="1"/>
    </xf>
    <xf numFmtId="0" fontId="107" fillId="30" borderId="57" xfId="0" applyFont="1" applyFill="1" applyBorder="1" applyAlignment="1">
      <alignment horizontal="center" vertical="center" shrinkToFit="1"/>
    </xf>
    <xf numFmtId="0" fontId="62" fillId="30" borderId="0" xfId="0" applyFont="1" applyFill="1" applyAlignment="1">
      <alignment horizontal="center" vertical="center" shrinkToFit="1"/>
    </xf>
    <xf numFmtId="0" fontId="62" fillId="30" borderId="61" xfId="0" applyFont="1" applyFill="1" applyBorder="1" applyAlignment="1">
      <alignment horizontal="center" vertical="center" shrinkToFit="1"/>
    </xf>
    <xf numFmtId="0" fontId="108" fillId="33" borderId="57" xfId="0" applyFont="1" applyFill="1" applyBorder="1" applyAlignment="1">
      <alignment horizontal="center" vertical="center"/>
    </xf>
    <xf numFmtId="0" fontId="65" fillId="33" borderId="0" xfId="0" applyFont="1" applyFill="1" applyAlignment="1">
      <alignment horizontal="center" vertical="center"/>
    </xf>
    <xf numFmtId="0" fontId="65" fillId="33" borderId="56" xfId="0" applyFont="1" applyFill="1" applyBorder="1" applyAlignment="1">
      <alignment horizontal="center" vertical="center"/>
    </xf>
    <xf numFmtId="0" fontId="103" fillId="37" borderId="48" xfId="0" applyFont="1" applyFill="1" applyBorder="1" applyAlignment="1">
      <alignment horizontal="center" vertical="center" shrinkToFit="1"/>
    </xf>
    <xf numFmtId="0" fontId="73" fillId="37" borderId="0" xfId="0" applyFont="1" applyFill="1" applyAlignment="1">
      <alignment horizontal="center" vertical="center" shrinkToFit="1"/>
    </xf>
    <xf numFmtId="0" fontId="106" fillId="33" borderId="60" xfId="0" applyFont="1" applyFill="1" applyBorder="1" applyAlignment="1">
      <alignment horizontal="center" vertical="center" shrinkToFit="1"/>
    </xf>
    <xf numFmtId="0" fontId="60" fillId="33" borderId="60" xfId="0" applyFont="1" applyFill="1" applyBorder="1" applyAlignment="1">
      <alignment horizontal="center" vertical="center" shrinkToFit="1"/>
    </xf>
    <xf numFmtId="0" fontId="63" fillId="26" borderId="60" xfId="0" applyFont="1" applyFill="1" applyBorder="1" applyAlignment="1">
      <alignment horizontal="center" vertical="center" shrinkToFit="1"/>
    </xf>
    <xf numFmtId="0" fontId="64" fillId="26" borderId="60" xfId="0" applyFont="1" applyFill="1" applyBorder="1" applyAlignment="1">
      <alignment horizontal="center" vertical="center" shrinkToFit="1"/>
    </xf>
    <xf numFmtId="0" fontId="123" fillId="43" borderId="57" xfId="0" applyFont="1" applyFill="1" applyBorder="1" applyAlignment="1">
      <alignment horizontal="center" vertical="center" shrinkToFit="1"/>
    </xf>
    <xf numFmtId="0" fontId="124" fillId="43" borderId="0" xfId="0" applyFont="1" applyFill="1" applyAlignment="1">
      <alignment horizontal="center" vertical="center" shrinkToFit="1"/>
    </xf>
    <xf numFmtId="0" fontId="124" fillId="43" borderId="56" xfId="0" applyFont="1" applyFill="1" applyBorder="1" applyAlignment="1">
      <alignment horizontal="center" vertical="center" shrinkToFit="1"/>
    </xf>
    <xf numFmtId="0" fontId="103" fillId="45" borderId="57" xfId="0" applyFont="1" applyFill="1" applyBorder="1" applyAlignment="1">
      <alignment horizontal="center" vertical="center" shrinkToFit="1"/>
    </xf>
    <xf numFmtId="0" fontId="72" fillId="45" borderId="0" xfId="0" applyFont="1" applyFill="1" applyAlignment="1">
      <alignment horizontal="center" vertical="center" shrinkToFit="1"/>
    </xf>
    <xf numFmtId="0" fontId="95" fillId="28" borderId="60" xfId="0" applyFont="1" applyFill="1" applyBorder="1" applyAlignment="1">
      <alignment horizontal="center" vertical="center" shrinkToFit="1"/>
    </xf>
    <xf numFmtId="0" fontId="61" fillId="28" borderId="60" xfId="0" applyFont="1" applyFill="1" applyBorder="1" applyAlignment="1">
      <alignment horizontal="center" vertical="center" shrinkToFit="1"/>
    </xf>
    <xf numFmtId="0" fontId="132" fillId="48" borderId="52" xfId="0" applyFont="1" applyFill="1" applyBorder="1" applyAlignment="1">
      <alignment horizontal="center" vertical="center" shrinkToFit="1"/>
    </xf>
    <xf numFmtId="0" fontId="109" fillId="26" borderId="48" xfId="0" applyFont="1" applyFill="1" applyBorder="1" applyAlignment="1">
      <alignment horizontal="center" vertical="center" shrinkToFit="1"/>
    </xf>
    <xf numFmtId="0" fontId="80" fillId="26" borderId="0" xfId="0" applyFont="1" applyFill="1" applyAlignment="1">
      <alignment horizontal="center" vertical="center" shrinkToFit="1"/>
    </xf>
    <xf numFmtId="0" fontId="80" fillId="26" borderId="61" xfId="0" applyFont="1" applyFill="1" applyBorder="1" applyAlignment="1">
      <alignment horizontal="center" vertical="center" shrinkToFit="1"/>
    </xf>
    <xf numFmtId="0" fontId="67" fillId="25" borderId="57" xfId="0" applyFont="1" applyFill="1" applyBorder="1" applyAlignment="1">
      <alignment horizontal="center" vertical="center" shrinkToFit="1"/>
    </xf>
    <xf numFmtId="0" fontId="68" fillId="25" borderId="0" xfId="0" applyFont="1" applyFill="1" applyAlignment="1">
      <alignment horizontal="center" vertical="center" shrinkToFit="1"/>
    </xf>
    <xf numFmtId="0" fontId="109" fillId="33" borderId="57" xfId="0" applyFont="1" applyFill="1" applyBorder="1" applyAlignment="1">
      <alignment horizontal="center" vertical="center"/>
    </xf>
    <xf numFmtId="0" fontId="80" fillId="33" borderId="0" xfId="0" applyFont="1" applyFill="1" applyAlignment="1">
      <alignment horizontal="center" vertical="center"/>
    </xf>
    <xf numFmtId="0" fontId="94" fillId="43" borderId="57" xfId="0" applyFont="1" applyFill="1" applyBorder="1" applyAlignment="1">
      <alignment horizontal="center" vertical="center"/>
    </xf>
    <xf numFmtId="0" fontId="52" fillId="43" borderId="0" xfId="0" applyFont="1" applyFill="1" applyAlignment="1">
      <alignment horizontal="center" vertical="center"/>
    </xf>
    <xf numFmtId="0" fontId="110" fillId="42" borderId="57" xfId="0" applyFont="1" applyFill="1" applyBorder="1" applyAlignment="1">
      <alignment horizontal="center" vertical="center" shrinkToFit="1"/>
    </xf>
    <xf numFmtId="0" fontId="81" fillId="42" borderId="0" xfId="0" applyFont="1" applyFill="1" applyAlignment="1">
      <alignment horizontal="center" vertical="center" shrinkToFit="1"/>
    </xf>
    <xf numFmtId="0" fontId="81" fillId="42" borderId="56" xfId="0" applyFont="1" applyFill="1" applyBorder="1" applyAlignment="1">
      <alignment horizontal="center" vertical="center" shrinkToFit="1"/>
    </xf>
    <xf numFmtId="178" fontId="34" fillId="0" borderId="75" xfId="0" applyNumberFormat="1" applyFont="1" applyBorder="1" applyAlignment="1">
      <alignment horizontal="center" vertical="center" wrapText="1"/>
    </xf>
    <xf numFmtId="0" fontId="50" fillId="29" borderId="48" xfId="0" applyFont="1" applyFill="1" applyBorder="1" applyAlignment="1">
      <alignment horizontal="center" vertical="center"/>
    </xf>
    <xf numFmtId="0" fontId="77" fillId="29" borderId="0" xfId="0" applyFont="1" applyFill="1" applyAlignment="1">
      <alignment horizontal="center" vertical="center"/>
    </xf>
    <xf numFmtId="0" fontId="111" fillId="26" borderId="57" xfId="0" applyFont="1" applyFill="1" applyBorder="1" applyAlignment="1">
      <alignment horizontal="center" vertical="center"/>
    </xf>
    <xf numFmtId="0" fontId="56" fillId="26" borderId="0" xfId="0" applyFont="1" applyFill="1" applyAlignment="1">
      <alignment horizontal="center" vertical="center"/>
    </xf>
    <xf numFmtId="0" fontId="56" fillId="26" borderId="61" xfId="0" applyFont="1" applyFill="1" applyBorder="1" applyAlignment="1">
      <alignment horizontal="center" vertical="center"/>
    </xf>
    <xf numFmtId="0" fontId="108" fillId="36" borderId="57" xfId="0" applyFont="1" applyFill="1" applyBorder="1" applyAlignment="1">
      <alignment horizontal="center" vertical="center"/>
    </xf>
    <xf numFmtId="0" fontId="104" fillId="36" borderId="0" xfId="0" applyFont="1" applyFill="1" applyAlignment="1">
      <alignment horizontal="center" vertical="center"/>
    </xf>
    <xf numFmtId="0" fontId="114" fillId="41" borderId="57" xfId="0" applyFont="1" applyFill="1" applyBorder="1" applyAlignment="1">
      <alignment horizontal="center" vertical="center"/>
    </xf>
    <xf numFmtId="0" fontId="82" fillId="41" borderId="0" xfId="0" applyFont="1" applyFill="1" applyAlignment="1">
      <alignment horizontal="center" vertical="center"/>
    </xf>
    <xf numFmtId="0" fontId="110" fillId="39" borderId="59" xfId="0" applyFont="1" applyFill="1" applyBorder="1" applyAlignment="1">
      <alignment horizontal="center" vertical="center" shrinkToFit="1"/>
    </xf>
    <xf numFmtId="0" fontId="76" fillId="39" borderId="60" xfId="0" applyFont="1" applyFill="1" applyBorder="1" applyAlignment="1">
      <alignment horizontal="center" vertical="center" shrinkToFit="1"/>
    </xf>
    <xf numFmtId="0" fontId="76" fillId="39" borderId="57" xfId="0" applyFont="1" applyFill="1" applyBorder="1" applyAlignment="1">
      <alignment horizontal="center" vertical="center" shrinkToFit="1"/>
    </xf>
    <xf numFmtId="0" fontId="108" fillId="27" borderId="57" xfId="0" applyFont="1" applyFill="1" applyBorder="1" applyAlignment="1">
      <alignment horizontal="center" vertical="center" shrinkToFit="1"/>
    </xf>
    <xf numFmtId="0" fontId="77" fillId="27" borderId="0" xfId="0" applyFont="1" applyFill="1" applyAlignment="1">
      <alignment horizontal="center" vertical="center" shrinkToFit="1"/>
    </xf>
    <xf numFmtId="0" fontId="110" fillId="45" borderId="57" xfId="0" applyFont="1" applyFill="1" applyBorder="1" applyAlignment="1">
      <alignment horizontal="center" vertical="center"/>
    </xf>
    <xf numFmtId="0" fontId="81" fillId="45" borderId="0" xfId="0" applyFont="1" applyFill="1" applyAlignment="1">
      <alignment horizontal="center" vertical="center"/>
    </xf>
    <xf numFmtId="0" fontId="50" fillId="31" borderId="57" xfId="0" applyFont="1" applyFill="1" applyBorder="1" applyAlignment="1">
      <alignment horizontal="center" vertical="center"/>
    </xf>
    <xf numFmtId="0" fontId="50" fillId="31" borderId="0" xfId="0" applyFont="1" applyFill="1" applyAlignment="1">
      <alignment horizontal="center" vertical="center"/>
    </xf>
    <xf numFmtId="0" fontId="116" fillId="39" borderId="57" xfId="0" applyFont="1" applyFill="1" applyBorder="1" applyAlignment="1">
      <alignment horizontal="center" vertical="center" shrinkToFit="1"/>
    </xf>
    <xf numFmtId="0" fontId="82" fillId="39" borderId="0" xfId="0" applyFont="1" applyFill="1" applyAlignment="1">
      <alignment horizontal="center" vertical="center" shrinkToFit="1"/>
    </xf>
    <xf numFmtId="0" fontId="82" fillId="39" borderId="56" xfId="0" applyFont="1" applyFill="1" applyBorder="1" applyAlignment="1">
      <alignment horizontal="center" vertical="center" shrinkToFi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2" fillId="0" borderId="16" xfId="0" applyFont="1" applyBorder="1" applyAlignment="1">
      <alignment horizontal="center" vertical="center" textRotation="180" shrinkToFit="1"/>
    </xf>
    <xf numFmtId="0" fontId="44" fillId="0" borderId="30" xfId="0" applyFont="1" applyBorder="1" applyAlignment="1">
      <alignment horizontal="center" vertical="center" wrapText="1" shrinkToFit="1"/>
    </xf>
    <xf numFmtId="0" fontId="44" fillId="0" borderId="20" xfId="0" applyFont="1" applyBorder="1" applyAlignment="1">
      <alignment horizontal="center" vertical="center" wrapText="1" shrinkToFit="1"/>
    </xf>
    <xf numFmtId="0" fontId="44" fillId="0" borderId="25" xfId="0" applyFont="1" applyBorder="1" applyAlignment="1">
      <alignment horizontal="center" vertical="center" wrapText="1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22" fillId="0" borderId="47" xfId="0" applyFont="1" applyBorder="1" applyAlignment="1">
      <alignment horizontal="right" vertical="top"/>
    </xf>
    <xf numFmtId="0" fontId="133" fillId="0" borderId="30" xfId="0" applyFont="1" applyBorder="1" applyAlignment="1">
      <alignment horizontal="center" vertical="center" wrapText="1" shrinkToFit="1"/>
    </xf>
    <xf numFmtId="0" fontId="134" fillId="0" borderId="20" xfId="0" applyFont="1" applyBorder="1" applyAlignment="1">
      <alignment horizontal="center" vertical="center" wrapText="1" shrinkToFit="1"/>
    </xf>
    <xf numFmtId="0" fontId="134" fillId="0" borderId="25" xfId="0" applyFont="1" applyBorder="1" applyAlignment="1">
      <alignment horizontal="center" vertical="center" wrapText="1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8" fillId="0" borderId="19" xfId="0" applyFont="1" applyBorder="1" applyAlignment="1">
      <alignment horizontal="center" vertical="center" textRotation="255" shrinkToFit="1"/>
    </xf>
    <xf numFmtId="0" fontId="27" fillId="0" borderId="89" xfId="0" applyFont="1" applyBorder="1" applyAlignment="1">
      <alignment horizontal="left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38" fillId="0" borderId="17" xfId="0" applyFont="1" applyBorder="1" applyAlignment="1">
      <alignment horizontal="center" vertical="center" shrinkToFit="1"/>
    </xf>
    <xf numFmtId="0" fontId="38" fillId="0" borderId="23" xfId="0" applyFont="1" applyBorder="1" applyAlignment="1">
      <alignment horizontal="center" vertical="center" shrinkToFit="1"/>
    </xf>
    <xf numFmtId="0" fontId="37" fillId="0" borderId="16" xfId="0" applyFont="1" applyBorder="1" applyAlignment="1">
      <alignment horizontal="center" vertical="center" textRotation="180" shrinkToFit="1"/>
    </xf>
    <xf numFmtId="0" fontId="23" fillId="0" borderId="29" xfId="0" applyFont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 textRotation="255" shrinkToFit="1"/>
    </xf>
    <xf numFmtId="0" fontId="22" fillId="0" borderId="0" xfId="0" applyFont="1" applyAlignment="1">
      <alignment horizontal="right" vertical="top"/>
    </xf>
    <xf numFmtId="0" fontId="37" fillId="0" borderId="30" xfId="0" applyFont="1" applyBorder="1" applyAlignment="1">
      <alignment horizontal="center" vertical="center" textRotation="180" shrinkToFit="1"/>
    </xf>
    <xf numFmtId="0" fontId="37" fillId="0" borderId="20" xfId="0" applyFont="1" applyBorder="1" applyAlignment="1">
      <alignment horizontal="center" vertical="center" textRotation="180" shrinkToFit="1"/>
    </xf>
    <xf numFmtId="0" fontId="37" fillId="0" borderId="25" xfId="0" applyFont="1" applyBorder="1" applyAlignment="1">
      <alignment horizontal="center" vertical="center" textRotation="180" shrinkToFit="1"/>
    </xf>
    <xf numFmtId="0" fontId="38" fillId="0" borderId="30" xfId="0" applyFont="1" applyBorder="1" applyAlignment="1">
      <alignment horizontal="center" vertical="center" wrapText="1" shrinkToFit="1"/>
    </xf>
    <xf numFmtId="0" fontId="38" fillId="0" borderId="20" xfId="0" applyFont="1" applyBorder="1" applyAlignment="1">
      <alignment horizontal="center" vertical="center" wrapText="1" shrinkToFit="1"/>
    </xf>
    <xf numFmtId="0" fontId="38" fillId="0" borderId="25" xfId="0" applyFont="1" applyBorder="1" applyAlignment="1">
      <alignment horizontal="center" vertical="center" wrapText="1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38" fillId="0" borderId="86" xfId="0" applyFont="1" applyBorder="1" applyAlignment="1">
      <alignment horizontal="center" vertical="center" wrapText="1" shrinkToFi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百分比" xfId="44" builtinId="5"/>
    <cellStyle name="計算方式" xfId="23" builtinId="22" customBuiltin="1"/>
    <cellStyle name="貨幣 2" xfId="43" xr:uid="{00000000-0005-0000-0000-000018000000}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FF3399"/>
      <color rgb="FF6600FF"/>
      <color rgb="FFFF5050"/>
      <color rgb="FF66FF33"/>
      <color rgb="FFFFCC66"/>
      <color rgb="FFFFFFCC"/>
      <color rgb="FFFFCC00"/>
      <color rgb="FFCC66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.png"/><Relationship Id="rId18" Type="http://schemas.openxmlformats.org/officeDocument/2006/relationships/image" Target="../media/image15.png"/><Relationship Id="rId26" Type="http://schemas.openxmlformats.org/officeDocument/2006/relationships/image" Target="../media/image21.emf"/><Relationship Id="rId3" Type="http://schemas.openxmlformats.org/officeDocument/2006/relationships/image" Target="../media/image3.png"/><Relationship Id="rId21" Type="http://schemas.openxmlformats.org/officeDocument/2006/relationships/image" Target="../media/image18.jpg"/><Relationship Id="rId34" Type="http://schemas.openxmlformats.org/officeDocument/2006/relationships/image" Target="../media/image26.png"/><Relationship Id="rId7" Type="http://schemas.openxmlformats.org/officeDocument/2006/relationships/image" Target="../media/image5.png"/><Relationship Id="rId12" Type="http://schemas.openxmlformats.org/officeDocument/2006/relationships/image" Target="../media/image9.png"/><Relationship Id="rId17" Type="http://schemas.openxmlformats.org/officeDocument/2006/relationships/image" Target="../media/image14.png"/><Relationship Id="rId25" Type="http://schemas.microsoft.com/office/2007/relationships/hdphoto" Target="../media/hdphoto5.wdp"/><Relationship Id="rId33" Type="http://schemas.microsoft.com/office/2007/relationships/hdphoto" Target="../media/hdphoto8.wdp"/><Relationship Id="rId2" Type="http://schemas.openxmlformats.org/officeDocument/2006/relationships/image" Target="../media/image2.png"/><Relationship Id="rId16" Type="http://schemas.openxmlformats.org/officeDocument/2006/relationships/image" Target="../media/image13.png"/><Relationship Id="rId20" Type="http://schemas.openxmlformats.org/officeDocument/2006/relationships/image" Target="../media/image17.JPG"/><Relationship Id="rId29" Type="http://schemas.openxmlformats.org/officeDocument/2006/relationships/image" Target="../media/image23.jp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11" Type="http://schemas.openxmlformats.org/officeDocument/2006/relationships/image" Target="../media/image8.png"/><Relationship Id="rId24" Type="http://schemas.openxmlformats.org/officeDocument/2006/relationships/image" Target="../media/image20.png"/><Relationship Id="rId32" Type="http://schemas.openxmlformats.org/officeDocument/2006/relationships/image" Target="../media/image25.png"/><Relationship Id="rId5" Type="http://schemas.openxmlformats.org/officeDocument/2006/relationships/image" Target="../media/image4.png"/><Relationship Id="rId15" Type="http://schemas.openxmlformats.org/officeDocument/2006/relationships/image" Target="../media/image12.png"/><Relationship Id="rId23" Type="http://schemas.microsoft.com/office/2007/relationships/hdphoto" Target="../media/hdphoto4.wdp"/><Relationship Id="rId28" Type="http://schemas.microsoft.com/office/2007/relationships/hdphoto" Target="../media/hdphoto6.wdp"/><Relationship Id="rId10" Type="http://schemas.openxmlformats.org/officeDocument/2006/relationships/image" Target="../media/image7.png"/><Relationship Id="rId19" Type="http://schemas.openxmlformats.org/officeDocument/2006/relationships/image" Target="../media/image16.png"/><Relationship Id="rId31" Type="http://schemas.microsoft.com/office/2007/relationships/hdphoto" Target="../media/hdphoto7.wdp"/><Relationship Id="rId4" Type="http://schemas.microsoft.com/office/2007/relationships/hdphoto" Target="../media/hdphoto1.wdp"/><Relationship Id="rId9" Type="http://schemas.microsoft.com/office/2007/relationships/hdphoto" Target="../media/hdphoto3.wdp"/><Relationship Id="rId14" Type="http://schemas.openxmlformats.org/officeDocument/2006/relationships/image" Target="../media/image11.png"/><Relationship Id="rId22" Type="http://schemas.openxmlformats.org/officeDocument/2006/relationships/image" Target="../media/image19.png"/><Relationship Id="rId27" Type="http://schemas.openxmlformats.org/officeDocument/2006/relationships/image" Target="../media/image22.png"/><Relationship Id="rId30" Type="http://schemas.openxmlformats.org/officeDocument/2006/relationships/image" Target="../media/image24.png"/><Relationship Id="rId8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424544</xdr:colOff>
      <xdr:row>0</xdr:row>
      <xdr:rowOff>121920</xdr:rowOff>
    </xdr:from>
    <xdr:to>
      <xdr:col>8</xdr:col>
      <xdr:colOff>487680</xdr:colOff>
      <xdr:row>2</xdr:row>
      <xdr:rowOff>233680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265024" y="121920"/>
          <a:ext cx="1526176" cy="49784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89990</xdr:colOff>
      <xdr:row>0</xdr:row>
      <xdr:rowOff>50800</xdr:rowOff>
    </xdr:from>
    <xdr:to>
      <xdr:col>4</xdr:col>
      <xdr:colOff>329473</xdr:colOff>
      <xdr:row>4</xdr:row>
      <xdr:rowOff>182880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870" y="50800"/>
          <a:ext cx="2434043" cy="1046480"/>
        </a:xfrm>
        <a:prstGeom prst="rect">
          <a:avLst/>
        </a:prstGeom>
      </xdr:spPr>
    </xdr:pic>
    <xdr:clientData/>
  </xdr:twoCellAnchor>
  <xdr:twoCellAnchor editAs="oneCell">
    <xdr:from>
      <xdr:col>3</xdr:col>
      <xdr:colOff>640080</xdr:colOff>
      <xdr:row>3</xdr:row>
      <xdr:rowOff>193040</xdr:rowOff>
    </xdr:from>
    <xdr:to>
      <xdr:col>6</xdr:col>
      <xdr:colOff>650240</xdr:colOff>
      <xdr:row>10</xdr:row>
      <xdr:rowOff>105410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86000" y="843280"/>
          <a:ext cx="2204720" cy="1558290"/>
        </a:xfrm>
        <a:prstGeom prst="rect">
          <a:avLst/>
        </a:prstGeom>
      </xdr:spPr>
    </xdr:pic>
    <xdr:clientData/>
  </xdr:twoCellAnchor>
  <xdr:twoCellAnchor editAs="oneCell">
    <xdr:from>
      <xdr:col>10</xdr:col>
      <xdr:colOff>724080</xdr:colOff>
      <xdr:row>1</xdr:row>
      <xdr:rowOff>162561</xdr:rowOff>
    </xdr:from>
    <xdr:to>
      <xdr:col>13</xdr:col>
      <xdr:colOff>548640</xdr:colOff>
      <xdr:row>10</xdr:row>
      <xdr:rowOff>134197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3529" l="294" r="9823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90640" y="355601"/>
          <a:ext cx="2019120" cy="2074756"/>
        </a:xfrm>
        <a:prstGeom prst="rect">
          <a:avLst/>
        </a:prstGeom>
      </xdr:spPr>
    </xdr:pic>
    <xdr:clientData/>
  </xdr:twoCellAnchor>
  <xdr:twoCellAnchor editAs="oneCell">
    <xdr:from>
      <xdr:col>4</xdr:col>
      <xdr:colOff>376816</xdr:colOff>
      <xdr:row>21</xdr:row>
      <xdr:rowOff>195634</xdr:rowOff>
    </xdr:from>
    <xdr:to>
      <xdr:col>5</xdr:col>
      <xdr:colOff>527551</xdr:colOff>
      <xdr:row>25</xdr:row>
      <xdr:rowOff>99733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889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4256" y="5245154"/>
          <a:ext cx="882255" cy="1042019"/>
        </a:xfrm>
        <a:prstGeom prst="rect">
          <a:avLst/>
        </a:prstGeom>
      </xdr:spPr>
    </xdr:pic>
    <xdr:clientData/>
  </xdr:twoCellAnchor>
  <xdr:twoCellAnchor editAs="oneCell">
    <xdr:from>
      <xdr:col>16</xdr:col>
      <xdr:colOff>416047</xdr:colOff>
      <xdr:row>21</xdr:row>
      <xdr:rowOff>258353</xdr:rowOff>
    </xdr:from>
    <xdr:to>
      <xdr:col>17</xdr:col>
      <xdr:colOff>479514</xdr:colOff>
      <xdr:row>25</xdr:row>
      <xdr:rowOff>109038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1727" y="5257073"/>
          <a:ext cx="794987" cy="988605"/>
        </a:xfrm>
        <a:prstGeom prst="rect">
          <a:avLst/>
        </a:prstGeom>
      </xdr:spPr>
    </xdr:pic>
    <xdr:clientData/>
  </xdr:twoCellAnchor>
  <xdr:twoCellAnchor editAs="oneCell">
    <xdr:from>
      <xdr:col>12</xdr:col>
      <xdr:colOff>170028</xdr:colOff>
      <xdr:row>22</xdr:row>
      <xdr:rowOff>21771</xdr:rowOff>
    </xdr:from>
    <xdr:to>
      <xdr:col>13</xdr:col>
      <xdr:colOff>578958</xdr:colOff>
      <xdr:row>25</xdr:row>
      <xdr:rowOff>205175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383" b="96935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9628" y="5304971"/>
          <a:ext cx="1140450" cy="1036844"/>
        </a:xfrm>
        <a:prstGeom prst="rect">
          <a:avLst/>
        </a:prstGeom>
      </xdr:spPr>
    </xdr:pic>
    <xdr:clientData/>
  </xdr:twoCellAnchor>
  <xdr:twoCellAnchor editAs="oneCell">
    <xdr:from>
      <xdr:col>13</xdr:col>
      <xdr:colOff>696502</xdr:colOff>
      <xdr:row>3</xdr:row>
      <xdr:rowOff>101600</xdr:rowOff>
    </xdr:from>
    <xdr:to>
      <xdr:col>16</xdr:col>
      <xdr:colOff>274353</xdr:colOff>
      <xdr:row>7</xdr:row>
      <xdr:rowOff>194412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657622" y="944880"/>
          <a:ext cx="1772411" cy="1149452"/>
        </a:xfrm>
        <a:prstGeom prst="rect">
          <a:avLst/>
        </a:prstGeom>
      </xdr:spPr>
    </xdr:pic>
    <xdr:clientData/>
  </xdr:twoCellAnchor>
  <xdr:twoCellAnchor editAs="oneCell">
    <xdr:from>
      <xdr:col>7</xdr:col>
      <xdr:colOff>648426</xdr:colOff>
      <xdr:row>30</xdr:row>
      <xdr:rowOff>223520</xdr:rowOff>
    </xdr:from>
    <xdr:to>
      <xdr:col>9</xdr:col>
      <xdr:colOff>203200</xdr:colOff>
      <xdr:row>34</xdr:row>
      <xdr:rowOff>196670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600F5E95-7F7F-2323-B507-226B89EFC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0426" y="7447280"/>
          <a:ext cx="1017814" cy="1111070"/>
        </a:xfrm>
        <a:prstGeom prst="rect">
          <a:avLst/>
        </a:prstGeom>
      </xdr:spPr>
    </xdr:pic>
    <xdr:clientData/>
  </xdr:twoCellAnchor>
  <xdr:twoCellAnchor editAs="oneCell">
    <xdr:from>
      <xdr:col>7</xdr:col>
      <xdr:colOff>703942</xdr:colOff>
      <xdr:row>39</xdr:row>
      <xdr:rowOff>267396</xdr:rowOff>
    </xdr:from>
    <xdr:to>
      <xdr:col>9</xdr:col>
      <xdr:colOff>475342</xdr:colOff>
      <xdr:row>43</xdr:row>
      <xdr:rowOff>263894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5692995E-6B35-F893-0E66-A8E17E517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5942" y="9716196"/>
          <a:ext cx="1234440" cy="1134418"/>
        </a:xfrm>
        <a:prstGeom prst="rect">
          <a:avLst/>
        </a:prstGeom>
      </xdr:spPr>
    </xdr:pic>
    <xdr:clientData/>
  </xdr:twoCellAnchor>
  <xdr:twoCellAnchor editAs="oneCell">
    <xdr:from>
      <xdr:col>7</xdr:col>
      <xdr:colOff>579220</xdr:colOff>
      <xdr:row>20</xdr:row>
      <xdr:rowOff>257364</xdr:rowOff>
    </xdr:from>
    <xdr:to>
      <xdr:col>9</xdr:col>
      <xdr:colOff>581670</xdr:colOff>
      <xdr:row>25</xdr:row>
      <xdr:rowOff>223800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FA2DF035-9045-750E-5338-9937510D0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220" y="4971604"/>
          <a:ext cx="1465490" cy="1388836"/>
        </a:xfrm>
        <a:prstGeom prst="rect">
          <a:avLst/>
        </a:prstGeom>
      </xdr:spPr>
    </xdr:pic>
    <xdr:clientData/>
  </xdr:twoCellAnchor>
  <xdr:twoCellAnchor editAs="oneCell">
    <xdr:from>
      <xdr:col>12</xdr:col>
      <xdr:colOff>300991</xdr:colOff>
      <xdr:row>30</xdr:row>
      <xdr:rowOff>132080</xdr:rowOff>
    </xdr:from>
    <xdr:to>
      <xdr:col>13</xdr:col>
      <xdr:colOff>691509</xdr:colOff>
      <xdr:row>34</xdr:row>
      <xdr:rowOff>184226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CAF1A4F5-7831-E81B-616E-09ACEB435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0591" y="7355840"/>
          <a:ext cx="1122038" cy="1190066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139702</xdr:colOff>
      <xdr:row>30</xdr:row>
      <xdr:rowOff>182880</xdr:rowOff>
    </xdr:from>
    <xdr:to>
      <xdr:col>5</xdr:col>
      <xdr:colOff>647330</xdr:colOff>
      <xdr:row>35</xdr:row>
      <xdr:rowOff>9452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4ABC30AE-EEE3-C8B8-A806-212282F04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142" y="7406640"/>
          <a:ext cx="1239148" cy="1248972"/>
        </a:xfrm>
        <a:prstGeom prst="rect">
          <a:avLst/>
        </a:prstGeom>
      </xdr:spPr>
    </xdr:pic>
    <xdr:clientData/>
  </xdr:twoCellAnchor>
  <xdr:twoCellAnchor editAs="oneCell">
    <xdr:from>
      <xdr:col>16</xdr:col>
      <xdr:colOff>42818</xdr:colOff>
      <xdr:row>39</xdr:row>
      <xdr:rowOff>192948</xdr:rowOff>
    </xdr:from>
    <xdr:to>
      <xdr:col>17</xdr:col>
      <xdr:colOff>617583</xdr:colOff>
      <xdr:row>44</xdr:row>
      <xdr:rowOff>36523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878F408D-732F-D97B-73C6-476EF7BF2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8498" y="9641748"/>
          <a:ext cx="1306285" cy="1265975"/>
        </a:xfrm>
        <a:prstGeom prst="rect">
          <a:avLst/>
        </a:prstGeom>
      </xdr:spPr>
    </xdr:pic>
    <xdr:clientData/>
  </xdr:twoCellAnchor>
  <xdr:twoCellAnchor editAs="oneCell">
    <xdr:from>
      <xdr:col>4</xdr:col>
      <xdr:colOff>117202</xdr:colOff>
      <xdr:row>39</xdr:row>
      <xdr:rowOff>282436</xdr:rowOff>
    </xdr:from>
    <xdr:to>
      <xdr:col>5</xdr:col>
      <xdr:colOff>570734</xdr:colOff>
      <xdr:row>43</xdr:row>
      <xdr:rowOff>235132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id="{0C234330-3311-2D6D-750E-EB7970D0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4642" y="9731236"/>
          <a:ext cx="1185052" cy="1090616"/>
        </a:xfrm>
        <a:prstGeom prst="rect">
          <a:avLst/>
        </a:prstGeom>
      </xdr:spPr>
    </xdr:pic>
    <xdr:clientData/>
  </xdr:twoCellAnchor>
  <xdr:twoCellAnchor editAs="oneCell">
    <xdr:from>
      <xdr:col>8</xdr:col>
      <xdr:colOff>101055</xdr:colOff>
      <xdr:row>11</xdr:row>
      <xdr:rowOff>201752</xdr:rowOff>
    </xdr:from>
    <xdr:to>
      <xdr:col>9</xdr:col>
      <xdr:colOff>604520</xdr:colOff>
      <xdr:row>16</xdr:row>
      <xdr:rowOff>121811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B1077287-B5D7-08A8-FCB3-3523C6109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4575" y="2690952"/>
          <a:ext cx="1234985" cy="1342459"/>
        </a:xfrm>
        <a:prstGeom prst="rect">
          <a:avLst/>
        </a:prstGeom>
      </xdr:spPr>
    </xdr:pic>
    <xdr:clientData/>
  </xdr:twoCellAnchor>
  <xdr:twoCellAnchor editAs="oneCell">
    <xdr:from>
      <xdr:col>12</xdr:col>
      <xdr:colOff>230959</xdr:colOff>
      <xdr:row>40</xdr:row>
      <xdr:rowOff>102507</xdr:rowOff>
    </xdr:from>
    <xdr:to>
      <xdr:col>13</xdr:col>
      <xdr:colOff>542292</xdr:colOff>
      <xdr:row>43</xdr:row>
      <xdr:rowOff>192498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BA413135-AF69-A702-1C80-53F1CDB97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0559" y="9835787"/>
          <a:ext cx="1042853" cy="943431"/>
        </a:xfrm>
        <a:prstGeom prst="rect">
          <a:avLst/>
        </a:prstGeom>
      </xdr:spPr>
    </xdr:pic>
    <xdr:clientData/>
  </xdr:twoCellAnchor>
  <xdr:twoCellAnchor editAs="oneCell">
    <xdr:from>
      <xdr:col>18</xdr:col>
      <xdr:colOff>81281</xdr:colOff>
      <xdr:row>2</xdr:row>
      <xdr:rowOff>233680</xdr:rowOff>
    </xdr:from>
    <xdr:to>
      <xdr:col>20</xdr:col>
      <xdr:colOff>619761</xdr:colOff>
      <xdr:row>4</xdr:row>
      <xdr:rowOff>172720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D9015B56-3C29-4BCA-887B-F61A6CC2F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12700001" y="619760"/>
          <a:ext cx="2001520" cy="467360"/>
        </a:xfrm>
        <a:prstGeom prst="rect">
          <a:avLst/>
        </a:prstGeom>
      </xdr:spPr>
    </xdr:pic>
    <xdr:clientData/>
  </xdr:twoCellAnchor>
  <xdr:twoCellAnchor editAs="oneCell">
    <xdr:from>
      <xdr:col>18</xdr:col>
      <xdr:colOff>142240</xdr:colOff>
      <xdr:row>0</xdr:row>
      <xdr:rowOff>91440</xdr:rowOff>
    </xdr:from>
    <xdr:to>
      <xdr:col>20</xdr:col>
      <xdr:colOff>512355</xdr:colOff>
      <xdr:row>2</xdr:row>
      <xdr:rowOff>254000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718E38D4-EBB8-CB6B-1AB7-DF34D84E86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5" t="21364" r="18565" b="74676"/>
        <a:stretch>
          <a:fillRect/>
        </a:stretch>
      </xdr:blipFill>
      <xdr:spPr>
        <a:xfrm>
          <a:off x="12760960" y="91440"/>
          <a:ext cx="1833155" cy="548640"/>
        </a:xfrm>
        <a:prstGeom prst="rect">
          <a:avLst/>
        </a:prstGeom>
      </xdr:spPr>
    </xdr:pic>
    <xdr:clientData/>
  </xdr:twoCellAnchor>
  <xdr:twoCellAnchor editAs="oneCell">
    <xdr:from>
      <xdr:col>8</xdr:col>
      <xdr:colOff>611056</xdr:colOff>
      <xdr:row>2</xdr:row>
      <xdr:rowOff>79194</xdr:rowOff>
    </xdr:from>
    <xdr:to>
      <xdr:col>11</xdr:col>
      <xdr:colOff>243839</xdr:colOff>
      <xdr:row>10</xdr:row>
      <xdr:rowOff>130092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8321C1E6-B999-4C1F-B5E8-E7A9AC3C54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ackgroundRemoval t="10000" b="99706" l="0" r="9294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6" r="-961"/>
        <a:stretch>
          <a:fillRect/>
        </a:stretch>
      </xdr:blipFill>
      <xdr:spPr>
        <a:xfrm>
          <a:off x="5914576" y="465274"/>
          <a:ext cx="1827343" cy="1960978"/>
        </a:xfrm>
        <a:prstGeom prst="rect">
          <a:avLst/>
        </a:prstGeom>
      </xdr:spPr>
    </xdr:pic>
    <xdr:clientData/>
  </xdr:twoCellAnchor>
  <xdr:twoCellAnchor editAs="oneCell">
    <xdr:from>
      <xdr:col>16</xdr:col>
      <xdr:colOff>286292</xdr:colOff>
      <xdr:row>4</xdr:row>
      <xdr:rowOff>91440</xdr:rowOff>
    </xdr:from>
    <xdr:to>
      <xdr:col>17</xdr:col>
      <xdr:colOff>407999</xdr:colOff>
      <xdr:row>7</xdr:row>
      <xdr:rowOff>149316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90CB71E0-56EE-4021-8D34-D6D9BA092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backgroundRemoval t="0" b="100000" l="0" r="50629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441972" y="1198880"/>
          <a:ext cx="853227" cy="850356"/>
        </a:xfrm>
        <a:prstGeom prst="rect">
          <a:avLst/>
        </a:prstGeom>
      </xdr:spPr>
    </xdr:pic>
    <xdr:clientData/>
  </xdr:twoCellAnchor>
  <xdr:twoCellAnchor editAs="oneCell">
    <xdr:from>
      <xdr:col>17</xdr:col>
      <xdr:colOff>487679</xdr:colOff>
      <xdr:row>4</xdr:row>
      <xdr:rowOff>162560</xdr:rowOff>
    </xdr:from>
    <xdr:to>
      <xdr:col>20</xdr:col>
      <xdr:colOff>683986</xdr:colOff>
      <xdr:row>6</xdr:row>
      <xdr:rowOff>246014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DD0A144F-A97E-4462-AE4C-07CFDC0517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374879" y="1076960"/>
          <a:ext cx="2390867" cy="611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548850</xdr:colOff>
      <xdr:row>4</xdr:row>
      <xdr:rowOff>6584</xdr:rowOff>
    </xdr:from>
    <xdr:to>
      <xdr:col>8</xdr:col>
      <xdr:colOff>386424</xdr:colOff>
      <xdr:row>10</xdr:row>
      <xdr:rowOff>11135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B7B44188-1DF5-4EC7-82AD-74A576A6D991}"/>
            </a:ext>
          </a:extLst>
        </xdr:cNvPr>
        <xdr:cNvSpPr txBox="1">
          <a:spLocks noChangeArrowheads="1"/>
        </xdr:cNvSpPr>
      </xdr:nvSpPr>
      <xdr:spPr bwMode="auto">
        <a:xfrm rot="20273891">
          <a:off x="4389330" y="920984"/>
          <a:ext cx="1300614" cy="1386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36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36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36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>
    <xdr:from>
      <xdr:col>6</xdr:col>
      <xdr:colOff>393388</xdr:colOff>
      <xdr:row>3</xdr:row>
      <xdr:rowOff>85065</xdr:rowOff>
    </xdr:from>
    <xdr:to>
      <xdr:col>8</xdr:col>
      <xdr:colOff>682549</xdr:colOff>
      <xdr:row>9</xdr:row>
      <xdr:rowOff>77202</xdr:rowOff>
    </xdr:to>
    <xdr:sp macro="" textlink="">
      <xdr:nvSpPr>
        <xdr:cNvPr id="14" name="橢圓 13">
          <a:extLst>
            <a:ext uri="{FF2B5EF4-FFF2-40B4-BE49-F238E27FC236}">
              <a16:creationId xmlns:a16="http://schemas.microsoft.com/office/drawing/2014/main" id="{293F48DF-7173-4A19-AFE6-DE09DDC3CEAD}"/>
            </a:ext>
          </a:extLst>
        </xdr:cNvPr>
        <xdr:cNvSpPr/>
      </xdr:nvSpPr>
      <xdr:spPr>
        <a:xfrm rot="21088017">
          <a:off x="4233868" y="735305"/>
          <a:ext cx="1752201" cy="1475497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 editAs="oneCell">
    <xdr:from>
      <xdr:col>1</xdr:col>
      <xdr:colOff>40640</xdr:colOff>
      <xdr:row>3</xdr:row>
      <xdr:rowOff>182880</xdr:rowOff>
    </xdr:from>
    <xdr:to>
      <xdr:col>3</xdr:col>
      <xdr:colOff>721360</xdr:colOff>
      <xdr:row>11</xdr:row>
      <xdr:rowOff>9636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6AA168F7-8359-4598-9DCC-C8AC1D9EDA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ackgroundRemoval t="10000" b="90000" l="10000" r="90882">
                      <a14:foregroundMark x1="29092" y1="65757" x2="41078" y2="57157"/>
                      <a14:foregroundMark x1="19216" y1="72843" x2="21318" y2="71335"/>
                      <a14:foregroundMark x1="41078" y1="57157" x2="51961" y2="56961"/>
                      <a14:foregroundMark x1="15784" y1="59804" x2="60392" y2="49118"/>
                      <a14:foregroundMark x1="33023" y1="67312" x2="33333" y2="67157"/>
                      <a14:foregroundMark x1="26251" y1="70699" x2="27892" y2="69878"/>
                      <a14:foregroundMark x1="19804" y1="73922" x2="22421" y2="72613"/>
                      <a14:foregroundMark x1="62647" y1="46863" x2="76765" y2="42941"/>
                      <a14:foregroundMark x1="59314" y1="60980" x2="88039" y2="62647"/>
                      <a14:foregroundMark x1="60980" y1="57549" x2="84706" y2="55882"/>
                      <a14:foregroundMark x1="68333" y1="55294" x2="84706" y2="57549"/>
                      <a14:foregroundMark x1="55882" y1="60392" x2="84706" y2="59804"/>
                      <a14:foregroundMark x1="59804" y1="56471" x2="85196" y2="54216"/>
                      <a14:foregroundMark x1="64902" y1="49118" x2="79608" y2="44020"/>
                      <a14:foregroundMark x1="89216" y1="50196" x2="89216" y2="50196"/>
                      <a14:foregroundMark x1="85196" y1="56471" x2="90882" y2="51961"/>
                      <a14:backgroundMark x1="23725" y1="70000" x2="23725" y2="70000"/>
                      <a14:backgroundMark x1="29314" y1="70000" x2="33333" y2="73333"/>
                      <a14:backgroundMark x1="25392" y1="67157" x2="33333" y2="69412"/>
                      <a14:backgroundMark x1="21471" y1="68333" x2="28235" y2="76176"/>
                      <a14:backgroundMark x1="25980" y1="66569" x2="33824" y2="70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2578" b="20978"/>
        <a:stretch>
          <a:fillRect/>
        </a:stretch>
      </xdr:blipFill>
      <xdr:spPr>
        <a:xfrm>
          <a:off x="223520" y="833120"/>
          <a:ext cx="2143760" cy="1665716"/>
        </a:xfrm>
        <a:prstGeom prst="rect">
          <a:avLst/>
        </a:prstGeom>
      </xdr:spPr>
    </xdr:pic>
    <xdr:clientData/>
  </xdr:twoCellAnchor>
  <xdr:twoCellAnchor>
    <xdr:from>
      <xdr:col>13</xdr:col>
      <xdr:colOff>619759</xdr:colOff>
      <xdr:row>0</xdr:row>
      <xdr:rowOff>71120</xdr:rowOff>
    </xdr:from>
    <xdr:to>
      <xdr:col>16</xdr:col>
      <xdr:colOff>690880</xdr:colOff>
      <xdr:row>2</xdr:row>
      <xdr:rowOff>132080</xdr:rowOff>
    </xdr:to>
    <xdr:sp macro="" textlink="">
      <xdr:nvSpPr>
        <xdr:cNvPr id="21" name="WordArt 2433">
          <a:extLst>
            <a:ext uri="{FF2B5EF4-FFF2-40B4-BE49-F238E27FC236}">
              <a16:creationId xmlns:a16="http://schemas.microsoft.com/office/drawing/2014/main" id="{F8CF70B5-8F9A-44F1-A361-9275753D9A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80879" y="71120"/>
          <a:ext cx="2265681" cy="447040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114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 editAs="oneCell">
    <xdr:from>
      <xdr:col>12</xdr:col>
      <xdr:colOff>325121</xdr:colOff>
      <xdr:row>12</xdr:row>
      <xdr:rowOff>253365</xdr:rowOff>
    </xdr:from>
    <xdr:to>
      <xdr:col>13</xdr:col>
      <xdr:colOff>436881</xdr:colOff>
      <xdr:row>15</xdr:row>
      <xdr:rowOff>243205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23089370-3491-072D-AB0F-FB6D65313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4721" y="3199765"/>
          <a:ext cx="843280" cy="843280"/>
        </a:xfrm>
        <a:prstGeom prst="rect">
          <a:avLst/>
        </a:prstGeom>
      </xdr:spPr>
    </xdr:pic>
    <xdr:clientData/>
  </xdr:twoCellAnchor>
  <xdr:twoCellAnchor editAs="oneCell">
    <xdr:from>
      <xdr:col>16</xdr:col>
      <xdr:colOff>193041</xdr:colOff>
      <xdr:row>12</xdr:row>
      <xdr:rowOff>142240</xdr:rowOff>
    </xdr:from>
    <xdr:to>
      <xdr:col>17</xdr:col>
      <xdr:colOff>599440</xdr:colOff>
      <xdr:row>16</xdr:row>
      <xdr:rowOff>5688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1681C3B7-EDCF-8758-2142-1A593D981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backgroundRemoval t="10000" b="90000" l="10000" r="90000">
                      <a14:foregroundMark x1="88933" y1="57576" x2="88933" y2="5757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8721" y="3088640"/>
          <a:ext cx="1137919" cy="1001368"/>
        </a:xfrm>
        <a:prstGeom prst="rect">
          <a:avLst/>
        </a:prstGeom>
      </xdr:spPr>
    </xdr:pic>
    <xdr:clientData/>
  </xdr:twoCellAnchor>
  <xdr:twoCellAnchor editAs="oneCell">
    <xdr:from>
      <xdr:col>4</xdr:col>
      <xdr:colOff>81280</xdr:colOff>
      <xdr:row>12</xdr:row>
      <xdr:rowOff>91440</xdr:rowOff>
    </xdr:from>
    <xdr:to>
      <xdr:col>5</xdr:col>
      <xdr:colOff>559174</xdr:colOff>
      <xdr:row>16</xdr:row>
      <xdr:rowOff>186193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A3D64F9D-5C42-482C-AF06-956A9598F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BEBA8EAE-BF5A-486C-A8C5-ECC9F3942E4B}">
              <a14:imgProps xmlns:a14="http://schemas.microsoft.com/office/drawing/2010/main">
                <a14:imgLayer r:embed="rId33">
                  <a14:imgEffect>
                    <a14:backgroundRemoval t="2667" b="100000" l="0" r="97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8720" y="3037840"/>
          <a:ext cx="1209414" cy="1232673"/>
        </a:xfrm>
        <a:prstGeom prst="rect">
          <a:avLst/>
        </a:prstGeom>
      </xdr:spPr>
    </xdr:pic>
    <xdr:clientData/>
  </xdr:twoCellAnchor>
  <xdr:twoCellAnchor editAs="oneCell">
    <xdr:from>
      <xdr:col>16</xdr:col>
      <xdr:colOff>142240</xdr:colOff>
      <xdr:row>31</xdr:row>
      <xdr:rowOff>30480</xdr:rowOff>
    </xdr:from>
    <xdr:to>
      <xdr:col>17</xdr:col>
      <xdr:colOff>210275</xdr:colOff>
      <xdr:row>34</xdr:row>
      <xdr:rowOff>172169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21A1AB1B-9252-433E-8A51-D23C36EF4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97920" y="7538720"/>
          <a:ext cx="799555" cy="995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6"/>
  <sheetViews>
    <sheetView zoomScale="75" zoomScaleNormal="75" workbookViewId="0">
      <selection activeCell="R17" sqref="R17:U17"/>
    </sheetView>
  </sheetViews>
  <sheetFormatPr defaultColWidth="9" defaultRowHeight="16.2"/>
  <cols>
    <col min="1" max="1" width="2.6640625" style="73" customWidth="1"/>
    <col min="2" max="21" width="10.6640625" style="97" customWidth="1"/>
    <col min="22" max="16384" width="9" style="73"/>
  </cols>
  <sheetData>
    <row r="1" spans="2:21" s="75" customFormat="1" ht="15" customHeight="1">
      <c r="B1" s="320"/>
      <c r="C1" s="321"/>
      <c r="D1" s="321"/>
      <c r="E1" s="321"/>
      <c r="F1" s="322"/>
      <c r="G1" s="323"/>
      <c r="H1" s="323"/>
      <c r="I1" s="324"/>
      <c r="J1" s="236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30"/>
    </row>
    <row r="2" spans="2:21" s="75" customFormat="1" ht="15" customHeight="1">
      <c r="B2" s="232"/>
      <c r="C2" s="233"/>
      <c r="D2" s="233"/>
      <c r="E2" s="233"/>
      <c r="F2" s="234"/>
      <c r="G2" s="234"/>
      <c r="H2" s="234"/>
      <c r="I2" s="234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1"/>
    </row>
    <row r="3" spans="2:21" ht="21" customHeight="1">
      <c r="B3" s="325"/>
      <c r="C3" s="317"/>
      <c r="D3" s="317"/>
      <c r="E3" s="317"/>
      <c r="F3" s="317"/>
      <c r="G3" s="317"/>
      <c r="H3" s="317"/>
      <c r="I3" s="317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1"/>
    </row>
    <row r="4" spans="2:21" s="80" customFormat="1" ht="21" customHeight="1">
      <c r="B4" s="337"/>
      <c r="C4" s="338"/>
      <c r="D4" s="338"/>
      <c r="E4" s="338"/>
      <c r="F4" s="317"/>
      <c r="G4" s="317"/>
      <c r="H4" s="317"/>
      <c r="I4" s="317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1"/>
    </row>
    <row r="5" spans="2:21" s="80" customFormat="1" ht="21" customHeight="1">
      <c r="B5" s="339"/>
      <c r="C5" s="340"/>
      <c r="D5" s="340"/>
      <c r="E5" s="340"/>
      <c r="F5" s="317"/>
      <c r="G5" s="317"/>
      <c r="H5" s="317"/>
      <c r="I5" s="317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1"/>
    </row>
    <row r="6" spans="2:21" s="80" customFormat="1" ht="21" customHeight="1">
      <c r="B6" s="315"/>
      <c r="C6" s="316"/>
      <c r="D6" s="316"/>
      <c r="E6" s="316"/>
      <c r="F6" s="317"/>
      <c r="G6" s="317"/>
      <c r="H6" s="317"/>
      <c r="I6" s="317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1"/>
    </row>
    <row r="7" spans="2:21" s="79" customFormat="1" ht="21" customHeight="1">
      <c r="B7" s="318"/>
      <c r="C7" s="319"/>
      <c r="D7" s="319"/>
      <c r="E7" s="319"/>
      <c r="F7" s="317"/>
      <c r="G7" s="317"/>
      <c r="H7" s="317"/>
      <c r="I7" s="317"/>
      <c r="J7" s="235"/>
      <c r="K7" s="235"/>
      <c r="L7" s="235"/>
      <c r="M7" s="235"/>
      <c r="N7" s="235"/>
      <c r="O7" s="235"/>
      <c r="P7" s="235"/>
      <c r="Q7" s="235"/>
      <c r="R7" s="256"/>
      <c r="S7" s="256"/>
      <c r="T7" s="256"/>
      <c r="U7" s="264"/>
    </row>
    <row r="8" spans="2:21" s="86" customFormat="1" ht="21" customHeight="1">
      <c r="B8" s="325"/>
      <c r="C8" s="317"/>
      <c r="D8" s="317"/>
      <c r="E8" s="317"/>
      <c r="F8" s="317"/>
      <c r="G8" s="317"/>
      <c r="H8" s="317"/>
      <c r="I8" s="317"/>
      <c r="J8" s="235"/>
      <c r="K8" s="235"/>
      <c r="L8" s="235"/>
      <c r="M8" s="235"/>
      <c r="N8" s="235"/>
      <c r="O8" s="235"/>
      <c r="P8" s="235"/>
      <c r="Q8" s="348" t="s">
        <v>207</v>
      </c>
      <c r="R8" s="348"/>
      <c r="S8" s="348"/>
      <c r="T8" s="348"/>
      <c r="U8" s="349"/>
    </row>
    <row r="9" spans="2:21" s="79" customFormat="1" ht="12.9" customHeight="1">
      <c r="B9" s="129"/>
      <c r="C9" s="237"/>
      <c r="D9" s="238"/>
      <c r="E9" s="239"/>
      <c r="F9" s="238"/>
      <c r="G9" s="237"/>
      <c r="H9" s="238"/>
      <c r="I9" s="239"/>
      <c r="J9" s="235"/>
      <c r="K9" s="235"/>
      <c r="L9" s="235"/>
      <c r="M9" s="350" t="s">
        <v>190</v>
      </c>
      <c r="N9" s="350"/>
      <c r="O9" s="350"/>
      <c r="P9" s="350"/>
      <c r="Q9" s="350"/>
      <c r="R9" s="350"/>
      <c r="S9" s="350"/>
      <c r="T9" s="350"/>
      <c r="U9" s="351"/>
    </row>
    <row r="10" spans="2:21" s="79" customFormat="1" ht="12.9" customHeight="1" thickBot="1">
      <c r="B10" s="119"/>
      <c r="C10" s="125"/>
      <c r="D10" s="126"/>
      <c r="E10" s="125"/>
      <c r="F10" s="126"/>
      <c r="G10" s="125"/>
      <c r="H10" s="126"/>
      <c r="I10" s="125"/>
      <c r="J10" s="227"/>
      <c r="K10" s="227"/>
      <c r="L10" s="227"/>
      <c r="M10" s="352"/>
      <c r="N10" s="352"/>
      <c r="O10" s="352"/>
      <c r="P10" s="352"/>
      <c r="Q10" s="352"/>
      <c r="R10" s="352"/>
      <c r="S10" s="352"/>
      <c r="T10" s="352"/>
      <c r="U10" s="353"/>
    </row>
    <row r="11" spans="2:21" s="75" customFormat="1" ht="15" customHeight="1">
      <c r="B11" s="344" t="s">
        <v>186</v>
      </c>
      <c r="C11" s="345"/>
      <c r="D11" s="345"/>
      <c r="E11" s="346"/>
      <c r="F11" s="345" t="s">
        <v>191</v>
      </c>
      <c r="G11" s="345"/>
      <c r="H11" s="345"/>
      <c r="I11" s="345"/>
      <c r="J11" s="313" t="s">
        <v>192</v>
      </c>
      <c r="K11" s="272"/>
      <c r="L11" s="272"/>
      <c r="M11" s="272"/>
      <c r="N11" s="272" t="s">
        <v>193</v>
      </c>
      <c r="O11" s="272"/>
      <c r="P11" s="272"/>
      <c r="Q11" s="314"/>
      <c r="R11" s="345" t="s">
        <v>194</v>
      </c>
      <c r="S11" s="345"/>
      <c r="T11" s="345"/>
      <c r="U11" s="347"/>
    </row>
    <row r="12" spans="2:21" s="240" customFormat="1" ht="22.5" customHeight="1">
      <c r="B12" s="354" t="s">
        <v>49</v>
      </c>
      <c r="C12" s="355"/>
      <c r="D12" s="355"/>
      <c r="E12" s="326"/>
      <c r="F12" s="326" t="s">
        <v>290</v>
      </c>
      <c r="G12" s="327"/>
      <c r="H12" s="327"/>
      <c r="I12" s="328"/>
      <c r="J12" s="326" t="s">
        <v>49</v>
      </c>
      <c r="K12" s="327"/>
      <c r="L12" s="327"/>
      <c r="M12" s="328"/>
      <c r="N12" s="243" t="s">
        <v>75</v>
      </c>
      <c r="O12" s="244"/>
      <c r="P12" s="244"/>
      <c r="Q12" s="244"/>
      <c r="R12" s="275" t="s">
        <v>288</v>
      </c>
      <c r="S12" s="276"/>
      <c r="T12" s="276"/>
      <c r="U12" s="277"/>
    </row>
    <row r="13" spans="2:21" s="240" customFormat="1" ht="22.5" customHeight="1">
      <c r="B13" s="329" t="s">
        <v>151</v>
      </c>
      <c r="C13" s="330"/>
      <c r="D13" s="330"/>
      <c r="E13" s="330"/>
      <c r="F13" s="331" t="s">
        <v>210</v>
      </c>
      <c r="G13" s="332"/>
      <c r="H13" s="332"/>
      <c r="I13" s="333"/>
      <c r="J13" s="334" t="s">
        <v>255</v>
      </c>
      <c r="K13" s="335"/>
      <c r="L13" s="335"/>
      <c r="M13" s="336"/>
      <c r="N13" s="367" t="s">
        <v>284</v>
      </c>
      <c r="O13" s="368"/>
      <c r="P13" s="368"/>
      <c r="Q13" s="369"/>
      <c r="R13" s="370" t="s">
        <v>215</v>
      </c>
      <c r="S13" s="371"/>
      <c r="T13" s="371"/>
      <c r="U13" s="372"/>
    </row>
    <row r="14" spans="2:21" s="240" customFormat="1" ht="22.5" customHeight="1">
      <c r="B14" s="341" t="s">
        <v>259</v>
      </c>
      <c r="C14" s="342"/>
      <c r="D14" s="342"/>
      <c r="E14" s="343"/>
      <c r="F14" s="356" t="s">
        <v>211</v>
      </c>
      <c r="G14" s="357"/>
      <c r="H14" s="357"/>
      <c r="I14" s="358"/>
      <c r="J14" s="359" t="s">
        <v>213</v>
      </c>
      <c r="K14" s="360"/>
      <c r="L14" s="360"/>
      <c r="M14" s="361"/>
      <c r="N14" s="362" t="s">
        <v>165</v>
      </c>
      <c r="O14" s="363"/>
      <c r="P14" s="363"/>
      <c r="Q14" s="363"/>
      <c r="R14" s="364" t="s">
        <v>267</v>
      </c>
      <c r="S14" s="365"/>
      <c r="T14" s="365"/>
      <c r="U14" s="366"/>
    </row>
    <row r="15" spans="2:21" s="240" customFormat="1" ht="22.5" customHeight="1">
      <c r="B15" s="373" t="s">
        <v>241</v>
      </c>
      <c r="C15" s="374"/>
      <c r="D15" s="374"/>
      <c r="E15" s="375"/>
      <c r="F15" s="376" t="s">
        <v>184</v>
      </c>
      <c r="G15" s="377"/>
      <c r="H15" s="377"/>
      <c r="I15" s="378"/>
      <c r="J15" s="379" t="s">
        <v>214</v>
      </c>
      <c r="K15" s="380"/>
      <c r="L15" s="380"/>
      <c r="M15" s="381"/>
      <c r="N15" s="382" t="s">
        <v>247</v>
      </c>
      <c r="O15" s="383"/>
      <c r="P15" s="383"/>
      <c r="Q15" s="384"/>
      <c r="R15" s="385" t="s">
        <v>217</v>
      </c>
      <c r="S15" s="386"/>
      <c r="T15" s="386"/>
      <c r="U15" s="387"/>
    </row>
    <row r="16" spans="2:21" s="240" customFormat="1" ht="22.5" customHeight="1">
      <c r="B16" s="388" t="s">
        <v>82</v>
      </c>
      <c r="C16" s="389"/>
      <c r="D16" s="389"/>
      <c r="E16" s="255"/>
      <c r="F16" s="389" t="s">
        <v>95</v>
      </c>
      <c r="G16" s="389"/>
      <c r="H16" s="389"/>
      <c r="I16" s="389"/>
      <c r="J16" s="389" t="s">
        <v>82</v>
      </c>
      <c r="K16" s="389"/>
      <c r="L16" s="389"/>
      <c r="M16" s="389"/>
      <c r="N16" s="389" t="s">
        <v>108</v>
      </c>
      <c r="O16" s="389"/>
      <c r="P16" s="389"/>
      <c r="Q16" s="255"/>
      <c r="R16" s="255" t="s">
        <v>82</v>
      </c>
      <c r="S16" s="256"/>
      <c r="T16" s="256"/>
      <c r="U16" s="264"/>
    </row>
    <row r="17" spans="2:21" s="240" customFormat="1" ht="22.5" customHeight="1">
      <c r="B17" s="390" t="s">
        <v>209</v>
      </c>
      <c r="C17" s="391"/>
      <c r="D17" s="391"/>
      <c r="E17" s="269"/>
      <c r="F17" s="391" t="s">
        <v>212</v>
      </c>
      <c r="G17" s="391"/>
      <c r="H17" s="391"/>
      <c r="I17" s="391"/>
      <c r="J17" s="391" t="s">
        <v>226</v>
      </c>
      <c r="K17" s="391"/>
      <c r="L17" s="391"/>
      <c r="M17" s="391"/>
      <c r="N17" s="269" t="s">
        <v>218</v>
      </c>
      <c r="O17" s="270"/>
      <c r="P17" s="270"/>
      <c r="Q17" s="270"/>
      <c r="R17" s="269" t="s">
        <v>304</v>
      </c>
      <c r="S17" s="270"/>
      <c r="T17" s="270"/>
      <c r="U17" s="292"/>
    </row>
    <row r="18" spans="2:21" s="79" customFormat="1" ht="12.9" customHeight="1">
      <c r="B18" s="109" t="s">
        <v>45</v>
      </c>
      <c r="C18" s="102">
        <f>第一週明細!W12</f>
        <v>716.4</v>
      </c>
      <c r="D18" s="101" t="s">
        <v>9</v>
      </c>
      <c r="E18" s="110">
        <f>第一週明細!W8</f>
        <v>24</v>
      </c>
      <c r="F18" s="101" t="s">
        <v>45</v>
      </c>
      <c r="G18" s="102">
        <f>第一週明細!W20</f>
        <v>726</v>
      </c>
      <c r="H18" s="101" t="s">
        <v>9</v>
      </c>
      <c r="I18" s="110">
        <f>第一週明細!W16</f>
        <v>24</v>
      </c>
      <c r="J18" s="101" t="s">
        <v>45</v>
      </c>
      <c r="K18" s="102">
        <f>第一週明細!W28</f>
        <v>735.7</v>
      </c>
      <c r="L18" s="101" t="s">
        <v>9</v>
      </c>
      <c r="M18" s="111">
        <f>第一週明細!W24</f>
        <v>24.5</v>
      </c>
      <c r="N18" s="101" t="s">
        <v>45</v>
      </c>
      <c r="O18" s="102">
        <f>第一週明細!W36</f>
        <v>755</v>
      </c>
      <c r="P18" s="101" t="s">
        <v>9</v>
      </c>
      <c r="Q18" s="111">
        <f>第一週明細!W32</f>
        <v>25</v>
      </c>
      <c r="R18" s="101" t="s">
        <v>45</v>
      </c>
      <c r="S18" s="102">
        <f>第一週明細!W44</f>
        <v>757.6</v>
      </c>
      <c r="T18" s="101" t="s">
        <v>9</v>
      </c>
      <c r="U18" s="103">
        <f>第一週明細!W40</f>
        <v>24</v>
      </c>
    </row>
    <row r="19" spans="2:21" s="79" customFormat="1" ht="12.9" customHeight="1" thickBot="1">
      <c r="B19" s="104" t="s">
        <v>7</v>
      </c>
      <c r="C19" s="105">
        <f>第一週明細!W6</f>
        <v>97.5</v>
      </c>
      <c r="D19" s="106" t="s">
        <v>11</v>
      </c>
      <c r="E19" s="105">
        <f>第一週明細!W10</f>
        <v>27.599999999999998</v>
      </c>
      <c r="F19" s="106" t="s">
        <v>7</v>
      </c>
      <c r="G19" s="105">
        <f>第一週明細!W14</f>
        <v>99.5</v>
      </c>
      <c r="H19" s="106" t="s">
        <v>47</v>
      </c>
      <c r="I19" s="105">
        <f>第一週明細!W18</f>
        <v>27.999999999999996</v>
      </c>
      <c r="J19" s="106" t="s">
        <v>104</v>
      </c>
      <c r="K19" s="105">
        <f>第一週明細!W22</f>
        <v>100</v>
      </c>
      <c r="L19" s="106" t="s">
        <v>11</v>
      </c>
      <c r="M19" s="107">
        <f>第一週明細!W26</f>
        <v>28.8</v>
      </c>
      <c r="N19" s="106" t="s">
        <v>7</v>
      </c>
      <c r="O19" s="105">
        <f>第一週明細!W30</f>
        <v>104</v>
      </c>
      <c r="P19" s="106" t="s">
        <v>11</v>
      </c>
      <c r="Q19" s="107">
        <f>第一週明細!W34</f>
        <v>28.5</v>
      </c>
      <c r="R19" s="106" t="s">
        <v>7</v>
      </c>
      <c r="S19" s="105">
        <f>第一週明細!W38</f>
        <v>106.5</v>
      </c>
      <c r="T19" s="106" t="s">
        <v>11</v>
      </c>
      <c r="U19" s="108">
        <f>第一週明細!W42</f>
        <v>28.9</v>
      </c>
    </row>
    <row r="20" spans="2:21" s="75" customFormat="1" ht="15" customHeight="1">
      <c r="B20" s="392" t="s">
        <v>187</v>
      </c>
      <c r="C20" s="272"/>
      <c r="D20" s="272"/>
      <c r="E20" s="314"/>
      <c r="F20" s="272" t="s">
        <v>195</v>
      </c>
      <c r="G20" s="272"/>
      <c r="H20" s="272"/>
      <c r="I20" s="272"/>
      <c r="J20" s="313" t="s">
        <v>196</v>
      </c>
      <c r="K20" s="272"/>
      <c r="L20" s="272"/>
      <c r="M20" s="272"/>
      <c r="N20" s="272" t="s">
        <v>197</v>
      </c>
      <c r="O20" s="272"/>
      <c r="P20" s="272"/>
      <c r="Q20" s="314"/>
      <c r="R20" s="345" t="s">
        <v>198</v>
      </c>
      <c r="S20" s="345"/>
      <c r="T20" s="345"/>
      <c r="U20" s="347"/>
    </row>
    <row r="21" spans="2:21" s="240" customFormat="1" ht="22.5" customHeight="1">
      <c r="B21" s="393" t="s">
        <v>49</v>
      </c>
      <c r="C21" s="327"/>
      <c r="D21" s="327"/>
      <c r="E21" s="327"/>
      <c r="F21" s="326" t="s">
        <v>113</v>
      </c>
      <c r="G21" s="327"/>
      <c r="H21" s="327"/>
      <c r="I21" s="328"/>
      <c r="J21" s="326" t="s">
        <v>49</v>
      </c>
      <c r="K21" s="327"/>
      <c r="L21" s="327"/>
      <c r="M21" s="328"/>
      <c r="N21" s="355" t="s">
        <v>76</v>
      </c>
      <c r="O21" s="355"/>
      <c r="P21" s="355"/>
      <c r="Q21" s="326"/>
      <c r="R21" s="275" t="s">
        <v>294</v>
      </c>
      <c r="S21" s="276"/>
      <c r="T21" s="276"/>
      <c r="U21" s="277"/>
    </row>
    <row r="22" spans="2:21" s="240" customFormat="1" ht="22.5" customHeight="1">
      <c r="B22" s="394" t="s">
        <v>220</v>
      </c>
      <c r="C22" s="395"/>
      <c r="D22" s="395"/>
      <c r="E22" s="395"/>
      <c r="F22" s="396" t="s">
        <v>153</v>
      </c>
      <c r="G22" s="397"/>
      <c r="H22" s="397"/>
      <c r="I22" s="398"/>
      <c r="J22" s="399" t="s">
        <v>222</v>
      </c>
      <c r="K22" s="400"/>
      <c r="L22" s="400"/>
      <c r="M22" s="401"/>
      <c r="N22" s="405" t="s">
        <v>223</v>
      </c>
      <c r="O22" s="406"/>
      <c r="P22" s="406"/>
      <c r="Q22" s="407"/>
      <c r="R22" s="402" t="s">
        <v>227</v>
      </c>
      <c r="S22" s="403"/>
      <c r="T22" s="403"/>
      <c r="U22" s="404"/>
    </row>
    <row r="23" spans="2:21" s="240" customFormat="1" ht="22.5" customHeight="1">
      <c r="B23" s="408" t="s">
        <v>221</v>
      </c>
      <c r="C23" s="409"/>
      <c r="D23" s="409"/>
      <c r="E23" s="409"/>
      <c r="F23" s="410" t="s">
        <v>166</v>
      </c>
      <c r="G23" s="411"/>
      <c r="H23" s="411"/>
      <c r="I23" s="412"/>
      <c r="J23" s="413" t="s">
        <v>257</v>
      </c>
      <c r="K23" s="414"/>
      <c r="L23" s="414"/>
      <c r="M23" s="415"/>
      <c r="N23" s="428" t="s">
        <v>149</v>
      </c>
      <c r="O23" s="429"/>
      <c r="P23" s="429"/>
      <c r="Q23" s="429"/>
      <c r="R23" s="416" t="s">
        <v>253</v>
      </c>
      <c r="S23" s="417"/>
      <c r="T23" s="417"/>
      <c r="U23" s="418"/>
    </row>
    <row r="24" spans="2:21" s="240" customFormat="1" ht="22.5" customHeight="1">
      <c r="B24" s="419" t="s">
        <v>154</v>
      </c>
      <c r="C24" s="420"/>
      <c r="D24" s="420"/>
      <c r="E24" s="420"/>
      <c r="F24" s="421" t="s">
        <v>271</v>
      </c>
      <c r="G24" s="422"/>
      <c r="H24" s="422"/>
      <c r="I24" s="422"/>
      <c r="J24" s="423" t="s">
        <v>272</v>
      </c>
      <c r="K24" s="424"/>
      <c r="L24" s="424"/>
      <c r="M24" s="424"/>
      <c r="N24" s="430" t="s">
        <v>224</v>
      </c>
      <c r="O24" s="431"/>
      <c r="P24" s="431"/>
      <c r="Q24" s="431"/>
      <c r="R24" s="425" t="s">
        <v>228</v>
      </c>
      <c r="S24" s="426"/>
      <c r="T24" s="426"/>
      <c r="U24" s="427"/>
    </row>
    <row r="25" spans="2:21" s="240" customFormat="1" ht="22.5" customHeight="1">
      <c r="B25" s="274" t="s">
        <v>82</v>
      </c>
      <c r="C25" s="244"/>
      <c r="D25" s="244"/>
      <c r="E25" s="244"/>
      <c r="F25" s="389" t="s">
        <v>95</v>
      </c>
      <c r="G25" s="389"/>
      <c r="H25" s="389"/>
      <c r="I25" s="389"/>
      <c r="J25" s="389" t="s">
        <v>82</v>
      </c>
      <c r="K25" s="389"/>
      <c r="L25" s="389"/>
      <c r="M25" s="389"/>
      <c r="N25" s="389" t="s">
        <v>107</v>
      </c>
      <c r="O25" s="389"/>
      <c r="P25" s="389"/>
      <c r="Q25" s="389"/>
      <c r="R25" s="255" t="s">
        <v>82</v>
      </c>
      <c r="S25" s="256"/>
      <c r="T25" s="256"/>
      <c r="U25" s="264"/>
    </row>
    <row r="26" spans="2:21" s="240" customFormat="1" ht="22.5" customHeight="1">
      <c r="B26" s="288" t="s">
        <v>150</v>
      </c>
      <c r="C26" s="270"/>
      <c r="D26" s="270"/>
      <c r="E26" s="270"/>
      <c r="F26" s="391" t="s">
        <v>225</v>
      </c>
      <c r="G26" s="391"/>
      <c r="H26" s="391"/>
      <c r="I26" s="391"/>
      <c r="J26" s="391" t="s">
        <v>292</v>
      </c>
      <c r="K26" s="391"/>
      <c r="L26" s="391"/>
      <c r="M26" s="391"/>
      <c r="N26" s="432" t="s">
        <v>295</v>
      </c>
      <c r="O26" s="432"/>
      <c r="P26" s="432"/>
      <c r="Q26" s="432"/>
      <c r="R26" s="269" t="s">
        <v>99</v>
      </c>
      <c r="S26" s="270"/>
      <c r="T26" s="270"/>
      <c r="U26" s="292"/>
    </row>
    <row r="27" spans="2:21" s="79" customFormat="1" ht="12.9" customHeight="1">
      <c r="B27" s="109" t="s">
        <v>45</v>
      </c>
      <c r="C27" s="102">
        <f>第二週明細!W12</f>
        <v>735.1</v>
      </c>
      <c r="D27" s="101" t="s">
        <v>9</v>
      </c>
      <c r="E27" s="110">
        <f>第二週明細!W8</f>
        <v>25.5</v>
      </c>
      <c r="F27" s="101" t="s">
        <v>45</v>
      </c>
      <c r="G27" s="102">
        <f>第二週明細!W20</f>
        <v>752.8</v>
      </c>
      <c r="H27" s="101" t="s">
        <v>9</v>
      </c>
      <c r="I27" s="111">
        <f>第二週明細!W16</f>
        <v>24</v>
      </c>
      <c r="J27" s="101" t="s">
        <v>45</v>
      </c>
      <c r="K27" s="102">
        <f>第二週明細!W28</f>
        <v>733.3</v>
      </c>
      <c r="L27" s="101" t="s">
        <v>9</v>
      </c>
      <c r="M27" s="111">
        <f>第二週明細!W24</f>
        <v>24.5</v>
      </c>
      <c r="N27" s="101" t="s">
        <v>45</v>
      </c>
      <c r="O27" s="102">
        <f>第二週明細!W36</f>
        <v>786.5</v>
      </c>
      <c r="P27" s="101" t="s">
        <v>9</v>
      </c>
      <c r="Q27" s="110">
        <f>第二週明細!W32</f>
        <v>24.5</v>
      </c>
      <c r="R27" s="101" t="s">
        <v>45</v>
      </c>
      <c r="S27" s="102">
        <f>第二週明細!W44</f>
        <v>721.7</v>
      </c>
      <c r="T27" s="101" t="s">
        <v>9</v>
      </c>
      <c r="U27" s="103">
        <f>第二週明細!W40</f>
        <v>24.5</v>
      </c>
    </row>
    <row r="28" spans="2:21" s="79" customFormat="1" ht="12.9" customHeight="1" thickBot="1">
      <c r="B28" s="104" t="s">
        <v>7</v>
      </c>
      <c r="C28" s="105">
        <f>第二週明細!W6</f>
        <v>98</v>
      </c>
      <c r="D28" s="106" t="s">
        <v>11</v>
      </c>
      <c r="E28" s="105">
        <f>第二週明細!W10</f>
        <v>28.400000000000002</v>
      </c>
      <c r="F28" s="112" t="s">
        <v>7</v>
      </c>
      <c r="G28" s="113">
        <f>第二週明細!W14</f>
        <v>105.5</v>
      </c>
      <c r="H28" s="112" t="s">
        <v>11</v>
      </c>
      <c r="I28" s="114">
        <f>第二週明細!W18</f>
        <v>28.7</v>
      </c>
      <c r="J28" s="112" t="s">
        <v>7</v>
      </c>
      <c r="K28" s="113">
        <f>第二週明細!W22</f>
        <v>99.5</v>
      </c>
      <c r="L28" s="112" t="s">
        <v>11</v>
      </c>
      <c r="M28" s="114">
        <f>第二週明細!W26</f>
        <v>28.7</v>
      </c>
      <c r="N28" s="106" t="s">
        <v>7</v>
      </c>
      <c r="O28" s="105">
        <f>第二週明細!W30</f>
        <v>112.5</v>
      </c>
      <c r="P28" s="106" t="s">
        <v>47</v>
      </c>
      <c r="Q28" s="105">
        <f>第二週明細!W34</f>
        <v>29.000000000000004</v>
      </c>
      <c r="R28" s="112" t="s">
        <v>7</v>
      </c>
      <c r="S28" s="113">
        <f>第二週明細!W38</f>
        <v>97</v>
      </c>
      <c r="T28" s="112" t="s">
        <v>11</v>
      </c>
      <c r="U28" s="115">
        <f>第二週明細!W42</f>
        <v>28.3</v>
      </c>
    </row>
    <row r="29" spans="2:21" s="75" customFormat="1" ht="15" customHeight="1">
      <c r="B29" s="311" t="s">
        <v>188</v>
      </c>
      <c r="C29" s="312"/>
      <c r="D29" s="312"/>
      <c r="E29" s="312"/>
      <c r="F29" s="272" t="s">
        <v>199</v>
      </c>
      <c r="G29" s="272"/>
      <c r="H29" s="272"/>
      <c r="I29" s="314"/>
      <c r="J29" s="272" t="s">
        <v>200</v>
      </c>
      <c r="K29" s="272"/>
      <c r="L29" s="272"/>
      <c r="M29" s="272"/>
      <c r="N29" s="272" t="s">
        <v>201</v>
      </c>
      <c r="O29" s="272"/>
      <c r="P29" s="272"/>
      <c r="Q29" s="314"/>
      <c r="R29" s="314" t="s">
        <v>202</v>
      </c>
      <c r="S29" s="312"/>
      <c r="T29" s="312"/>
      <c r="U29" s="445"/>
    </row>
    <row r="30" spans="2:21" s="240" customFormat="1" ht="22.5" customHeight="1">
      <c r="B30" s="354" t="s">
        <v>49</v>
      </c>
      <c r="C30" s="355"/>
      <c r="D30" s="355"/>
      <c r="E30" s="326"/>
      <c r="F30" s="243" t="s">
        <v>290</v>
      </c>
      <c r="G30" s="244"/>
      <c r="H30" s="244"/>
      <c r="I30" s="244"/>
      <c r="J30" s="326" t="s">
        <v>49</v>
      </c>
      <c r="K30" s="327"/>
      <c r="L30" s="327"/>
      <c r="M30" s="328"/>
      <c r="N30" s="355" t="s">
        <v>75</v>
      </c>
      <c r="O30" s="355"/>
      <c r="P30" s="355"/>
      <c r="Q30" s="326"/>
      <c r="R30" s="275" t="s">
        <v>237</v>
      </c>
      <c r="S30" s="276"/>
      <c r="T30" s="276"/>
      <c r="U30" s="277"/>
    </row>
    <row r="31" spans="2:21" s="240" customFormat="1" ht="22.5" customHeight="1">
      <c r="B31" s="446" t="s">
        <v>148</v>
      </c>
      <c r="C31" s="447"/>
      <c r="D31" s="447"/>
      <c r="E31" s="447"/>
      <c r="F31" s="448" t="s">
        <v>231</v>
      </c>
      <c r="G31" s="449"/>
      <c r="H31" s="449"/>
      <c r="I31" s="450"/>
      <c r="J31" s="451" t="s">
        <v>310</v>
      </c>
      <c r="K31" s="452"/>
      <c r="L31" s="452"/>
      <c r="M31" s="452"/>
      <c r="N31" s="453" t="s">
        <v>234</v>
      </c>
      <c r="O31" s="454"/>
      <c r="P31" s="454"/>
      <c r="Q31" s="454"/>
      <c r="R31" s="265" t="s">
        <v>238</v>
      </c>
      <c r="S31" s="266"/>
      <c r="T31" s="266"/>
      <c r="U31" s="267"/>
    </row>
    <row r="32" spans="2:21" s="240" customFormat="1" ht="22.5" customHeight="1">
      <c r="B32" s="433" t="s">
        <v>239</v>
      </c>
      <c r="C32" s="434"/>
      <c r="D32" s="434"/>
      <c r="E32" s="435"/>
      <c r="F32" s="436" t="s">
        <v>232</v>
      </c>
      <c r="G32" s="437"/>
      <c r="H32" s="437"/>
      <c r="I32" s="437"/>
      <c r="J32" s="438" t="s">
        <v>283</v>
      </c>
      <c r="K32" s="439"/>
      <c r="L32" s="439"/>
      <c r="M32" s="439"/>
      <c r="N32" s="440" t="s">
        <v>235</v>
      </c>
      <c r="O32" s="441"/>
      <c r="P32" s="441"/>
      <c r="Q32" s="441"/>
      <c r="R32" s="442" t="s">
        <v>242</v>
      </c>
      <c r="S32" s="443"/>
      <c r="T32" s="443"/>
      <c r="U32" s="444"/>
    </row>
    <row r="33" spans="2:21" s="240" customFormat="1" ht="22.5" customHeight="1">
      <c r="B33" s="455" t="s">
        <v>233</v>
      </c>
      <c r="C33" s="456"/>
      <c r="D33" s="456"/>
      <c r="E33" s="457"/>
      <c r="F33" s="458" t="s">
        <v>245</v>
      </c>
      <c r="G33" s="459"/>
      <c r="H33" s="459"/>
      <c r="I33" s="459"/>
      <c r="J33" s="460" t="s">
        <v>230</v>
      </c>
      <c r="K33" s="461"/>
      <c r="L33" s="461"/>
      <c r="M33" s="461"/>
      <c r="N33" s="462" t="s">
        <v>155</v>
      </c>
      <c r="O33" s="463"/>
      <c r="P33" s="463"/>
      <c r="Q33" s="463"/>
      <c r="R33" s="464" t="s">
        <v>280</v>
      </c>
      <c r="S33" s="465"/>
      <c r="T33" s="465"/>
      <c r="U33" s="466"/>
    </row>
    <row r="34" spans="2:21" s="240" customFormat="1" ht="22.5" customHeight="1">
      <c r="B34" s="388" t="s">
        <v>82</v>
      </c>
      <c r="C34" s="389"/>
      <c r="D34" s="389"/>
      <c r="E34" s="255"/>
      <c r="F34" s="255" t="s">
        <v>95</v>
      </c>
      <c r="G34" s="256"/>
      <c r="H34" s="256"/>
      <c r="I34" s="256"/>
      <c r="J34" s="389" t="s">
        <v>82</v>
      </c>
      <c r="K34" s="389"/>
      <c r="L34" s="389"/>
      <c r="M34" s="255"/>
      <c r="N34" s="389" t="s">
        <v>107</v>
      </c>
      <c r="O34" s="389"/>
      <c r="P34" s="389"/>
      <c r="Q34" s="255"/>
      <c r="R34" s="255" t="s">
        <v>91</v>
      </c>
      <c r="S34" s="256"/>
      <c r="T34" s="256"/>
      <c r="U34" s="264"/>
    </row>
    <row r="35" spans="2:21" s="240" customFormat="1" ht="22.5" customHeight="1">
      <c r="B35" s="390" t="s">
        <v>229</v>
      </c>
      <c r="C35" s="391"/>
      <c r="D35" s="391"/>
      <c r="E35" s="269"/>
      <c r="F35" s="269" t="s">
        <v>183</v>
      </c>
      <c r="G35" s="270"/>
      <c r="H35" s="270"/>
      <c r="I35" s="270"/>
      <c r="J35" s="269" t="s">
        <v>173</v>
      </c>
      <c r="K35" s="270"/>
      <c r="L35" s="270"/>
      <c r="M35" s="270"/>
      <c r="N35" s="269" t="s">
        <v>236</v>
      </c>
      <c r="O35" s="270"/>
      <c r="P35" s="270"/>
      <c r="Q35" s="270"/>
      <c r="R35" s="243" t="s">
        <v>293</v>
      </c>
      <c r="S35" s="244"/>
      <c r="T35" s="244"/>
      <c r="U35" s="268"/>
    </row>
    <row r="36" spans="2:21" s="79" customFormat="1" ht="12.9" customHeight="1">
      <c r="B36" s="116" t="s">
        <v>45</v>
      </c>
      <c r="C36" s="102">
        <f>'第三週明細 '!W12</f>
        <v>739.8</v>
      </c>
      <c r="D36" s="117" t="s">
        <v>46</v>
      </c>
      <c r="E36" s="110">
        <f>'第三週明細 '!W8</f>
        <v>25</v>
      </c>
      <c r="F36" s="118" t="s">
        <v>45</v>
      </c>
      <c r="G36" s="102">
        <f>'第三週明細 '!W20</f>
        <v>728.5</v>
      </c>
      <c r="H36" s="117" t="s">
        <v>46</v>
      </c>
      <c r="I36" s="111">
        <f>'第三週明細 '!W16</f>
        <v>24.5</v>
      </c>
      <c r="J36" s="101" t="s">
        <v>45</v>
      </c>
      <c r="K36" s="102">
        <f>'第三週明細 '!W28</f>
        <v>728.5</v>
      </c>
      <c r="L36" s="101" t="s">
        <v>9</v>
      </c>
      <c r="M36" s="111">
        <f>'第三週明細 '!W24</f>
        <v>24.5</v>
      </c>
      <c r="N36" s="101" t="s">
        <v>45</v>
      </c>
      <c r="O36" s="102">
        <f>'第三週明細 '!W36</f>
        <v>771.1</v>
      </c>
      <c r="P36" s="101" t="s">
        <v>9</v>
      </c>
      <c r="Q36" s="111">
        <f>'第三週明細 '!W32</f>
        <v>23.5</v>
      </c>
      <c r="R36" s="101" t="s">
        <v>45</v>
      </c>
      <c r="S36" s="102">
        <f>'第三週明細 '!W44</f>
        <v>714.7</v>
      </c>
      <c r="T36" s="101" t="s">
        <v>9</v>
      </c>
      <c r="U36" s="103">
        <f>'第三週明細 '!W40</f>
        <v>25.5</v>
      </c>
    </row>
    <row r="37" spans="2:21" s="79" customFormat="1" ht="12.9" customHeight="1" thickBot="1">
      <c r="B37" s="119" t="s">
        <v>44</v>
      </c>
      <c r="C37" s="120">
        <f>'第三週明細 '!W6</f>
        <v>100.5</v>
      </c>
      <c r="D37" s="121" t="s">
        <v>47</v>
      </c>
      <c r="E37" s="120">
        <f>'第三週明細 '!W10</f>
        <v>28.2</v>
      </c>
      <c r="F37" s="122" t="s">
        <v>44</v>
      </c>
      <c r="G37" s="123">
        <f>'第三週明細 '!W14</f>
        <v>98.5</v>
      </c>
      <c r="H37" s="122" t="s">
        <v>47</v>
      </c>
      <c r="I37" s="124">
        <f>'第三週明細 '!W18</f>
        <v>28.5</v>
      </c>
      <c r="J37" s="112" t="s">
        <v>7</v>
      </c>
      <c r="K37" s="113">
        <f>'第三週明細 '!W22</f>
        <v>98.5</v>
      </c>
      <c r="L37" s="112" t="s">
        <v>11</v>
      </c>
      <c r="M37" s="114">
        <f>'第三週明細 '!W26</f>
        <v>28.5</v>
      </c>
      <c r="N37" s="112" t="s">
        <v>7</v>
      </c>
      <c r="O37" s="113">
        <f>'第三週明細 '!W30</f>
        <v>111</v>
      </c>
      <c r="P37" s="112" t="s">
        <v>11</v>
      </c>
      <c r="Q37" s="114">
        <f>'第三週明細 '!W34</f>
        <v>28.900000000000006</v>
      </c>
      <c r="R37" s="112" t="s">
        <v>7</v>
      </c>
      <c r="S37" s="113">
        <f>'第三週明細 '!W38</f>
        <v>93.5</v>
      </c>
      <c r="T37" s="112" t="s">
        <v>11</v>
      </c>
      <c r="U37" s="115">
        <f>'第三週明細 '!W42</f>
        <v>27.800000000000004</v>
      </c>
    </row>
    <row r="38" spans="2:21" s="75" customFormat="1" ht="15" customHeight="1">
      <c r="B38" s="311" t="s">
        <v>189</v>
      </c>
      <c r="C38" s="312"/>
      <c r="D38" s="312"/>
      <c r="E38" s="313"/>
      <c r="F38" s="272" t="s">
        <v>203</v>
      </c>
      <c r="G38" s="272"/>
      <c r="H38" s="272"/>
      <c r="I38" s="314"/>
      <c r="J38" s="272" t="s">
        <v>204</v>
      </c>
      <c r="K38" s="272"/>
      <c r="L38" s="272"/>
      <c r="M38" s="272"/>
      <c r="N38" s="272" t="s">
        <v>205</v>
      </c>
      <c r="O38" s="272"/>
      <c r="P38" s="272"/>
      <c r="Q38" s="272"/>
      <c r="R38" s="272" t="s">
        <v>206</v>
      </c>
      <c r="S38" s="272"/>
      <c r="T38" s="272"/>
      <c r="U38" s="273"/>
    </row>
    <row r="39" spans="2:21" s="240" customFormat="1" ht="22.5" customHeight="1">
      <c r="B39" s="274" t="s">
        <v>49</v>
      </c>
      <c r="C39" s="244"/>
      <c r="D39" s="244"/>
      <c r="E39" s="244"/>
      <c r="F39" s="243" t="s">
        <v>113</v>
      </c>
      <c r="G39" s="244"/>
      <c r="H39" s="244"/>
      <c r="I39" s="244"/>
      <c r="J39" s="243" t="s">
        <v>49</v>
      </c>
      <c r="K39" s="244"/>
      <c r="L39" s="244"/>
      <c r="M39" s="245"/>
      <c r="N39" s="243" t="s">
        <v>125</v>
      </c>
      <c r="O39" s="244"/>
      <c r="P39" s="244"/>
      <c r="Q39" s="245"/>
      <c r="R39" s="275" t="s">
        <v>249</v>
      </c>
      <c r="S39" s="276"/>
      <c r="T39" s="276"/>
      <c r="U39" s="277"/>
    </row>
    <row r="40" spans="2:21" s="240" customFormat="1" ht="22.5" customHeight="1">
      <c r="B40" s="293" t="s">
        <v>240</v>
      </c>
      <c r="C40" s="294"/>
      <c r="D40" s="294"/>
      <c r="E40" s="294"/>
      <c r="F40" s="295" t="s">
        <v>244</v>
      </c>
      <c r="G40" s="296"/>
      <c r="H40" s="296"/>
      <c r="I40" s="296"/>
      <c r="J40" s="246" t="s">
        <v>254</v>
      </c>
      <c r="K40" s="247"/>
      <c r="L40" s="247"/>
      <c r="M40" s="248"/>
      <c r="N40" s="297" t="s">
        <v>246</v>
      </c>
      <c r="O40" s="298"/>
      <c r="P40" s="298"/>
      <c r="Q40" s="299"/>
      <c r="R40" s="300" t="s">
        <v>250</v>
      </c>
      <c r="S40" s="301"/>
      <c r="T40" s="301"/>
      <c r="U40" s="302"/>
    </row>
    <row r="41" spans="2:21" s="240" customFormat="1" ht="22.5" customHeight="1">
      <c r="B41" s="278" t="s">
        <v>251</v>
      </c>
      <c r="C41" s="279"/>
      <c r="D41" s="279"/>
      <c r="E41" s="279"/>
      <c r="F41" s="280" t="s">
        <v>208</v>
      </c>
      <c r="G41" s="281"/>
      <c r="H41" s="281"/>
      <c r="I41" s="281"/>
      <c r="J41" s="249" t="s">
        <v>156</v>
      </c>
      <c r="K41" s="250"/>
      <c r="L41" s="250"/>
      <c r="M41" s="251"/>
      <c r="N41" s="282" t="s">
        <v>181</v>
      </c>
      <c r="O41" s="283"/>
      <c r="P41" s="283"/>
      <c r="Q41" s="284"/>
      <c r="R41" s="285" t="s">
        <v>256</v>
      </c>
      <c r="S41" s="286"/>
      <c r="T41" s="286"/>
      <c r="U41" s="287"/>
    </row>
    <row r="42" spans="2:21" s="240" customFormat="1" ht="22.5" customHeight="1">
      <c r="B42" s="307" t="s">
        <v>243</v>
      </c>
      <c r="C42" s="308"/>
      <c r="D42" s="308"/>
      <c r="E42" s="308"/>
      <c r="F42" s="309" t="s">
        <v>152</v>
      </c>
      <c r="G42" s="310"/>
      <c r="H42" s="310"/>
      <c r="I42" s="310"/>
      <c r="J42" s="252" t="s">
        <v>216</v>
      </c>
      <c r="K42" s="253"/>
      <c r="L42" s="253"/>
      <c r="M42" s="254"/>
      <c r="N42" s="258" t="s">
        <v>297</v>
      </c>
      <c r="O42" s="259"/>
      <c r="P42" s="259"/>
      <c r="Q42" s="260"/>
      <c r="R42" s="261" t="s">
        <v>252</v>
      </c>
      <c r="S42" s="262"/>
      <c r="T42" s="262"/>
      <c r="U42" s="263"/>
    </row>
    <row r="43" spans="2:21" s="240" customFormat="1" ht="22.5" customHeight="1">
      <c r="B43" s="303" t="s">
        <v>82</v>
      </c>
      <c r="C43" s="256"/>
      <c r="D43" s="256"/>
      <c r="E43" s="256"/>
      <c r="F43" s="255" t="s">
        <v>95</v>
      </c>
      <c r="G43" s="256"/>
      <c r="H43" s="256"/>
      <c r="I43" s="256"/>
      <c r="J43" s="255" t="s">
        <v>82</v>
      </c>
      <c r="K43" s="256"/>
      <c r="L43" s="256"/>
      <c r="M43" s="257"/>
      <c r="N43" s="304" t="s">
        <v>126</v>
      </c>
      <c r="O43" s="305"/>
      <c r="P43" s="305"/>
      <c r="Q43" s="306"/>
      <c r="R43" s="255" t="s">
        <v>82</v>
      </c>
      <c r="S43" s="256"/>
      <c r="T43" s="256"/>
      <c r="U43" s="264"/>
    </row>
    <row r="44" spans="2:21" s="240" customFormat="1" ht="22.5" customHeight="1">
      <c r="B44" s="288" t="s">
        <v>99</v>
      </c>
      <c r="C44" s="270"/>
      <c r="D44" s="270"/>
      <c r="E44" s="270"/>
      <c r="F44" s="269" t="s">
        <v>219</v>
      </c>
      <c r="G44" s="270"/>
      <c r="H44" s="270"/>
      <c r="I44" s="270"/>
      <c r="J44" s="269" t="s">
        <v>124</v>
      </c>
      <c r="K44" s="270"/>
      <c r="L44" s="270"/>
      <c r="M44" s="271"/>
      <c r="N44" s="289" t="s">
        <v>296</v>
      </c>
      <c r="O44" s="290"/>
      <c r="P44" s="290"/>
      <c r="Q44" s="291"/>
      <c r="R44" s="269" t="s">
        <v>248</v>
      </c>
      <c r="S44" s="270"/>
      <c r="T44" s="270"/>
      <c r="U44" s="292"/>
    </row>
    <row r="45" spans="2:21" s="79" customFormat="1" ht="12.9" customHeight="1">
      <c r="B45" s="109" t="s">
        <v>45</v>
      </c>
      <c r="C45" s="102">
        <f>'第四週明細 '!W12</f>
        <v>721.2</v>
      </c>
      <c r="D45" s="101" t="s">
        <v>9</v>
      </c>
      <c r="E45" s="111">
        <f>'第四週明細 '!W8</f>
        <v>24</v>
      </c>
      <c r="F45" s="118" t="s">
        <v>45</v>
      </c>
      <c r="G45" s="102">
        <f>'第四週明細 '!W20</f>
        <v>723.6</v>
      </c>
      <c r="H45" s="117" t="s">
        <v>46</v>
      </c>
      <c r="I45" s="111">
        <f>'第四週明細 '!W16</f>
        <v>24</v>
      </c>
      <c r="J45" s="99" t="s">
        <v>45</v>
      </c>
      <c r="K45" s="98">
        <f>'第四週明細 '!W28</f>
        <v>747.1</v>
      </c>
      <c r="L45" s="99" t="s">
        <v>9</v>
      </c>
      <c r="M45" s="100">
        <f>'第四週明細 '!W24</f>
        <v>25.5</v>
      </c>
      <c r="N45" s="99" t="s">
        <v>45</v>
      </c>
      <c r="O45" s="98">
        <f>'第四週明細 '!W36</f>
        <v>722.9</v>
      </c>
      <c r="P45" s="99" t="s">
        <v>9</v>
      </c>
      <c r="Q45" s="100">
        <f>'第四週明細 '!W32</f>
        <v>24.5</v>
      </c>
      <c r="R45" s="99" t="s">
        <v>45</v>
      </c>
      <c r="S45" s="98">
        <f>'第四週明細 '!W44</f>
        <v>740.5</v>
      </c>
      <c r="T45" s="99" t="s">
        <v>9</v>
      </c>
      <c r="U45" s="199">
        <f>'第四週明細 '!W40</f>
        <v>24.5</v>
      </c>
    </row>
    <row r="46" spans="2:21" s="79" customFormat="1" ht="12.9" customHeight="1" thickBot="1">
      <c r="B46" s="104" t="s">
        <v>7</v>
      </c>
      <c r="C46" s="105">
        <f>'第四週明細 '!W6</f>
        <v>98.5</v>
      </c>
      <c r="D46" s="106" t="s">
        <v>11</v>
      </c>
      <c r="E46" s="107">
        <f>'第四週明細 '!W10</f>
        <v>27.799999999999997</v>
      </c>
      <c r="F46" s="127" t="s">
        <v>44</v>
      </c>
      <c r="G46" s="105">
        <f>'第四週明細 '!W14</f>
        <v>99</v>
      </c>
      <c r="H46" s="127" t="s">
        <v>47</v>
      </c>
      <c r="I46" s="107">
        <f>'第四週明細 '!W18</f>
        <v>27.9</v>
      </c>
      <c r="J46" s="106" t="s">
        <v>7</v>
      </c>
      <c r="K46" s="105">
        <f>'第四週明細 '!W22</f>
        <v>100.5</v>
      </c>
      <c r="L46" s="106" t="s">
        <v>11</v>
      </c>
      <c r="M46" s="105">
        <f>'第四週明細 '!W26</f>
        <v>28.900000000000002</v>
      </c>
      <c r="N46" s="106" t="s">
        <v>7</v>
      </c>
      <c r="O46" s="105">
        <f>'第四週明細 '!W30</f>
        <v>98.5</v>
      </c>
      <c r="P46" s="106" t="s">
        <v>11</v>
      </c>
      <c r="Q46" s="105">
        <f>'第四週明細 '!W34</f>
        <v>27.1</v>
      </c>
      <c r="R46" s="106" t="s">
        <v>7</v>
      </c>
      <c r="S46" s="105">
        <f>'第四週明細 '!W38</f>
        <v>101</v>
      </c>
      <c r="T46" s="106" t="s">
        <v>11</v>
      </c>
      <c r="U46" s="108">
        <f>'第四週明細 '!W42</f>
        <v>29</v>
      </c>
    </row>
  </sheetData>
  <mergeCells count="157">
    <mergeCell ref="B35:E35"/>
    <mergeCell ref="F35:I35"/>
    <mergeCell ref="J35:M35"/>
    <mergeCell ref="N35:Q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32:E32"/>
    <mergeCell ref="F32:I32"/>
    <mergeCell ref="J32:M32"/>
    <mergeCell ref="N32:Q32"/>
    <mergeCell ref="R32:U32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B22:E22"/>
    <mergeCell ref="F22:I22"/>
    <mergeCell ref="J22:M22"/>
    <mergeCell ref="R22:U22"/>
    <mergeCell ref="N22:Q22"/>
    <mergeCell ref="B26:E26"/>
    <mergeCell ref="F26:I26"/>
    <mergeCell ref="J26:M26"/>
    <mergeCell ref="R26:U26"/>
    <mergeCell ref="B23:E23"/>
    <mergeCell ref="F23:I23"/>
    <mergeCell ref="J23:M23"/>
    <mergeCell ref="R23:U23"/>
    <mergeCell ref="B24:E24"/>
    <mergeCell ref="F24:I24"/>
    <mergeCell ref="J24:M24"/>
    <mergeCell ref="R24:U24"/>
    <mergeCell ref="N23:Q23"/>
    <mergeCell ref="N24:Q24"/>
    <mergeCell ref="N25:Q25"/>
    <mergeCell ref="N26:Q26"/>
    <mergeCell ref="B25:E25"/>
    <mergeCell ref="F25:I25"/>
    <mergeCell ref="J25:M25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F14:I14"/>
    <mergeCell ref="J14:M14"/>
    <mergeCell ref="N14:Q14"/>
    <mergeCell ref="R14:U14"/>
    <mergeCell ref="N13:Q13"/>
    <mergeCell ref="R13:U13"/>
    <mergeCell ref="R12:U12"/>
    <mergeCell ref="B15:E15"/>
    <mergeCell ref="F15:I15"/>
    <mergeCell ref="J15:M15"/>
    <mergeCell ref="N15:Q15"/>
    <mergeCell ref="R15:U15"/>
    <mergeCell ref="R7:U7"/>
    <mergeCell ref="B11:E11"/>
    <mergeCell ref="F11:I11"/>
    <mergeCell ref="J11:M11"/>
    <mergeCell ref="N11:Q11"/>
    <mergeCell ref="R11:U11"/>
    <mergeCell ref="Q8:U8"/>
    <mergeCell ref="M9:U10"/>
    <mergeCell ref="B12:E12"/>
    <mergeCell ref="F12:I12"/>
    <mergeCell ref="B38:E38"/>
    <mergeCell ref="F38:I38"/>
    <mergeCell ref="J38:M38"/>
    <mergeCell ref="N38:Q38"/>
    <mergeCell ref="B6:E6"/>
    <mergeCell ref="F6:I6"/>
    <mergeCell ref="B7:E7"/>
    <mergeCell ref="F7:I7"/>
    <mergeCell ref="B1:E1"/>
    <mergeCell ref="F1:I1"/>
    <mergeCell ref="B3:E3"/>
    <mergeCell ref="J12:M12"/>
    <mergeCell ref="N12:Q12"/>
    <mergeCell ref="B13:E13"/>
    <mergeCell ref="F13:I13"/>
    <mergeCell ref="J13:M13"/>
    <mergeCell ref="F3:I3"/>
    <mergeCell ref="B4:E4"/>
    <mergeCell ref="F4:I4"/>
    <mergeCell ref="B5:E5"/>
    <mergeCell ref="F5:I5"/>
    <mergeCell ref="B8:E8"/>
    <mergeCell ref="F8:I8"/>
    <mergeCell ref="B14:E14"/>
    <mergeCell ref="J44:M44"/>
    <mergeCell ref="R38:U38"/>
    <mergeCell ref="B39:E39"/>
    <mergeCell ref="F39:I39"/>
    <mergeCell ref="N39:Q39"/>
    <mergeCell ref="R39:U39"/>
    <mergeCell ref="B41:E41"/>
    <mergeCell ref="F41:I41"/>
    <mergeCell ref="N41:Q41"/>
    <mergeCell ref="R41:U41"/>
    <mergeCell ref="B44:E44"/>
    <mergeCell ref="F44:I44"/>
    <mergeCell ref="N44:Q44"/>
    <mergeCell ref="R44:U44"/>
    <mergeCell ref="B40:E40"/>
    <mergeCell ref="F40:I40"/>
    <mergeCell ref="N40:Q40"/>
    <mergeCell ref="R40:U40"/>
    <mergeCell ref="B43:E43"/>
    <mergeCell ref="F43:I43"/>
    <mergeCell ref="N43:Q43"/>
    <mergeCell ref="R43:U43"/>
    <mergeCell ref="B42:E42"/>
    <mergeCell ref="F42:I42"/>
    <mergeCell ref="J39:M39"/>
    <mergeCell ref="J40:M40"/>
    <mergeCell ref="J41:M41"/>
    <mergeCell ref="J42:M42"/>
    <mergeCell ref="J43:M43"/>
    <mergeCell ref="N42:Q42"/>
    <mergeCell ref="R42:U42"/>
    <mergeCell ref="R25:U25"/>
    <mergeCell ref="R31:U31"/>
    <mergeCell ref="R35:U35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L54"/>
  <sheetViews>
    <sheetView topLeftCell="A37" zoomScale="75" zoomScaleNormal="75" workbookViewId="0">
      <selection activeCell="S38" sqref="S38:U40"/>
    </sheetView>
  </sheetViews>
  <sheetFormatPr defaultColWidth="9" defaultRowHeight="21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9.6640625" style="13" customWidth="1"/>
    <col min="7" max="7" width="18.6640625" style="13" customWidth="1"/>
    <col min="8" max="8" width="5.6640625" style="64" customWidth="1"/>
    <col min="9" max="9" width="9.6640625" style="13" customWidth="1"/>
    <col min="10" max="10" width="18.6640625" style="13" customWidth="1"/>
    <col min="11" max="11" width="5.6640625" style="64" customWidth="1"/>
    <col min="12" max="12" width="9.6640625" style="13" customWidth="1"/>
    <col min="13" max="13" width="18.6640625" style="13" customWidth="1"/>
    <col min="14" max="14" width="5.6640625" style="64" customWidth="1"/>
    <col min="15" max="15" width="9.6640625" style="13" customWidth="1"/>
    <col min="16" max="16" width="18.6640625" style="13" customWidth="1"/>
    <col min="17" max="17" width="5.6640625" style="64" customWidth="1"/>
    <col min="18" max="18" width="9.6640625" style="13" customWidth="1"/>
    <col min="19" max="19" width="18.6640625" style="13" customWidth="1"/>
    <col min="20" max="20" width="5.6640625" style="64" customWidth="1"/>
    <col min="21" max="21" width="9.664062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3" s="2" customFormat="1" ht="39">
      <c r="B1" s="480" t="s">
        <v>306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1"/>
      <c r="AB1" s="3"/>
    </row>
    <row r="2" spans="2:33" s="2" customFormat="1" ht="13.5" customHeight="1">
      <c r="B2" s="481"/>
      <c r="C2" s="482"/>
      <c r="D2" s="482"/>
      <c r="E2" s="482"/>
      <c r="F2" s="482"/>
      <c r="G2" s="48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3" ht="32.25" customHeight="1" thickBot="1">
      <c r="B3" s="71" t="s">
        <v>43</v>
      </c>
      <c r="C3" s="7"/>
      <c r="D3" s="8"/>
      <c r="E3" s="8"/>
      <c r="F3" s="484" t="s">
        <v>106</v>
      </c>
      <c r="G3" s="484"/>
      <c r="H3" s="484"/>
      <c r="I3" s="484"/>
      <c r="J3" s="484"/>
      <c r="K3" s="484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3" s="27" customFormat="1" ht="100.2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9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3" s="32" customFormat="1" ht="65.099999999999994" customHeight="1">
      <c r="B5" s="28">
        <v>11</v>
      </c>
      <c r="C5" s="469"/>
      <c r="D5" s="160" t="str">
        <f>'114.11月菜單'!B12</f>
        <v>香Q米飯</v>
      </c>
      <c r="E5" s="160" t="s">
        <v>15</v>
      </c>
      <c r="F5" s="158" t="s">
        <v>16</v>
      </c>
      <c r="G5" s="160" t="str">
        <f>'114.11月菜單'!B13</f>
        <v>韓式銅板肉片</v>
      </c>
      <c r="H5" s="160" t="s">
        <v>17</v>
      </c>
      <c r="I5" s="158" t="s">
        <v>16</v>
      </c>
      <c r="J5" s="160" t="str">
        <f>'114.11月菜單'!B14</f>
        <v>香香雞柳條(加)</v>
      </c>
      <c r="K5" s="160" t="s">
        <v>70</v>
      </c>
      <c r="L5" s="158" t="s">
        <v>16</v>
      </c>
      <c r="M5" s="160" t="str">
        <f>'114.11月菜單'!B15</f>
        <v>滑嫩蒸蛋</v>
      </c>
      <c r="N5" s="160" t="s">
        <v>15</v>
      </c>
      <c r="O5" s="158" t="s">
        <v>16</v>
      </c>
      <c r="P5" s="160" t="str">
        <f>'114.11月菜單'!B16</f>
        <v>深色蔬菜</v>
      </c>
      <c r="Q5" s="160" t="s">
        <v>18</v>
      </c>
      <c r="R5" s="158" t="s">
        <v>16</v>
      </c>
      <c r="S5" s="160" t="str">
        <f>'114.11月菜單'!B17</f>
        <v>日式昆布湯</v>
      </c>
      <c r="T5" s="160" t="s">
        <v>17</v>
      </c>
      <c r="U5" s="158" t="s">
        <v>16</v>
      </c>
      <c r="V5" s="473"/>
      <c r="W5" s="29" t="s">
        <v>44</v>
      </c>
      <c r="X5" s="30" t="s">
        <v>19</v>
      </c>
      <c r="Y5" s="31">
        <v>5</v>
      </c>
      <c r="Z5" s="13"/>
      <c r="AA5" s="13"/>
      <c r="AB5" s="14"/>
      <c r="AC5" s="13" t="s">
        <v>20</v>
      </c>
      <c r="AD5" s="13" t="s">
        <v>21</v>
      </c>
      <c r="AE5" s="13" t="s">
        <v>22</v>
      </c>
      <c r="AF5" s="13" t="s">
        <v>23</v>
      </c>
      <c r="AG5" s="67"/>
    </row>
    <row r="6" spans="2:33" ht="27.9" customHeight="1">
      <c r="B6" s="33" t="s">
        <v>8</v>
      </c>
      <c r="C6" s="469"/>
      <c r="D6" s="159" t="s">
        <v>71</v>
      </c>
      <c r="E6" s="159"/>
      <c r="F6" s="159">
        <v>100</v>
      </c>
      <c r="G6" s="485" t="s">
        <v>163</v>
      </c>
      <c r="H6" s="486"/>
      <c r="I6" s="159">
        <v>40</v>
      </c>
      <c r="J6" s="81" t="s">
        <v>258</v>
      </c>
      <c r="K6" s="81" t="s">
        <v>128</v>
      </c>
      <c r="L6" s="81">
        <v>30</v>
      </c>
      <c r="M6" s="159" t="s">
        <v>69</v>
      </c>
      <c r="N6" s="159"/>
      <c r="O6" s="159">
        <v>50</v>
      </c>
      <c r="P6" s="159" t="s">
        <v>73</v>
      </c>
      <c r="Q6" s="159"/>
      <c r="R6" s="159">
        <v>100</v>
      </c>
      <c r="S6" s="159" t="s">
        <v>88</v>
      </c>
      <c r="T6" s="159"/>
      <c r="U6" s="159">
        <v>1</v>
      </c>
      <c r="V6" s="474"/>
      <c r="W6" s="76">
        <f>Y5*15+Y6*0+Y7*5+Y8*0+Y9*15+Y10*12+15</f>
        <v>97.5</v>
      </c>
      <c r="X6" s="34" t="s">
        <v>25</v>
      </c>
      <c r="Y6" s="35">
        <v>2.2999999999999998</v>
      </c>
      <c r="Z6" s="12"/>
      <c r="AA6" s="14" t="s">
        <v>26</v>
      </c>
      <c r="AB6" s="14">
        <v>6</v>
      </c>
      <c r="AC6" s="14">
        <f>AB6*2</f>
        <v>12</v>
      </c>
      <c r="AD6" s="14"/>
      <c r="AE6" s="14">
        <f>AB6*15</f>
        <v>90</v>
      </c>
      <c r="AF6" s="14">
        <f>AC6*4+AE6*4</f>
        <v>408</v>
      </c>
      <c r="AG6" s="77"/>
    </row>
    <row r="7" spans="2:33" ht="27.9" customHeight="1">
      <c r="B7" s="33">
        <v>3</v>
      </c>
      <c r="C7" s="469"/>
      <c r="D7" s="159"/>
      <c r="E7" s="159"/>
      <c r="F7" s="159"/>
      <c r="G7" s="138" t="s">
        <v>111</v>
      </c>
      <c r="H7" s="137"/>
      <c r="I7" s="159">
        <v>50</v>
      </c>
      <c r="J7" s="81"/>
      <c r="K7" s="82"/>
      <c r="L7" s="81"/>
      <c r="M7" s="172" t="s">
        <v>101</v>
      </c>
      <c r="N7" s="179"/>
      <c r="O7" s="159">
        <v>1</v>
      </c>
      <c r="P7" s="159"/>
      <c r="Q7" s="159"/>
      <c r="R7" s="159"/>
      <c r="S7" s="159" t="s">
        <v>260</v>
      </c>
      <c r="T7" s="165"/>
      <c r="U7" s="159">
        <v>5</v>
      </c>
      <c r="V7" s="474"/>
      <c r="W7" s="36" t="s">
        <v>46</v>
      </c>
      <c r="X7" s="37" t="s">
        <v>27</v>
      </c>
      <c r="Y7" s="35">
        <v>1.5</v>
      </c>
      <c r="AA7" s="38" t="s">
        <v>28</v>
      </c>
      <c r="AB7" s="14">
        <v>2</v>
      </c>
      <c r="AC7" s="39">
        <f>AB7*7</f>
        <v>14</v>
      </c>
      <c r="AD7" s="14">
        <f>AB7*5</f>
        <v>10</v>
      </c>
      <c r="AE7" s="14" t="s">
        <v>29</v>
      </c>
      <c r="AF7" s="40">
        <f>AC7*4+AD7*9</f>
        <v>146</v>
      </c>
      <c r="AG7" s="67"/>
    </row>
    <row r="8" spans="2:33" ht="27.9" customHeight="1">
      <c r="B8" s="33" t="s">
        <v>63</v>
      </c>
      <c r="C8" s="469"/>
      <c r="D8" s="159"/>
      <c r="E8" s="159"/>
      <c r="F8" s="159"/>
      <c r="G8" s="172" t="s">
        <v>117</v>
      </c>
      <c r="H8" s="179"/>
      <c r="I8" s="159">
        <v>1</v>
      </c>
      <c r="J8" s="159"/>
      <c r="K8" s="161"/>
      <c r="L8" s="159"/>
      <c r="M8" s="159"/>
      <c r="N8" s="164"/>
      <c r="O8" s="159"/>
      <c r="P8" s="159"/>
      <c r="Q8" s="161"/>
      <c r="R8" s="159"/>
      <c r="S8" s="159" t="s">
        <v>102</v>
      </c>
      <c r="T8" s="159"/>
      <c r="U8" s="159">
        <v>1</v>
      </c>
      <c r="V8" s="474"/>
      <c r="W8" s="76">
        <f>Y5*0+Y6*5+Y7*0+Y8*5+Y9*0+Y10*4</f>
        <v>24</v>
      </c>
      <c r="X8" s="37" t="s">
        <v>30</v>
      </c>
      <c r="Y8" s="35">
        <v>2.5</v>
      </c>
      <c r="Z8" s="12"/>
      <c r="AA8" s="13" t="s">
        <v>31</v>
      </c>
      <c r="AB8" s="14">
        <v>1.5</v>
      </c>
      <c r="AC8" s="14">
        <f>AB8*1</f>
        <v>1.5</v>
      </c>
      <c r="AD8" s="14" t="s">
        <v>29</v>
      </c>
      <c r="AE8" s="14">
        <f>AB8*5</f>
        <v>7.5</v>
      </c>
      <c r="AF8" s="14">
        <f>AC8*4+AE8*4</f>
        <v>36</v>
      </c>
      <c r="AG8" s="77"/>
    </row>
    <row r="9" spans="2:33" ht="27.9" customHeight="1">
      <c r="B9" s="483" t="s">
        <v>37</v>
      </c>
      <c r="C9" s="469"/>
      <c r="D9" s="159"/>
      <c r="E9" s="159"/>
      <c r="F9" s="159"/>
      <c r="G9" s="159" t="s">
        <v>174</v>
      </c>
      <c r="H9" s="161"/>
      <c r="I9" s="159">
        <v>1</v>
      </c>
      <c r="J9" s="159"/>
      <c r="K9" s="161"/>
      <c r="L9" s="159"/>
      <c r="M9" s="159"/>
      <c r="N9" s="159"/>
      <c r="O9" s="159"/>
      <c r="P9" s="159"/>
      <c r="Q9" s="161"/>
      <c r="R9" s="159"/>
      <c r="S9" s="159"/>
      <c r="T9" s="130"/>
      <c r="U9" s="159"/>
      <c r="V9" s="474"/>
      <c r="W9" s="36" t="s">
        <v>47</v>
      </c>
      <c r="X9" s="37" t="s">
        <v>33</v>
      </c>
      <c r="Y9" s="35">
        <v>0</v>
      </c>
      <c r="AA9" s="13" t="s">
        <v>34</v>
      </c>
      <c r="AB9" s="14">
        <v>2.5</v>
      </c>
      <c r="AC9" s="14"/>
      <c r="AD9" s="14">
        <f>AB9*5</f>
        <v>12.5</v>
      </c>
      <c r="AE9" s="14" t="s">
        <v>29</v>
      </c>
      <c r="AF9" s="14">
        <f>AD9*9</f>
        <v>112.5</v>
      </c>
      <c r="AG9" s="67"/>
    </row>
    <row r="10" spans="2:33" ht="27.9" customHeight="1">
      <c r="B10" s="483"/>
      <c r="C10" s="469"/>
      <c r="D10" s="159"/>
      <c r="E10" s="159"/>
      <c r="F10" s="159"/>
      <c r="G10" s="159" t="s">
        <v>164</v>
      </c>
      <c r="H10" s="161"/>
      <c r="I10" s="159">
        <v>1</v>
      </c>
      <c r="J10" s="159"/>
      <c r="K10" s="161"/>
      <c r="L10" s="159"/>
      <c r="M10" s="159"/>
      <c r="N10" s="159"/>
      <c r="O10" s="159"/>
      <c r="P10" s="159"/>
      <c r="Q10" s="161"/>
      <c r="R10" s="159"/>
      <c r="S10" s="159"/>
      <c r="T10" s="159"/>
      <c r="U10" s="159"/>
      <c r="V10" s="474"/>
      <c r="W10" s="76">
        <f>Y5*2+Y6*7+Y7*1+Y8*0+Y9*0+Y10*8</f>
        <v>27.599999999999998</v>
      </c>
      <c r="X10" s="70" t="s">
        <v>42</v>
      </c>
      <c r="Y10" s="41">
        <v>0</v>
      </c>
      <c r="Z10" s="12"/>
      <c r="AA10" s="13" t="s">
        <v>35</v>
      </c>
      <c r="AE10" s="13">
        <f>AB10*15</f>
        <v>0</v>
      </c>
      <c r="AG10" s="77"/>
    </row>
    <row r="11" spans="2:33" ht="27.9" customHeight="1">
      <c r="B11" s="42" t="s">
        <v>36</v>
      </c>
      <c r="C11" s="43"/>
      <c r="D11" s="159"/>
      <c r="E11" s="161"/>
      <c r="F11" s="159"/>
      <c r="G11" s="159"/>
      <c r="H11" s="161"/>
      <c r="I11" s="159"/>
      <c r="J11" s="159"/>
      <c r="K11" s="161"/>
      <c r="L11" s="159"/>
      <c r="M11" s="159"/>
      <c r="N11" s="161"/>
      <c r="O11" s="159"/>
      <c r="P11" s="159"/>
      <c r="Q11" s="161"/>
      <c r="R11" s="159"/>
      <c r="S11" s="159"/>
      <c r="T11" s="161"/>
      <c r="U11" s="159"/>
      <c r="V11" s="474"/>
      <c r="W11" s="36" t="s">
        <v>12</v>
      </c>
      <c r="X11" s="44"/>
      <c r="Y11" s="35"/>
      <c r="AC11" s="13">
        <f>SUM(AC6:AC10)</f>
        <v>27.5</v>
      </c>
      <c r="AD11" s="13">
        <f>SUM(AD6:AD10)</f>
        <v>22.5</v>
      </c>
      <c r="AE11" s="13">
        <f>SUM(AE6:AE10)</f>
        <v>97.5</v>
      </c>
      <c r="AF11" s="13">
        <f>AC11*4+AD11*9+AE11*4</f>
        <v>702.5</v>
      </c>
      <c r="AG11" s="67"/>
    </row>
    <row r="12" spans="2:33" ht="27.9" customHeight="1">
      <c r="B12" s="45"/>
      <c r="C12" s="46"/>
      <c r="D12" s="161"/>
      <c r="E12" s="161"/>
      <c r="F12" s="159"/>
      <c r="G12" s="159"/>
      <c r="H12" s="161"/>
      <c r="I12" s="159"/>
      <c r="J12" s="159"/>
      <c r="K12" s="161"/>
      <c r="L12" s="159"/>
      <c r="M12" s="159"/>
      <c r="N12" s="161"/>
      <c r="O12" s="159"/>
      <c r="P12" s="159"/>
      <c r="Q12" s="161"/>
      <c r="R12" s="159"/>
      <c r="S12" s="159"/>
      <c r="T12" s="161"/>
      <c r="U12" s="159"/>
      <c r="V12" s="475"/>
      <c r="W12" s="218">
        <f>W6*4+W10*4+W8*9</f>
        <v>716.4</v>
      </c>
      <c r="X12" s="48"/>
      <c r="Y12" s="49"/>
      <c r="Z12" s="12"/>
      <c r="AC12" s="47">
        <f>AC11*4/AF11</f>
        <v>0.15658362989323843</v>
      </c>
      <c r="AD12" s="47">
        <f>AD11*9/AF11</f>
        <v>0.28825622775800713</v>
      </c>
      <c r="AE12" s="47">
        <f>AE11*4/AF11</f>
        <v>0.55516014234875444</v>
      </c>
      <c r="AG12" s="78"/>
    </row>
    <row r="13" spans="2:33" s="32" customFormat="1" ht="27.9" customHeight="1">
      <c r="B13" s="28">
        <v>11</v>
      </c>
      <c r="C13" s="469"/>
      <c r="D13" s="160" t="str">
        <f>'114.11月菜單'!F12</f>
        <v>五穀飯</v>
      </c>
      <c r="E13" s="160" t="s">
        <v>15</v>
      </c>
      <c r="F13" s="160"/>
      <c r="G13" s="160" t="str">
        <f>'114.11月菜單'!F13</f>
        <v>新鮮雞腿</v>
      </c>
      <c r="H13" s="160" t="s">
        <v>70</v>
      </c>
      <c r="I13" s="160"/>
      <c r="J13" s="160" t="str">
        <f>'114.11月菜單'!F14</f>
        <v>麻婆豆腐(豆)</v>
      </c>
      <c r="K13" s="160" t="s">
        <v>17</v>
      </c>
      <c r="L13" s="160"/>
      <c r="M13" s="160" t="str">
        <f>'114.11月菜單'!F15</f>
        <v>花椰拌蝦仁(海)</v>
      </c>
      <c r="N13" s="160" t="s">
        <v>50</v>
      </c>
      <c r="O13" s="160"/>
      <c r="P13" s="160" t="str">
        <f>'114.11月菜單'!F16</f>
        <v>淺色蔬菜</v>
      </c>
      <c r="Q13" s="160" t="s">
        <v>18</v>
      </c>
      <c r="R13" s="160"/>
      <c r="S13" s="160" t="str">
        <f>'114.11月菜單'!F17</f>
        <v>金針菇蛋花湯</v>
      </c>
      <c r="T13" s="160" t="s">
        <v>17</v>
      </c>
      <c r="U13" s="160"/>
      <c r="V13" s="473"/>
      <c r="W13" s="29" t="s">
        <v>44</v>
      </c>
      <c r="X13" s="30" t="s">
        <v>19</v>
      </c>
      <c r="Y13" s="31">
        <v>5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  <c r="AG13" s="67"/>
    </row>
    <row r="14" spans="2:33" ht="27.9" customHeight="1">
      <c r="B14" s="33" t="s">
        <v>8</v>
      </c>
      <c r="C14" s="469"/>
      <c r="D14" s="159" t="s">
        <v>72</v>
      </c>
      <c r="E14" s="159"/>
      <c r="F14" s="159">
        <v>60</v>
      </c>
      <c r="G14" s="177" t="s">
        <v>261</v>
      </c>
      <c r="H14" s="219"/>
      <c r="I14" s="159">
        <v>60</v>
      </c>
      <c r="J14" s="81" t="s">
        <v>112</v>
      </c>
      <c r="K14" s="81" t="s">
        <v>100</v>
      </c>
      <c r="L14" s="81">
        <v>60</v>
      </c>
      <c r="M14" s="159" t="s">
        <v>265</v>
      </c>
      <c r="N14" s="159"/>
      <c r="O14" s="159">
        <v>60</v>
      </c>
      <c r="P14" s="159" t="s">
        <v>73</v>
      </c>
      <c r="Q14" s="159"/>
      <c r="R14" s="159">
        <v>100</v>
      </c>
      <c r="S14" s="159" t="s">
        <v>129</v>
      </c>
      <c r="T14" s="159"/>
      <c r="U14" s="159">
        <v>20</v>
      </c>
      <c r="V14" s="474"/>
      <c r="W14" s="76">
        <f>Y13*15+Y14*0+Y15*5+Y16*0+Y17*15+Y18*12+15</f>
        <v>99.5</v>
      </c>
      <c r="X14" s="34" t="s">
        <v>25</v>
      </c>
      <c r="Y14" s="35">
        <v>2.2999999999999998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</row>
    <row r="15" spans="2:33" ht="27.9" customHeight="1">
      <c r="B15" s="33">
        <v>4</v>
      </c>
      <c r="C15" s="469"/>
      <c r="D15" s="159" t="s">
        <v>291</v>
      </c>
      <c r="E15" s="159"/>
      <c r="F15" s="159">
        <v>40</v>
      </c>
      <c r="G15" s="159"/>
      <c r="H15" s="159"/>
      <c r="I15" s="159"/>
      <c r="J15" s="81" t="s">
        <v>93</v>
      </c>
      <c r="K15" s="82"/>
      <c r="L15" s="81">
        <v>5</v>
      </c>
      <c r="M15" s="159" t="s">
        <v>175</v>
      </c>
      <c r="N15" s="159" t="s">
        <v>89</v>
      </c>
      <c r="O15" s="159">
        <v>10</v>
      </c>
      <c r="P15" s="159"/>
      <c r="Q15" s="159"/>
      <c r="R15" s="159"/>
      <c r="S15" s="159" t="s">
        <v>262</v>
      </c>
      <c r="T15" s="159"/>
      <c r="U15" s="159">
        <v>10</v>
      </c>
      <c r="V15" s="474"/>
      <c r="W15" s="36" t="s">
        <v>46</v>
      </c>
      <c r="X15" s="37" t="s">
        <v>27</v>
      </c>
      <c r="Y15" s="35">
        <v>1.9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</row>
    <row r="16" spans="2:33" ht="27.9" customHeight="1">
      <c r="B16" s="33" t="s">
        <v>10</v>
      </c>
      <c r="C16" s="469"/>
      <c r="D16" s="161"/>
      <c r="E16" s="161"/>
      <c r="F16" s="159"/>
      <c r="G16" s="159"/>
      <c r="H16" s="159"/>
      <c r="I16" s="159"/>
      <c r="J16" s="159"/>
      <c r="K16" s="161"/>
      <c r="L16" s="159"/>
      <c r="M16" s="159" t="s">
        <v>117</v>
      </c>
      <c r="N16" s="130"/>
      <c r="O16" s="159">
        <v>1</v>
      </c>
      <c r="P16" s="159"/>
      <c r="Q16" s="161"/>
      <c r="R16" s="159"/>
      <c r="S16" s="159" t="s">
        <v>69</v>
      </c>
      <c r="T16" s="164"/>
      <c r="U16" s="159">
        <v>10</v>
      </c>
      <c r="V16" s="474"/>
      <c r="W16" s="76">
        <f>Y13*0+Y14*5+Y15*0+Y16*5+Y17*0+Y18*4</f>
        <v>24</v>
      </c>
      <c r="X16" s="37" t="s">
        <v>30</v>
      </c>
      <c r="Y16" s="35">
        <v>2.5</v>
      </c>
      <c r="Z16" s="12"/>
      <c r="AA16" s="13" t="s">
        <v>31</v>
      </c>
      <c r="AB16" s="14">
        <v>1.7</v>
      </c>
      <c r="AC16" s="14">
        <f>AB16*1</f>
        <v>1.7</v>
      </c>
      <c r="AD16" s="14" t="s">
        <v>29</v>
      </c>
      <c r="AE16" s="14">
        <f>AB16*5</f>
        <v>8.5</v>
      </c>
      <c r="AF16" s="14">
        <f>AC16*4+AE16*4</f>
        <v>40.799999999999997</v>
      </c>
    </row>
    <row r="17" spans="2:38" ht="27.9" customHeight="1">
      <c r="B17" s="483" t="s">
        <v>38</v>
      </c>
      <c r="C17" s="469"/>
      <c r="D17" s="161"/>
      <c r="E17" s="161"/>
      <c r="F17" s="159"/>
      <c r="G17" s="159"/>
      <c r="H17" s="159"/>
      <c r="I17" s="159"/>
      <c r="J17" s="159"/>
      <c r="K17" s="165"/>
      <c r="L17" s="159"/>
      <c r="M17" s="159"/>
      <c r="N17" s="130"/>
      <c r="O17" s="159"/>
      <c r="P17" s="159"/>
      <c r="Q17" s="161"/>
      <c r="R17" s="159"/>
      <c r="S17" s="159" t="s">
        <v>117</v>
      </c>
      <c r="T17" s="161"/>
      <c r="U17" s="159">
        <v>1</v>
      </c>
      <c r="V17" s="474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</row>
    <row r="18" spans="2:38" ht="27.9" customHeight="1">
      <c r="B18" s="483"/>
      <c r="C18" s="469"/>
      <c r="D18" s="161"/>
      <c r="E18" s="161"/>
      <c r="F18" s="159"/>
      <c r="G18" s="159"/>
      <c r="H18" s="161"/>
      <c r="I18" s="159"/>
      <c r="J18" s="172"/>
      <c r="K18" s="203"/>
      <c r="L18" s="159"/>
      <c r="M18" s="159"/>
      <c r="N18" s="159"/>
      <c r="O18" s="159"/>
      <c r="P18" s="159"/>
      <c r="Q18" s="161"/>
      <c r="R18" s="159"/>
      <c r="S18" s="159" t="s">
        <v>94</v>
      </c>
      <c r="T18" s="161"/>
      <c r="U18" s="159">
        <v>1</v>
      </c>
      <c r="V18" s="474"/>
      <c r="W18" s="76">
        <f>Y13*2+Y14*7+Y15*1+Y16*0+Y17*0+Y18*8</f>
        <v>27.999999999999996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  <c r="AJ18" s="90"/>
      <c r="AK18" s="90"/>
      <c r="AL18" s="90"/>
    </row>
    <row r="19" spans="2:38" ht="27.9" customHeight="1">
      <c r="B19" s="42" t="s">
        <v>36</v>
      </c>
      <c r="C19" s="43"/>
      <c r="D19" s="161"/>
      <c r="E19" s="161"/>
      <c r="F19" s="159"/>
      <c r="G19" s="159"/>
      <c r="H19" s="161"/>
      <c r="I19" s="159"/>
      <c r="J19"/>
      <c r="K19" s="139"/>
      <c r="L19" s="159"/>
      <c r="M19" s="159"/>
      <c r="N19" s="159"/>
      <c r="O19" s="159"/>
      <c r="P19" s="159"/>
      <c r="Q19" s="161"/>
      <c r="R19" s="159"/>
      <c r="S19" s="159"/>
      <c r="T19" s="161"/>
      <c r="U19" s="159"/>
      <c r="V19" s="474"/>
      <c r="W19" s="36" t="s">
        <v>12</v>
      </c>
      <c r="X19" s="44"/>
      <c r="Y19" s="35"/>
      <c r="AC19" s="13">
        <f>SUM(AC14:AC18)</f>
        <v>28.099999999999998</v>
      </c>
      <c r="AD19" s="13">
        <f>SUM(AD14:AD18)</f>
        <v>22.5</v>
      </c>
      <c r="AE19" s="13">
        <f>SUM(AE14:AE18)</f>
        <v>116.5</v>
      </c>
      <c r="AF19" s="13">
        <f>AC19*4+AD19*9+AE19*4</f>
        <v>780.9</v>
      </c>
      <c r="AG19" s="67"/>
      <c r="AJ19" s="487"/>
      <c r="AK19" s="487"/>
      <c r="AL19" s="90"/>
    </row>
    <row r="20" spans="2:38" ht="27.9" customHeight="1">
      <c r="B20" s="45"/>
      <c r="C20" s="46"/>
      <c r="D20" s="161"/>
      <c r="E20" s="161"/>
      <c r="F20" s="159"/>
      <c r="G20" s="159"/>
      <c r="H20" s="161"/>
      <c r="I20" s="159"/>
      <c r="J20" s="167"/>
      <c r="K20" s="171"/>
      <c r="L20" s="133"/>
      <c r="M20" s="159"/>
      <c r="N20" s="159"/>
      <c r="O20" s="159"/>
      <c r="P20" s="159"/>
      <c r="Q20" s="161"/>
      <c r="R20" s="159"/>
      <c r="S20" s="159"/>
      <c r="T20" s="161"/>
      <c r="U20" s="159"/>
      <c r="V20" s="475"/>
      <c r="W20" s="218">
        <f>W14*4+W18*4+W16*9</f>
        <v>726</v>
      </c>
      <c r="X20" s="48"/>
      <c r="Y20" s="49"/>
      <c r="Z20" s="12"/>
      <c r="AC20" s="47">
        <f>AC19*4/AF19</f>
        <v>0.14393648354462799</v>
      </c>
      <c r="AD20" s="47">
        <f>AD19*9/AF19</f>
        <v>0.25931617364579335</v>
      </c>
      <c r="AE20" s="47">
        <f>AE19*4/AF19</f>
        <v>0.59674734280957875</v>
      </c>
      <c r="AG20" s="78"/>
      <c r="AJ20" s="90"/>
      <c r="AK20" s="90"/>
      <c r="AL20" s="90"/>
    </row>
    <row r="21" spans="2:38" s="32" customFormat="1" ht="27.9" customHeight="1">
      <c r="B21" s="28">
        <v>11</v>
      </c>
      <c r="C21" s="469"/>
      <c r="D21" s="160" t="str">
        <f>'114.11月菜單'!J12</f>
        <v>香Q米飯</v>
      </c>
      <c r="E21" s="160" t="s">
        <v>120</v>
      </c>
      <c r="F21" s="160"/>
      <c r="G21" s="160" t="str">
        <f>'114.11月菜單'!J13</f>
        <v>卡茲雞米花(炸)</v>
      </c>
      <c r="H21" s="160" t="s">
        <v>78</v>
      </c>
      <c r="I21" s="160"/>
      <c r="J21" s="160" t="str">
        <f>'114.11月菜單'!J14</f>
        <v>台式香腸(加)</v>
      </c>
      <c r="K21" s="160" t="s">
        <v>70</v>
      </c>
      <c r="L21" s="160"/>
      <c r="M21" s="160" t="str">
        <f>'114.11月菜單'!J15</f>
        <v>酸菜東北鍋(醃)</v>
      </c>
      <c r="N21" s="160" t="s">
        <v>17</v>
      </c>
      <c r="O21" s="160"/>
      <c r="P21" s="160" t="str">
        <f>'114.11月菜單'!J16</f>
        <v>深色蔬菜</v>
      </c>
      <c r="Q21" s="160" t="s">
        <v>18</v>
      </c>
      <c r="R21" s="160"/>
      <c r="S21" s="160" t="str">
        <f>'114.11月菜單'!J17</f>
        <v>菜頭香菇湯</v>
      </c>
      <c r="T21" s="160" t="s">
        <v>17</v>
      </c>
      <c r="U21" s="160"/>
      <c r="V21" s="473"/>
      <c r="W21" s="29" t="s">
        <v>44</v>
      </c>
      <c r="X21" s="30" t="s">
        <v>19</v>
      </c>
      <c r="Y21" s="31">
        <v>5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  <c r="AG21" s="128"/>
      <c r="AH21" s="128"/>
      <c r="AI21" s="128"/>
    </row>
    <row r="22" spans="2:38" s="52" customFormat="1" ht="27.75" customHeight="1">
      <c r="B22" s="33" t="s">
        <v>8</v>
      </c>
      <c r="C22" s="469"/>
      <c r="D22" s="159" t="s">
        <v>24</v>
      </c>
      <c r="E22" s="159"/>
      <c r="F22" s="159">
        <v>100</v>
      </c>
      <c r="G22" s="159" t="s">
        <v>130</v>
      </c>
      <c r="H22" s="159"/>
      <c r="I22" s="159">
        <v>60</v>
      </c>
      <c r="J22" s="159" t="s">
        <v>263</v>
      </c>
      <c r="K22" s="159" t="s">
        <v>128</v>
      </c>
      <c r="L22" s="159">
        <v>30</v>
      </c>
      <c r="M22" s="159" t="s">
        <v>180</v>
      </c>
      <c r="N22" s="159"/>
      <c r="O22" s="159">
        <v>15</v>
      </c>
      <c r="P22" s="159" t="s">
        <v>73</v>
      </c>
      <c r="Q22" s="159"/>
      <c r="R22" s="159">
        <v>100</v>
      </c>
      <c r="S22" s="159" t="s">
        <v>74</v>
      </c>
      <c r="T22" s="159"/>
      <c r="U22" s="159">
        <v>20</v>
      </c>
      <c r="V22" s="474"/>
      <c r="W22" s="76">
        <f>Y21*15+Y22*0+Y23*5+Y24*0+Y25*15+Y26*12+15</f>
        <v>100</v>
      </c>
      <c r="X22" s="34" t="s">
        <v>25</v>
      </c>
      <c r="Y22" s="35">
        <v>2.4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  <c r="AG22" s="128"/>
      <c r="AH22" s="128"/>
      <c r="AI22" s="128"/>
    </row>
    <row r="23" spans="2:38" s="52" customFormat="1" ht="27.9" customHeight="1">
      <c r="B23" s="33">
        <v>5</v>
      </c>
      <c r="C23" s="469"/>
      <c r="D23" s="159"/>
      <c r="E23" s="159"/>
      <c r="F23" s="159"/>
      <c r="G23" s="159"/>
      <c r="H23" s="159"/>
      <c r="I23" s="159"/>
      <c r="J23" s="159"/>
      <c r="K23" s="159"/>
      <c r="L23" s="159"/>
      <c r="M23" s="159" t="s">
        <v>168</v>
      </c>
      <c r="N23" s="159"/>
      <c r="O23" s="159">
        <v>40</v>
      </c>
      <c r="P23" s="159"/>
      <c r="Q23" s="159"/>
      <c r="R23" s="159"/>
      <c r="S23" s="159" t="s">
        <v>264</v>
      </c>
      <c r="T23" s="159"/>
      <c r="U23" s="159">
        <v>1</v>
      </c>
      <c r="V23" s="474"/>
      <c r="W23" s="36" t="s">
        <v>46</v>
      </c>
      <c r="X23" s="37" t="s">
        <v>27</v>
      </c>
      <c r="Y23" s="35">
        <v>2</v>
      </c>
      <c r="AA23" s="53" t="s">
        <v>28</v>
      </c>
      <c r="AB23" s="51">
        <v>2.1</v>
      </c>
      <c r="AC23" s="54">
        <f>AB23*7</f>
        <v>14.700000000000001</v>
      </c>
      <c r="AD23" s="51">
        <f>AB23*5</f>
        <v>10.5</v>
      </c>
      <c r="AE23" s="51" t="s">
        <v>29</v>
      </c>
      <c r="AF23" s="55">
        <f>AC23*4+AD23*9</f>
        <v>153.30000000000001</v>
      </c>
      <c r="AG23" s="67"/>
    </row>
    <row r="24" spans="2:38" s="52" customFormat="1" ht="27.9" customHeight="1">
      <c r="B24" s="33" t="s">
        <v>10</v>
      </c>
      <c r="C24" s="469"/>
      <c r="D24" s="138"/>
      <c r="E24" s="137"/>
      <c r="F24" s="159"/>
      <c r="G24" s="159"/>
      <c r="H24" s="159"/>
      <c r="I24" s="159"/>
      <c r="J24" s="159"/>
      <c r="K24" s="164"/>
      <c r="L24" s="159"/>
      <c r="M24" s="159" t="s">
        <v>129</v>
      </c>
      <c r="N24" s="159"/>
      <c r="O24" s="159">
        <v>10</v>
      </c>
      <c r="P24" s="159"/>
      <c r="Q24" s="161"/>
      <c r="R24" s="159"/>
      <c r="S24" s="172" t="s">
        <v>90</v>
      </c>
      <c r="T24" s="179"/>
      <c r="U24" s="159">
        <v>10</v>
      </c>
      <c r="V24" s="474"/>
      <c r="W24" s="76">
        <f>Y21*0+Y22*5+Y23*0+Y24*5+Y25*0+Y26*4</f>
        <v>24.5</v>
      </c>
      <c r="X24" s="37" t="s">
        <v>30</v>
      </c>
      <c r="Y24" s="35">
        <v>2.5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  <c r="AG24" s="77"/>
    </row>
    <row r="25" spans="2:38" s="52" customFormat="1" ht="27.9" customHeight="1">
      <c r="B25" s="483" t="s">
        <v>39</v>
      </c>
      <c r="C25" s="469"/>
      <c r="D25" s="159"/>
      <c r="E25" s="159"/>
      <c r="F25" s="159"/>
      <c r="G25" s="136"/>
      <c r="H25" s="134"/>
      <c r="I25" s="159"/>
      <c r="J25" s="159"/>
      <c r="K25" s="164"/>
      <c r="L25" s="159"/>
      <c r="M25" s="159" t="s">
        <v>117</v>
      </c>
      <c r="N25" s="161"/>
      <c r="O25" s="159">
        <v>1</v>
      </c>
      <c r="P25" s="159"/>
      <c r="Q25" s="161"/>
      <c r="R25" s="159"/>
      <c r="S25" s="159"/>
      <c r="T25" s="161"/>
      <c r="U25" s="159"/>
      <c r="V25" s="474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  <c r="AG25" s="67"/>
    </row>
    <row r="26" spans="2:38" s="52" customFormat="1" ht="27.9" customHeight="1">
      <c r="B26" s="483"/>
      <c r="C26" s="469"/>
      <c r="D26" s="81"/>
      <c r="E26" s="81"/>
      <c r="F26" s="81"/>
      <c r="G26" s="194"/>
      <c r="H26" s="134"/>
      <c r="I26" s="159"/>
      <c r="J26" s="159"/>
      <c r="K26" s="139"/>
      <c r="L26" s="159"/>
      <c r="M26" s="159"/>
      <c r="N26" s="161"/>
      <c r="O26" s="159"/>
      <c r="P26" s="159"/>
      <c r="Q26" s="161"/>
      <c r="R26" s="159"/>
      <c r="S26" s="159"/>
      <c r="T26" s="161"/>
      <c r="U26" s="159"/>
      <c r="V26" s="474"/>
      <c r="W26" s="76">
        <f>Y21*2+Y22*7+Y23*1+Y24*0+Y25*0+Y26*8</f>
        <v>28.8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  <c r="AG26" s="77"/>
    </row>
    <row r="27" spans="2:38" s="52" customFormat="1" ht="27.9" customHeight="1">
      <c r="B27" s="57" t="s">
        <v>36</v>
      </c>
      <c r="C27" s="58"/>
      <c r="D27" s="138"/>
      <c r="E27" s="192"/>
      <c r="F27" s="90"/>
      <c r="G27" s="169"/>
      <c r="H27" s="134"/>
      <c r="I27" s="159"/>
      <c r="J27" s="159"/>
      <c r="K27" s="161"/>
      <c r="L27" s="159"/>
      <c r="M27" s="159"/>
      <c r="N27" s="161"/>
      <c r="O27" s="159"/>
      <c r="P27" s="159"/>
      <c r="Q27" s="161"/>
      <c r="R27" s="159"/>
      <c r="S27" s="159"/>
      <c r="T27" s="161"/>
      <c r="U27" s="159"/>
      <c r="V27" s="474"/>
      <c r="W27" s="36" t="s">
        <v>12</v>
      </c>
      <c r="X27" s="44"/>
      <c r="Y27" s="35"/>
      <c r="AA27" s="56"/>
      <c r="AB27" s="51"/>
      <c r="AC27" s="56">
        <f>SUM(AC22:AC26)</f>
        <v>28.700000000000003</v>
      </c>
      <c r="AD27" s="56">
        <f>SUM(AD22:AD26)</f>
        <v>23</v>
      </c>
      <c r="AE27" s="56">
        <f>SUM(AE22:AE26)</f>
        <v>101</v>
      </c>
      <c r="AF27" s="56">
        <f>AC27*4+AD27*9+AE27*4</f>
        <v>725.8</v>
      </c>
      <c r="AG27" s="67"/>
    </row>
    <row r="28" spans="2:38" s="52" customFormat="1" ht="27.9" customHeight="1" thickBot="1">
      <c r="B28" s="228"/>
      <c r="C28" s="191"/>
      <c r="D28" s="195"/>
      <c r="E28" s="196"/>
      <c r="F28" s="197"/>
      <c r="G28" s="193"/>
      <c r="H28" s="134"/>
      <c r="I28" s="159"/>
      <c r="J28" s="159"/>
      <c r="K28" s="161"/>
      <c r="L28" s="159"/>
      <c r="M28" s="159"/>
      <c r="N28" s="161"/>
      <c r="O28" s="159"/>
      <c r="P28" s="159"/>
      <c r="Q28" s="161"/>
      <c r="R28" s="159"/>
      <c r="S28" s="159"/>
      <c r="T28" s="161"/>
      <c r="U28" s="159"/>
      <c r="V28" s="475"/>
      <c r="W28" s="218">
        <f>W22*4+W26*4+W24*9</f>
        <v>735.7</v>
      </c>
      <c r="X28" s="48"/>
      <c r="Y28" s="49"/>
      <c r="Z28" s="50"/>
      <c r="AB28" s="61"/>
      <c r="AC28" s="62">
        <f>AC27*4/AF27</f>
        <v>0.15817029484706532</v>
      </c>
      <c r="AD28" s="62">
        <f>AD27*9/AF27</f>
        <v>0.28520253513364563</v>
      </c>
      <c r="AE28" s="62">
        <f>AE27*4/AF27</f>
        <v>0.55662717001928907</v>
      </c>
      <c r="AG28" s="78"/>
    </row>
    <row r="29" spans="2:38" s="32" customFormat="1" ht="27.9" customHeight="1">
      <c r="B29" s="28">
        <v>11</v>
      </c>
      <c r="C29" s="469"/>
      <c r="D29" s="187" t="str">
        <f>'114.11月菜單'!N12</f>
        <v>地瓜飯</v>
      </c>
      <c r="E29" s="187" t="s">
        <v>51</v>
      </c>
      <c r="F29" s="187"/>
      <c r="G29" s="187" t="str">
        <f>'114.11月菜單'!N13</f>
        <v>雙拼魚丁(海)(炸)</v>
      </c>
      <c r="H29" s="160" t="s">
        <v>78</v>
      </c>
      <c r="I29" s="160"/>
      <c r="J29" s="160" t="str">
        <f>'114.11月菜單'!N14</f>
        <v>梅干肉燥(醃)</v>
      </c>
      <c r="K29" s="173" t="s">
        <v>79</v>
      </c>
      <c r="L29" s="160"/>
      <c r="M29" s="160" t="str">
        <f>'114.11月菜單'!N15</f>
        <v>油蔥高麗菜</v>
      </c>
      <c r="N29" s="160" t="s">
        <v>133</v>
      </c>
      <c r="O29" s="160"/>
      <c r="P29" s="160" t="str">
        <f>'114.11月菜單'!N16</f>
        <v>有機蔬菜</v>
      </c>
      <c r="Q29" s="160" t="s">
        <v>53</v>
      </c>
      <c r="R29" s="160"/>
      <c r="S29" s="160" t="str">
        <f>'114.11月菜單'!N17</f>
        <v>柴魚豆腐湯(海)(豆)</v>
      </c>
      <c r="T29" s="160" t="s">
        <v>52</v>
      </c>
      <c r="U29" s="160"/>
      <c r="V29" s="470"/>
      <c r="W29" s="29" t="s">
        <v>44</v>
      </c>
      <c r="X29" s="30" t="s">
        <v>19</v>
      </c>
      <c r="Y29" s="31">
        <v>5.4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  <c r="AG29" s="67"/>
    </row>
    <row r="30" spans="2:38" ht="27.9" customHeight="1">
      <c r="B30" s="33" t="s">
        <v>8</v>
      </c>
      <c r="C30" s="469"/>
      <c r="D30" s="159" t="s">
        <v>24</v>
      </c>
      <c r="E30" s="159"/>
      <c r="F30" s="159">
        <v>90</v>
      </c>
      <c r="G30" s="183" t="s">
        <v>127</v>
      </c>
      <c r="H30" s="184" t="s">
        <v>89</v>
      </c>
      <c r="I30" s="159">
        <v>40</v>
      </c>
      <c r="J30" s="159" t="s">
        <v>172</v>
      </c>
      <c r="K30" s="174" t="s">
        <v>87</v>
      </c>
      <c r="L30" s="159">
        <v>12</v>
      </c>
      <c r="M30" s="159" t="s">
        <v>111</v>
      </c>
      <c r="N30" s="159"/>
      <c r="O30" s="159">
        <v>50</v>
      </c>
      <c r="P30" s="159" t="s">
        <v>73</v>
      </c>
      <c r="Q30" s="159"/>
      <c r="R30" s="159">
        <v>100</v>
      </c>
      <c r="S30" s="159" t="s">
        <v>88</v>
      </c>
      <c r="T30" s="159"/>
      <c r="U30" s="159">
        <v>1</v>
      </c>
      <c r="V30" s="471"/>
      <c r="W30" s="76">
        <f>Y29*15+Y30*0+Y31*5+Y32*0+Y33*15+Y34*12+15</f>
        <v>104</v>
      </c>
      <c r="X30" s="34" t="s">
        <v>25</v>
      </c>
      <c r="Y30" s="35">
        <v>2.2999999999999998</v>
      </c>
      <c r="Z30" s="12"/>
      <c r="AA30" s="14" t="s">
        <v>26</v>
      </c>
      <c r="AB30" s="14">
        <v>6</v>
      </c>
      <c r="AC30" s="14">
        <f>AB30*2</f>
        <v>12</v>
      </c>
      <c r="AD30" s="14"/>
      <c r="AE30" s="14">
        <f>AB30*15</f>
        <v>90</v>
      </c>
      <c r="AF30" s="14">
        <f>AC30*4+AE30*4</f>
        <v>408</v>
      </c>
      <c r="AG30" s="77"/>
    </row>
    <row r="31" spans="2:38" ht="27.9" customHeight="1">
      <c r="B31" s="33">
        <v>6</v>
      </c>
      <c r="C31" s="469"/>
      <c r="D31" s="159" t="s">
        <v>77</v>
      </c>
      <c r="E31" s="159"/>
      <c r="F31" s="159">
        <v>50</v>
      </c>
      <c r="G31" s="159" t="s">
        <v>90</v>
      </c>
      <c r="H31" s="159"/>
      <c r="I31" s="159">
        <v>20</v>
      </c>
      <c r="J31" s="172" t="s">
        <v>93</v>
      </c>
      <c r="K31" s="203"/>
      <c r="L31" s="159">
        <v>35</v>
      </c>
      <c r="M31" s="159" t="s">
        <v>101</v>
      </c>
      <c r="N31" s="159"/>
      <c r="O31" s="159">
        <v>1</v>
      </c>
      <c r="P31" s="159"/>
      <c r="Q31" s="159"/>
      <c r="R31" s="159"/>
      <c r="S31" s="159" t="s">
        <v>112</v>
      </c>
      <c r="T31" s="159" t="s">
        <v>100</v>
      </c>
      <c r="U31" s="159">
        <v>30</v>
      </c>
      <c r="V31" s="471"/>
      <c r="W31" s="36" t="s">
        <v>46</v>
      </c>
      <c r="X31" s="37" t="s">
        <v>27</v>
      </c>
      <c r="Y31" s="35">
        <v>1.6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  <c r="AG31" s="67"/>
    </row>
    <row r="32" spans="2:38" ht="27.9" customHeight="1">
      <c r="B32" s="33" t="s">
        <v>10</v>
      </c>
      <c r="C32" s="469"/>
      <c r="D32" s="161"/>
      <c r="E32" s="161"/>
      <c r="F32" s="159"/>
      <c r="G32" s="159"/>
      <c r="H32" s="161"/>
      <c r="I32" s="159"/>
      <c r="J32" s="159"/>
      <c r="K32" s="159"/>
      <c r="L32" s="159"/>
      <c r="M32" s="159" t="s">
        <v>117</v>
      </c>
      <c r="N32" s="159"/>
      <c r="O32" s="159">
        <v>1</v>
      </c>
      <c r="P32" s="159"/>
      <c r="Q32" s="159"/>
      <c r="R32" s="159"/>
      <c r="S32" s="159" t="s">
        <v>102</v>
      </c>
      <c r="T32" s="130"/>
      <c r="U32" s="159">
        <v>1</v>
      </c>
      <c r="V32" s="471"/>
      <c r="W32" s="76">
        <f>Y29*0+Y30*5+Y31*0+Y32*5+Y33*0+Y34*4</f>
        <v>25</v>
      </c>
      <c r="X32" s="37" t="s">
        <v>30</v>
      </c>
      <c r="Y32" s="35">
        <v>2.7</v>
      </c>
      <c r="Z32" s="12"/>
      <c r="AA32" s="13" t="s">
        <v>31</v>
      </c>
      <c r="AB32" s="14">
        <v>1.8</v>
      </c>
      <c r="AC32" s="14">
        <f>AB32*1</f>
        <v>1.8</v>
      </c>
      <c r="AD32" s="14" t="s">
        <v>29</v>
      </c>
      <c r="AE32" s="14">
        <f>AB32*5</f>
        <v>9</v>
      </c>
      <c r="AF32" s="14">
        <f>AC32*4+AE32*4</f>
        <v>43.2</v>
      </c>
      <c r="AG32" s="77"/>
    </row>
    <row r="33" spans="2:33" ht="27.9" customHeight="1">
      <c r="B33" s="483" t="s">
        <v>40</v>
      </c>
      <c r="C33" s="469"/>
      <c r="D33" s="161"/>
      <c r="E33" s="161"/>
      <c r="F33" s="159"/>
      <c r="G33" s="159"/>
      <c r="H33" s="161"/>
      <c r="I33" s="159"/>
      <c r="J33" s="159"/>
      <c r="K33" s="159"/>
      <c r="L33" s="159"/>
      <c r="M33" s="159" t="s">
        <v>93</v>
      </c>
      <c r="N33" s="161"/>
      <c r="O33" s="159">
        <v>3</v>
      </c>
      <c r="P33" s="159"/>
      <c r="Q33" s="130"/>
      <c r="R33" s="159"/>
      <c r="S33" s="159" t="s">
        <v>162</v>
      </c>
      <c r="T33" s="165" t="s">
        <v>89</v>
      </c>
      <c r="U33" s="159">
        <v>1</v>
      </c>
      <c r="V33" s="471"/>
      <c r="W33" s="36" t="s">
        <v>47</v>
      </c>
      <c r="X33" s="37" t="s">
        <v>33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  <c r="AG33" s="67"/>
    </row>
    <row r="34" spans="2:33" ht="27.9" customHeight="1">
      <c r="B34" s="483"/>
      <c r="C34" s="469"/>
      <c r="D34" s="161"/>
      <c r="E34" s="161"/>
      <c r="F34" s="159"/>
      <c r="G34" s="159"/>
      <c r="H34" s="161"/>
      <c r="I34" s="159"/>
      <c r="J34" s="159"/>
      <c r="K34" s="161"/>
      <c r="L34" s="159"/>
      <c r="M34" s="159"/>
      <c r="N34" s="161"/>
      <c r="O34" s="159"/>
      <c r="P34" s="159"/>
      <c r="Q34" s="161"/>
      <c r="R34" s="159"/>
      <c r="S34" s="159"/>
      <c r="T34" s="161"/>
      <c r="U34" s="159"/>
      <c r="V34" s="471"/>
      <c r="W34" s="76">
        <f>Y29*2+Y30*7+Y31*1+Y32*0+Y33*0+Y34*8</f>
        <v>28.5</v>
      </c>
      <c r="X34" s="70" t="s">
        <v>42</v>
      </c>
      <c r="Y34" s="41">
        <v>0</v>
      </c>
      <c r="Z34" s="12"/>
      <c r="AA34" s="13" t="s">
        <v>35</v>
      </c>
      <c r="AB34" s="14">
        <v>1</v>
      </c>
      <c r="AE34" s="13">
        <f>AB34*15</f>
        <v>15</v>
      </c>
      <c r="AG34" s="77"/>
    </row>
    <row r="35" spans="2:33" ht="27.9" customHeight="1">
      <c r="B35" s="42" t="s">
        <v>36</v>
      </c>
      <c r="C35" s="43"/>
      <c r="D35" s="161"/>
      <c r="E35" s="161"/>
      <c r="F35" s="159"/>
      <c r="G35" s="159"/>
      <c r="H35" s="161"/>
      <c r="I35" s="159"/>
      <c r="J35" s="159"/>
      <c r="K35" s="161"/>
      <c r="L35" s="159"/>
      <c r="M35" s="159"/>
      <c r="N35" s="161"/>
      <c r="O35" s="159"/>
      <c r="P35" s="159"/>
      <c r="Q35" s="161"/>
      <c r="R35" s="159"/>
      <c r="S35" s="159"/>
      <c r="T35" s="161"/>
      <c r="U35" s="159"/>
      <c r="V35" s="471"/>
      <c r="W35" s="36" t="s">
        <v>12</v>
      </c>
      <c r="X35" s="44"/>
      <c r="Y35" s="35"/>
      <c r="AC35" s="13">
        <f>SUM(AC30:AC34)</f>
        <v>27.8</v>
      </c>
      <c r="AD35" s="13">
        <f>SUM(AD30:AD34)</f>
        <v>22.5</v>
      </c>
      <c r="AE35" s="13">
        <f>SUM(AE30:AE34)</f>
        <v>114</v>
      </c>
      <c r="AF35" s="13">
        <f>AC35*4+AD35*9+AE35*4</f>
        <v>769.7</v>
      </c>
      <c r="AG35" s="67"/>
    </row>
    <row r="36" spans="2:33" ht="27.9" customHeight="1">
      <c r="B36" s="45"/>
      <c r="C36" s="46"/>
      <c r="D36" s="161"/>
      <c r="E36" s="161"/>
      <c r="F36" s="159"/>
      <c r="G36" s="159"/>
      <c r="H36" s="161"/>
      <c r="I36" s="159"/>
      <c r="J36" s="159"/>
      <c r="K36" s="161"/>
      <c r="L36" s="159"/>
      <c r="M36" s="159"/>
      <c r="N36" s="161"/>
      <c r="O36" s="159"/>
      <c r="P36" s="159"/>
      <c r="Q36" s="161"/>
      <c r="R36" s="159"/>
      <c r="S36" s="159"/>
      <c r="T36" s="161"/>
      <c r="U36" s="159"/>
      <c r="V36" s="472"/>
      <c r="W36" s="218">
        <f>W30*4+W34*4+W32*9</f>
        <v>755</v>
      </c>
      <c r="X36" s="48"/>
      <c r="Y36" s="49"/>
      <c r="Z36" s="12"/>
      <c r="AC36" s="47">
        <f>AC35*4/AF35</f>
        <v>0.14447187215798363</v>
      </c>
      <c r="AD36" s="47">
        <f>AD35*9/AF35</f>
        <v>0.26308951539560865</v>
      </c>
      <c r="AE36" s="47">
        <f>AE35*4/AF35</f>
        <v>0.59243861244640761</v>
      </c>
      <c r="AG36" s="78"/>
    </row>
    <row r="37" spans="2:33" s="32" customFormat="1" ht="27.9" customHeight="1">
      <c r="B37" s="28">
        <v>11</v>
      </c>
      <c r="C37" s="469"/>
      <c r="D37" s="160" t="str">
        <f>'114.11月菜單'!R12</f>
        <v>麻油海苔拌飯</v>
      </c>
      <c r="E37" s="160" t="s">
        <v>269</v>
      </c>
      <c r="F37" s="160"/>
      <c r="G37" s="160" t="str">
        <f>'114.11月菜單'!R13</f>
        <v>香烤雞排</v>
      </c>
      <c r="H37" s="160" t="s">
        <v>70</v>
      </c>
      <c r="I37" s="160"/>
      <c r="J37" s="160" t="str">
        <f>'114.11月菜單'!R14</f>
        <v>茶香滷蛋</v>
      </c>
      <c r="K37" s="160" t="s">
        <v>136</v>
      </c>
      <c r="L37" s="160"/>
      <c r="M37" s="160" t="str">
        <f>'114.11月菜單'!R15</f>
        <v>誠實豆沙包(冷)</v>
      </c>
      <c r="N37" s="160" t="s">
        <v>15</v>
      </c>
      <c r="O37" s="160"/>
      <c r="P37" s="160" t="str">
        <f>'114.11月菜單'!R16</f>
        <v>深色蔬菜</v>
      </c>
      <c r="Q37" s="160" t="s">
        <v>62</v>
      </c>
      <c r="R37" s="160"/>
      <c r="S37" s="160" t="str">
        <f>'114.11月菜單'!R17</f>
        <v>冬瓜鮮菇湯/獎勵金豆奶</v>
      </c>
      <c r="T37" s="160" t="s">
        <v>17</v>
      </c>
      <c r="U37" s="160"/>
      <c r="V37" s="477" t="s">
        <v>305</v>
      </c>
      <c r="W37" s="29" t="s">
        <v>44</v>
      </c>
      <c r="X37" s="30" t="s">
        <v>19</v>
      </c>
      <c r="Y37" s="31">
        <v>5.5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  <c r="AG37" s="67"/>
    </row>
    <row r="38" spans="2:33" ht="27.9" customHeight="1">
      <c r="B38" s="33" t="s">
        <v>8</v>
      </c>
      <c r="C38" s="469"/>
      <c r="D38" s="159" t="s">
        <v>24</v>
      </c>
      <c r="E38" s="159"/>
      <c r="F38" s="167">
        <v>100</v>
      </c>
      <c r="G38" s="241" t="s">
        <v>266</v>
      </c>
      <c r="H38" s="219"/>
      <c r="I38" s="159">
        <v>60</v>
      </c>
      <c r="J38" s="159" t="s">
        <v>171</v>
      </c>
      <c r="K38" s="159"/>
      <c r="L38" s="159">
        <v>55</v>
      </c>
      <c r="M38" s="81" t="s">
        <v>268</v>
      </c>
      <c r="N38" s="81" t="s">
        <v>122</v>
      </c>
      <c r="O38" s="81">
        <v>30</v>
      </c>
      <c r="P38" s="159" t="s">
        <v>73</v>
      </c>
      <c r="Q38" s="159"/>
      <c r="R38" s="159">
        <v>100</v>
      </c>
      <c r="S38" s="159" t="s">
        <v>105</v>
      </c>
      <c r="T38" s="159"/>
      <c r="U38" s="159">
        <v>30</v>
      </c>
      <c r="V38" s="478"/>
      <c r="W38" s="76">
        <f>Y37*15+Y38*0+Y39*5+Y40*0+Y41*15+Y42*12+15</f>
        <v>106.5</v>
      </c>
      <c r="X38" s="34" t="s">
        <v>25</v>
      </c>
      <c r="Y38" s="35">
        <v>2.2999999999999998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  <c r="AG38" s="77"/>
    </row>
    <row r="39" spans="2:33" ht="27.9" customHeight="1">
      <c r="B39" s="33">
        <v>7</v>
      </c>
      <c r="C39" s="469"/>
      <c r="D39" s="159" t="s">
        <v>286</v>
      </c>
      <c r="E39" s="159"/>
      <c r="F39" s="159">
        <v>1</v>
      </c>
      <c r="G39" s="172"/>
      <c r="H39" s="179"/>
      <c r="I39" s="159"/>
      <c r="J39" s="159" t="s">
        <v>170</v>
      </c>
      <c r="K39" s="159"/>
      <c r="L39" s="159">
        <v>40</v>
      </c>
      <c r="M39" s="159"/>
      <c r="N39" s="81"/>
      <c r="O39" s="81"/>
      <c r="P39" s="159"/>
      <c r="Q39" s="159"/>
      <c r="R39" s="159"/>
      <c r="S39" s="159" t="s">
        <v>262</v>
      </c>
      <c r="T39" s="159"/>
      <c r="U39" s="159">
        <v>10</v>
      </c>
      <c r="V39" s="478"/>
      <c r="W39" s="36" t="s">
        <v>46</v>
      </c>
      <c r="X39" s="37" t="s">
        <v>27</v>
      </c>
      <c r="Y39" s="35">
        <v>1.8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  <c r="AG39" s="67"/>
    </row>
    <row r="40" spans="2:33" ht="27.9" customHeight="1">
      <c r="B40" s="33" t="s">
        <v>10</v>
      </c>
      <c r="C40" s="469"/>
      <c r="D40" s="159" t="s">
        <v>287</v>
      </c>
      <c r="E40" s="159"/>
      <c r="F40" s="159">
        <v>1</v>
      </c>
      <c r="G40" s="159"/>
      <c r="H40" s="159"/>
      <c r="I40" s="159"/>
      <c r="J40" s="159"/>
      <c r="K40" s="161"/>
      <c r="L40" s="159"/>
      <c r="M40" s="159"/>
      <c r="N40" s="159"/>
      <c r="O40" s="159"/>
      <c r="P40" s="159"/>
      <c r="Q40" s="159"/>
      <c r="R40" s="159"/>
      <c r="S40" s="159" t="s">
        <v>102</v>
      </c>
      <c r="T40" s="164"/>
      <c r="U40" s="159">
        <v>1</v>
      </c>
      <c r="V40" s="478"/>
      <c r="W40" s="76">
        <f>Y37*0+Y38*5+Y39*0+Y40*5+Y41*0+Y42*4</f>
        <v>24</v>
      </c>
      <c r="X40" s="37" t="s">
        <v>30</v>
      </c>
      <c r="Y40" s="35">
        <v>2.5</v>
      </c>
      <c r="Z40" s="12"/>
      <c r="AA40" s="13" t="s">
        <v>31</v>
      </c>
      <c r="AB40" s="14">
        <v>1.6</v>
      </c>
      <c r="AC40" s="14">
        <f>AB40*1</f>
        <v>1.6</v>
      </c>
      <c r="AD40" s="14" t="s">
        <v>29</v>
      </c>
      <c r="AE40" s="14">
        <f>AB40*5</f>
        <v>8</v>
      </c>
      <c r="AF40" s="14">
        <f>AC40*4+AE40*4</f>
        <v>38.4</v>
      </c>
      <c r="AG40" s="77"/>
    </row>
    <row r="41" spans="2:33" ht="27.9" customHeight="1">
      <c r="B41" s="483" t="s">
        <v>32</v>
      </c>
      <c r="C41" s="469"/>
      <c r="D41" s="159"/>
      <c r="E41" s="159"/>
      <c r="F41" s="159"/>
      <c r="G41" s="159"/>
      <c r="H41" s="159"/>
      <c r="I41" s="159"/>
      <c r="J41" s="159"/>
      <c r="K41" s="161"/>
      <c r="L41" s="159"/>
      <c r="M41" s="159"/>
      <c r="N41" s="161"/>
      <c r="O41" s="159"/>
      <c r="P41" s="159"/>
      <c r="Q41" s="159"/>
      <c r="R41" s="159"/>
      <c r="S41" s="159"/>
      <c r="T41" s="161"/>
      <c r="U41" s="159"/>
      <c r="V41" s="478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  <c r="AG41" s="67"/>
    </row>
    <row r="42" spans="2:33" ht="27.9" customHeight="1">
      <c r="B42" s="483"/>
      <c r="C42" s="469"/>
      <c r="D42" s="159"/>
      <c r="E42" s="159"/>
      <c r="F42" s="159"/>
      <c r="G42" s="159"/>
      <c r="H42" s="161"/>
      <c r="I42" s="159"/>
      <c r="J42" s="159"/>
      <c r="K42" s="161"/>
      <c r="L42" s="159"/>
      <c r="M42" s="159"/>
      <c r="N42" s="161"/>
      <c r="O42" s="159"/>
      <c r="P42" s="159"/>
      <c r="Q42" s="161"/>
      <c r="R42" s="159"/>
      <c r="S42" s="159"/>
      <c r="T42" s="161"/>
      <c r="U42" s="159"/>
      <c r="V42" s="478"/>
      <c r="W42" s="76">
        <f>Y37*2+Y38*7+Y39*1+Y40*0+Y41*0+Y42*8</f>
        <v>28.9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  <c r="AG42" s="77"/>
    </row>
    <row r="43" spans="2:33" ht="27.9" customHeight="1">
      <c r="B43" s="42" t="s">
        <v>36</v>
      </c>
      <c r="C43" s="43"/>
      <c r="D43" s="159"/>
      <c r="E43" s="161"/>
      <c r="F43" s="159"/>
      <c r="G43" s="159"/>
      <c r="H43" s="161"/>
      <c r="I43" s="159"/>
      <c r="J43" s="159"/>
      <c r="K43" s="161"/>
      <c r="L43" s="159"/>
      <c r="M43" s="159"/>
      <c r="N43" s="161"/>
      <c r="O43" s="159"/>
      <c r="P43" s="159"/>
      <c r="Q43" s="161"/>
      <c r="R43" s="159"/>
      <c r="S43" s="159"/>
      <c r="T43" s="161"/>
      <c r="U43" s="159"/>
      <c r="V43" s="478"/>
      <c r="W43" s="36" t="s">
        <v>12</v>
      </c>
      <c r="X43" s="44"/>
      <c r="Y43" s="35"/>
      <c r="AC43" s="13">
        <f>SUM(AC38:AC42)</f>
        <v>29.7</v>
      </c>
      <c r="AD43" s="13">
        <f>SUM(AD38:AD42)</f>
        <v>24</v>
      </c>
      <c r="AE43" s="13">
        <f>SUM(AE38:AE42)</f>
        <v>98</v>
      </c>
      <c r="AF43" s="13">
        <f>AC43*4+AD43*9+AE43*4</f>
        <v>726.8</v>
      </c>
      <c r="AG43" s="67"/>
    </row>
    <row r="44" spans="2:33" ht="27.9" customHeight="1" thickBot="1">
      <c r="B44" s="63"/>
      <c r="C44" s="46"/>
      <c r="D44" s="147"/>
      <c r="E44" s="157"/>
      <c r="F44" s="149"/>
      <c r="G44" s="163"/>
      <c r="H44" s="162"/>
      <c r="I44" s="163"/>
      <c r="J44" s="163"/>
      <c r="K44" s="162"/>
      <c r="L44" s="163"/>
      <c r="M44" s="163"/>
      <c r="N44" s="162"/>
      <c r="O44" s="163"/>
      <c r="P44" s="163"/>
      <c r="Q44" s="162"/>
      <c r="R44" s="163"/>
      <c r="S44" s="163"/>
      <c r="T44" s="162"/>
      <c r="U44" s="163"/>
      <c r="V44" s="479"/>
      <c r="W44" s="217">
        <f>W38*4+W42*4+W40*9</f>
        <v>757.6</v>
      </c>
      <c r="X44" s="48"/>
      <c r="Y44" s="49"/>
      <c r="Z44" s="12"/>
      <c r="AC44" s="47">
        <f>AC43*4/AF43</f>
        <v>0.16345624656026417</v>
      </c>
      <c r="AD44" s="47">
        <f>AD43*9/AF43</f>
        <v>0.29719317556411667</v>
      </c>
      <c r="AE44" s="47">
        <f>AE43*4/AF43</f>
        <v>0.53935057787561924</v>
      </c>
      <c r="AG44" s="78"/>
    </row>
    <row r="45" spans="2:33" s="56" customFormat="1" ht="21.75" customHeight="1">
      <c r="B45" s="14"/>
      <c r="C45" s="13"/>
      <c r="D45" s="13"/>
      <c r="E45" s="64"/>
      <c r="F45" s="13"/>
      <c r="G45" s="13"/>
      <c r="H45" s="64"/>
      <c r="I45" s="13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65"/>
      <c r="AB45" s="51"/>
    </row>
    <row r="46" spans="2:33">
      <c r="B46" s="51"/>
      <c r="C46" s="56"/>
      <c r="D46" s="467"/>
      <c r="E46" s="467"/>
      <c r="F46" s="468"/>
      <c r="G46" s="468"/>
      <c r="H46" s="66"/>
      <c r="K46" s="66"/>
      <c r="N46" s="66"/>
      <c r="Q46" s="66"/>
      <c r="T46" s="66"/>
    </row>
    <row r="48" spans="2:33">
      <c r="G48" s="64"/>
      <c r="H48" s="13"/>
      <c r="J48" s="64"/>
      <c r="K48" s="13"/>
      <c r="M48" s="64"/>
      <c r="N48" s="13"/>
      <c r="P48" s="64"/>
      <c r="Q48" s="13"/>
      <c r="S48" s="67"/>
      <c r="T48" s="68"/>
      <c r="U48" s="69"/>
      <c r="W48" s="13"/>
      <c r="X48" s="14"/>
      <c r="Y48" s="13"/>
      <c r="AB48" s="13"/>
    </row>
    <row r="49" spans="7:28">
      <c r="G49" s="64"/>
      <c r="H49" s="13"/>
      <c r="J49" s="64"/>
      <c r="K49" s="13"/>
      <c r="M49" s="64"/>
      <c r="N49" s="13"/>
      <c r="P49" s="64"/>
      <c r="Q49" s="13"/>
      <c r="S49" s="67"/>
      <c r="T49" s="68"/>
      <c r="U49" s="69"/>
      <c r="W49" s="13"/>
      <c r="X49" s="14"/>
      <c r="Y49" s="13"/>
      <c r="AB49" s="13"/>
    </row>
    <row r="50" spans="7:28">
      <c r="G50" s="64"/>
      <c r="H50" s="13"/>
      <c r="J50" s="64"/>
      <c r="K50" s="13"/>
      <c r="M50" s="64"/>
      <c r="N50" s="13"/>
      <c r="P50" s="64"/>
      <c r="Q50" s="13"/>
      <c r="S50" s="67"/>
      <c r="T50" s="68"/>
      <c r="U50" s="69"/>
      <c r="W50" s="13"/>
      <c r="X50" s="14"/>
      <c r="Y50" s="13"/>
      <c r="AB50" s="13"/>
    </row>
    <row r="51" spans="7:28">
      <c r="G51" s="64"/>
      <c r="H51" s="13"/>
      <c r="J51" s="64"/>
      <c r="K51" s="13"/>
      <c r="M51" s="64"/>
      <c r="N51" s="13"/>
      <c r="P51" s="64"/>
      <c r="Q51" s="13"/>
      <c r="S51" s="67"/>
      <c r="T51" s="68"/>
      <c r="U51" s="69"/>
      <c r="W51" s="13"/>
      <c r="X51" s="14"/>
      <c r="Y51" s="13"/>
      <c r="AB51" s="13"/>
    </row>
    <row r="52" spans="7:28">
      <c r="G52" s="64"/>
      <c r="H52" s="13"/>
      <c r="J52" s="64"/>
      <c r="K52" s="13"/>
      <c r="M52" s="64"/>
      <c r="N52" s="13"/>
      <c r="P52" s="64"/>
      <c r="Q52" s="13"/>
      <c r="S52" s="67"/>
      <c r="T52" s="68"/>
      <c r="U52" s="69"/>
      <c r="W52" s="13"/>
      <c r="X52" s="14"/>
      <c r="Y52" s="13"/>
      <c r="AB52" s="13"/>
    </row>
    <row r="53" spans="7:28">
      <c r="G53" s="64"/>
      <c r="H53" s="13"/>
      <c r="J53" s="64"/>
      <c r="K53" s="13"/>
      <c r="M53" s="64"/>
      <c r="N53" s="13"/>
      <c r="P53" s="64"/>
      <c r="Q53" s="13"/>
      <c r="S53" s="67"/>
      <c r="T53" s="68"/>
      <c r="U53" s="69"/>
      <c r="W53" s="13"/>
      <c r="X53" s="14"/>
      <c r="Y53" s="13"/>
      <c r="AB53" s="13"/>
    </row>
    <row r="54" spans="7:28">
      <c r="G54" s="64"/>
      <c r="H54" s="13"/>
      <c r="J54" s="64"/>
      <c r="K54" s="13"/>
      <c r="M54" s="64"/>
      <c r="N54" s="13"/>
      <c r="P54" s="64"/>
      <c r="Q54" s="13"/>
      <c r="S54" s="67"/>
      <c r="T54" s="68"/>
      <c r="U54" s="69"/>
      <c r="W54" s="13"/>
      <c r="X54" s="14"/>
      <c r="Y54" s="13"/>
      <c r="AB54" s="13"/>
    </row>
  </sheetData>
  <mergeCells count="22">
    <mergeCell ref="AJ19:AK19"/>
    <mergeCell ref="B41:B42"/>
    <mergeCell ref="C13:C18"/>
    <mergeCell ref="V13:V20"/>
    <mergeCell ref="B17:B18"/>
    <mergeCell ref="B25:B26"/>
    <mergeCell ref="B33:B34"/>
    <mergeCell ref="B1:Y1"/>
    <mergeCell ref="B2:G2"/>
    <mergeCell ref="C5:C10"/>
    <mergeCell ref="V5:V12"/>
    <mergeCell ref="B9:B10"/>
    <mergeCell ref="F3:K3"/>
    <mergeCell ref="G6:H6"/>
    <mergeCell ref="D46:G46"/>
    <mergeCell ref="C29:C34"/>
    <mergeCell ref="V29:V36"/>
    <mergeCell ref="C21:C26"/>
    <mergeCell ref="V21:V28"/>
    <mergeCell ref="J45:Y45"/>
    <mergeCell ref="C37:C42"/>
    <mergeCell ref="V37:V4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54"/>
  <sheetViews>
    <sheetView topLeftCell="A13" zoomScale="75" zoomScaleNormal="75" workbookViewId="0">
      <selection activeCell="L5" sqref="L5"/>
    </sheetView>
  </sheetViews>
  <sheetFormatPr defaultColWidth="9" defaultRowHeight="21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9.6640625" style="13" customWidth="1"/>
    <col min="7" max="7" width="18.6640625" style="13" customWidth="1"/>
    <col min="8" max="8" width="5.6640625" style="64" customWidth="1"/>
    <col min="9" max="9" width="9.6640625" style="13" customWidth="1"/>
    <col min="10" max="10" width="18.6640625" style="13" customWidth="1"/>
    <col min="11" max="11" width="5.6640625" style="64" customWidth="1"/>
    <col min="12" max="12" width="9.6640625" style="13" customWidth="1"/>
    <col min="13" max="13" width="18.6640625" style="13" customWidth="1"/>
    <col min="14" max="14" width="5.6640625" style="64" customWidth="1"/>
    <col min="15" max="15" width="9.6640625" style="13" customWidth="1"/>
    <col min="16" max="16" width="18.6640625" style="13" customWidth="1"/>
    <col min="17" max="17" width="5.6640625" style="64" customWidth="1"/>
    <col min="18" max="18" width="9.6640625" style="13" customWidth="1"/>
    <col min="19" max="19" width="18.6640625" style="13" customWidth="1"/>
    <col min="20" max="20" width="5.6640625" style="64" customWidth="1"/>
    <col min="21" max="21" width="9.664062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3" s="2" customFormat="1" ht="39">
      <c r="B1" s="480" t="s">
        <v>307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1"/>
      <c r="AB1" s="3"/>
    </row>
    <row r="2" spans="2:33" s="2" customFormat="1" ht="13.5" customHeight="1">
      <c r="B2" s="481"/>
      <c r="C2" s="482"/>
      <c r="D2" s="482"/>
      <c r="E2" s="482"/>
      <c r="F2" s="482"/>
      <c r="G2" s="48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3" ht="32.25" customHeight="1" thickBot="1">
      <c r="B3" s="71" t="s">
        <v>43</v>
      </c>
      <c r="C3" s="7"/>
      <c r="D3" s="8"/>
      <c r="E3" s="8"/>
      <c r="F3" s="484" t="s">
        <v>106</v>
      </c>
      <c r="G3" s="484"/>
      <c r="H3" s="484"/>
      <c r="I3" s="484"/>
      <c r="J3" s="484"/>
      <c r="K3" s="484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3" s="27" customFormat="1" ht="100.2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9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3" s="32" customFormat="1" ht="65.099999999999994" customHeight="1">
      <c r="B5" s="28">
        <v>11</v>
      </c>
      <c r="C5" s="469"/>
      <c r="D5" s="160" t="str">
        <f>'114.11月菜單'!B21</f>
        <v>香Q米飯</v>
      </c>
      <c r="E5" s="160" t="s">
        <v>15</v>
      </c>
      <c r="F5" s="158" t="s">
        <v>16</v>
      </c>
      <c r="G5" s="160" t="str">
        <f>'114.11月菜單'!B22</f>
        <v>三杯雞(豆)</v>
      </c>
      <c r="H5" s="160" t="s">
        <v>17</v>
      </c>
      <c r="I5" s="158" t="s">
        <v>16</v>
      </c>
      <c r="J5" s="160" t="str">
        <f>'114.11月菜單'!B23</f>
        <v>香酥魚條(海加)(炸)</v>
      </c>
      <c r="K5" s="160" t="s">
        <v>78</v>
      </c>
      <c r="L5" s="158" t="s">
        <v>16</v>
      </c>
      <c r="M5" s="160" t="str">
        <f>'114.11月菜單'!B24</f>
        <v>紅蘿蔔炒蛋</v>
      </c>
      <c r="N5" s="160" t="s">
        <v>269</v>
      </c>
      <c r="O5" s="158" t="s">
        <v>16</v>
      </c>
      <c r="P5" s="160" t="str">
        <f>'114.11月菜單'!B25</f>
        <v>深色蔬菜</v>
      </c>
      <c r="Q5" s="160" t="s">
        <v>18</v>
      </c>
      <c r="R5" s="158" t="s">
        <v>16</v>
      </c>
      <c r="S5" s="160" t="str">
        <f>'114.11月菜單'!B26</f>
        <v>鮮蔬肉絲湯</v>
      </c>
      <c r="T5" s="160" t="s">
        <v>17</v>
      </c>
      <c r="U5" s="158" t="s">
        <v>16</v>
      </c>
      <c r="V5" s="473"/>
      <c r="W5" s="29" t="s">
        <v>44</v>
      </c>
      <c r="X5" s="30" t="s">
        <v>19</v>
      </c>
      <c r="Y5" s="31">
        <v>5</v>
      </c>
      <c r="Z5" s="13"/>
      <c r="AA5" s="13"/>
      <c r="AB5" s="14"/>
      <c r="AC5" s="13" t="s">
        <v>20</v>
      </c>
      <c r="AD5" s="13" t="s">
        <v>21</v>
      </c>
      <c r="AE5" s="13" t="s">
        <v>22</v>
      </c>
      <c r="AF5" s="13" t="s">
        <v>23</v>
      </c>
      <c r="AG5" s="67"/>
    </row>
    <row r="6" spans="2:33" ht="27.9" customHeight="1">
      <c r="B6" s="33" t="s">
        <v>8</v>
      </c>
      <c r="C6" s="469"/>
      <c r="D6" s="159" t="s">
        <v>72</v>
      </c>
      <c r="E6" s="159"/>
      <c r="F6" s="159">
        <v>100</v>
      </c>
      <c r="G6" s="159" t="s">
        <v>182</v>
      </c>
      <c r="H6" s="184" t="s">
        <v>100</v>
      </c>
      <c r="I6" s="159">
        <v>20</v>
      </c>
      <c r="J6" s="159" t="s">
        <v>285</v>
      </c>
      <c r="K6" s="165" t="s">
        <v>185</v>
      </c>
      <c r="L6" s="159">
        <v>30</v>
      </c>
      <c r="M6" s="159" t="s">
        <v>117</v>
      </c>
      <c r="N6" s="159"/>
      <c r="O6" s="159">
        <v>30</v>
      </c>
      <c r="P6" s="159" t="s">
        <v>73</v>
      </c>
      <c r="Q6" s="159"/>
      <c r="R6" s="159">
        <v>100</v>
      </c>
      <c r="S6" s="172" t="s">
        <v>111</v>
      </c>
      <c r="T6" s="219"/>
      <c r="U6" s="159">
        <v>30</v>
      </c>
      <c r="V6" s="474"/>
      <c r="W6" s="76">
        <f>Y5*15+Y6*0+Y7*5+Y8*0+Y9*15+Y10*12+15</f>
        <v>98</v>
      </c>
      <c r="X6" s="34" t="s">
        <v>25</v>
      </c>
      <c r="Y6" s="35">
        <v>2.4</v>
      </c>
      <c r="Z6" s="12"/>
      <c r="AA6" s="14" t="s">
        <v>26</v>
      </c>
      <c r="AB6" s="14">
        <v>6</v>
      </c>
      <c r="AC6" s="14">
        <f>AB6*2</f>
        <v>12</v>
      </c>
      <c r="AD6" s="14"/>
      <c r="AE6" s="14">
        <f>AB6*15</f>
        <v>90</v>
      </c>
      <c r="AF6" s="14">
        <f>AC6*4+AE6*4</f>
        <v>408</v>
      </c>
      <c r="AG6" s="77"/>
    </row>
    <row r="7" spans="2:33" ht="27.9" customHeight="1">
      <c r="B7" s="33">
        <v>10</v>
      </c>
      <c r="C7" s="469"/>
      <c r="D7" s="159"/>
      <c r="E7" s="159"/>
      <c r="F7" s="159"/>
      <c r="G7" s="159" t="s">
        <v>130</v>
      </c>
      <c r="H7" s="164"/>
      <c r="I7" s="159">
        <v>30</v>
      </c>
      <c r="J7" s="159"/>
      <c r="K7" s="165"/>
      <c r="L7" s="159"/>
      <c r="M7" s="159" t="s">
        <v>69</v>
      </c>
      <c r="N7" s="159"/>
      <c r="O7" s="159">
        <v>40</v>
      </c>
      <c r="P7" s="159"/>
      <c r="Q7" s="159"/>
      <c r="R7" s="159"/>
      <c r="S7" s="488" t="s">
        <v>116</v>
      </c>
      <c r="T7" s="489"/>
      <c r="U7" s="159">
        <v>10</v>
      </c>
      <c r="V7" s="474"/>
      <c r="W7" s="36" t="s">
        <v>46</v>
      </c>
      <c r="X7" s="37" t="s">
        <v>27</v>
      </c>
      <c r="Y7" s="35">
        <v>1.6</v>
      </c>
      <c r="AA7" s="38" t="s">
        <v>28</v>
      </c>
      <c r="AB7" s="14">
        <v>2</v>
      </c>
      <c r="AC7" s="39">
        <f>AB7*7</f>
        <v>14</v>
      </c>
      <c r="AD7" s="14">
        <f>AB7*5</f>
        <v>10</v>
      </c>
      <c r="AE7" s="14" t="s">
        <v>29</v>
      </c>
      <c r="AF7" s="40">
        <f>AC7*4+AD7*9</f>
        <v>146</v>
      </c>
      <c r="AG7" s="67"/>
    </row>
    <row r="8" spans="2:33" ht="27.9" customHeight="1">
      <c r="B8" s="33" t="s">
        <v>10</v>
      </c>
      <c r="C8" s="469"/>
      <c r="D8" s="159"/>
      <c r="E8" s="159"/>
      <c r="F8" s="159"/>
      <c r="G8" s="172" t="s">
        <v>270</v>
      </c>
      <c r="H8" s="179"/>
      <c r="I8" s="159">
        <v>20</v>
      </c>
      <c r="J8" s="159"/>
      <c r="K8" s="165"/>
      <c r="L8" s="159"/>
      <c r="M8" s="159"/>
      <c r="N8" s="159"/>
      <c r="O8" s="159"/>
      <c r="P8" s="159"/>
      <c r="Q8" s="161"/>
      <c r="R8" s="159"/>
      <c r="S8" s="159" t="s">
        <v>117</v>
      </c>
      <c r="T8" s="159"/>
      <c r="U8" s="159">
        <v>1</v>
      </c>
      <c r="V8" s="474"/>
      <c r="W8" s="76">
        <f>Y5*0+Y6*5+Y7*0+Y8*5+Y9*0+Y10*4</f>
        <v>25.5</v>
      </c>
      <c r="X8" s="37" t="s">
        <v>30</v>
      </c>
      <c r="Y8" s="35">
        <v>2.7</v>
      </c>
      <c r="Z8" s="12"/>
      <c r="AA8" s="13" t="s">
        <v>31</v>
      </c>
      <c r="AB8" s="14">
        <v>1.5</v>
      </c>
      <c r="AC8" s="14">
        <f>AB8*1</f>
        <v>1.5</v>
      </c>
      <c r="AD8" s="14" t="s">
        <v>29</v>
      </c>
      <c r="AE8" s="14">
        <f>AB8*5</f>
        <v>7.5</v>
      </c>
      <c r="AF8" s="14">
        <f>AC8*4+AE8*4</f>
        <v>36</v>
      </c>
      <c r="AG8" s="77"/>
    </row>
    <row r="9" spans="2:33" ht="27.9" customHeight="1">
      <c r="B9" s="483" t="s">
        <v>37</v>
      </c>
      <c r="C9" s="469"/>
      <c r="D9" s="159"/>
      <c r="E9" s="159"/>
      <c r="F9" s="159"/>
      <c r="G9" s="159"/>
      <c r="H9" s="161"/>
      <c r="I9" s="159"/>
      <c r="J9" s="159"/>
      <c r="K9" s="161"/>
      <c r="L9" s="159"/>
      <c r="M9" s="159"/>
      <c r="N9" s="159"/>
      <c r="O9" s="159"/>
      <c r="P9" s="159"/>
      <c r="Q9" s="161"/>
      <c r="R9" s="159"/>
      <c r="S9" s="159" t="s">
        <v>94</v>
      </c>
      <c r="T9" s="159"/>
      <c r="U9" s="159">
        <v>1</v>
      </c>
      <c r="V9" s="474"/>
      <c r="W9" s="36" t="s">
        <v>47</v>
      </c>
      <c r="X9" s="37" t="s">
        <v>33</v>
      </c>
      <c r="Y9" s="35">
        <v>0</v>
      </c>
      <c r="AA9" s="13" t="s">
        <v>34</v>
      </c>
      <c r="AB9" s="14">
        <v>2.5</v>
      </c>
      <c r="AC9" s="14"/>
      <c r="AD9" s="14">
        <f>AB9*5</f>
        <v>12.5</v>
      </c>
      <c r="AE9" s="14" t="s">
        <v>29</v>
      </c>
      <c r="AF9" s="14">
        <f>AD9*9</f>
        <v>112.5</v>
      </c>
      <c r="AG9" s="67"/>
    </row>
    <row r="10" spans="2:33" ht="27.9" customHeight="1">
      <c r="B10" s="483"/>
      <c r="C10" s="469"/>
      <c r="D10" s="159"/>
      <c r="E10" s="159"/>
      <c r="F10" s="159"/>
      <c r="G10" s="159"/>
      <c r="H10" s="161"/>
      <c r="I10" s="159"/>
      <c r="J10" s="159"/>
      <c r="K10" s="161"/>
      <c r="L10" s="159"/>
      <c r="M10" s="159"/>
      <c r="N10" s="161"/>
      <c r="O10" s="159"/>
      <c r="P10" s="159"/>
      <c r="Q10" s="161"/>
      <c r="R10" s="159"/>
      <c r="S10" s="159"/>
      <c r="T10" s="164"/>
      <c r="U10" s="159"/>
      <c r="V10" s="474"/>
      <c r="W10" s="76">
        <f>Y5*2+Y6*7+Y7*1+Y8*0+Y9*0+Y10*8</f>
        <v>28.400000000000002</v>
      </c>
      <c r="X10" s="70" t="s">
        <v>42</v>
      </c>
      <c r="Y10" s="41">
        <v>0</v>
      </c>
      <c r="Z10" s="12"/>
      <c r="AA10" s="13" t="s">
        <v>35</v>
      </c>
      <c r="AE10" s="13">
        <f>AB10*15</f>
        <v>0</v>
      </c>
      <c r="AG10" s="77"/>
    </row>
    <row r="11" spans="2:33" ht="27.9" customHeight="1">
      <c r="B11" s="42" t="s">
        <v>36</v>
      </c>
      <c r="C11" s="43"/>
      <c r="D11" s="159"/>
      <c r="E11" s="161"/>
      <c r="F11" s="159"/>
      <c r="G11" s="159"/>
      <c r="H11" s="161"/>
      <c r="I11" s="159"/>
      <c r="J11" s="159"/>
      <c r="K11" s="161"/>
      <c r="L11" s="159"/>
      <c r="M11" s="159"/>
      <c r="N11" s="161"/>
      <c r="O11" s="159"/>
      <c r="P11" s="159"/>
      <c r="Q11" s="161"/>
      <c r="R11" s="159"/>
      <c r="S11" s="159"/>
      <c r="T11" s="161"/>
      <c r="U11" s="159"/>
      <c r="V11" s="474"/>
      <c r="W11" s="36" t="s">
        <v>12</v>
      </c>
      <c r="X11" s="44"/>
      <c r="Y11" s="35"/>
      <c r="AC11" s="13">
        <f>SUM(AC6:AC10)</f>
        <v>27.5</v>
      </c>
      <c r="AD11" s="13">
        <f>SUM(AD6:AD10)</f>
        <v>22.5</v>
      </c>
      <c r="AE11" s="13">
        <f>SUM(AE6:AE10)</f>
        <v>97.5</v>
      </c>
      <c r="AF11" s="13">
        <f>AC11*4+AD11*9+AE11*4</f>
        <v>702.5</v>
      </c>
      <c r="AG11" s="67"/>
    </row>
    <row r="12" spans="2:33" ht="27.9" customHeight="1">
      <c r="B12" s="45"/>
      <c r="C12" s="46"/>
      <c r="D12" s="161"/>
      <c r="E12" s="161"/>
      <c r="F12" s="159"/>
      <c r="G12" s="159"/>
      <c r="H12" s="161"/>
      <c r="I12" s="159"/>
      <c r="J12" s="159"/>
      <c r="K12" s="161"/>
      <c r="L12" s="159"/>
      <c r="M12" s="159"/>
      <c r="N12" s="161"/>
      <c r="O12" s="159"/>
      <c r="P12" s="159"/>
      <c r="Q12" s="161"/>
      <c r="R12" s="159"/>
      <c r="S12" s="159"/>
      <c r="T12" s="161"/>
      <c r="U12" s="159"/>
      <c r="V12" s="475"/>
      <c r="W12" s="218">
        <f>W6*4+W10*4+W8*9</f>
        <v>735.1</v>
      </c>
      <c r="X12" s="48"/>
      <c r="Y12" s="49"/>
      <c r="Z12" s="12"/>
      <c r="AC12" s="47">
        <f>AC11*4/AF11</f>
        <v>0.15658362989323843</v>
      </c>
      <c r="AD12" s="47">
        <f>AD11*9/AF11</f>
        <v>0.28825622775800713</v>
      </c>
      <c r="AE12" s="47">
        <f>AE11*4/AF11</f>
        <v>0.55516014234875444</v>
      </c>
      <c r="AG12" s="78"/>
    </row>
    <row r="13" spans="2:33" s="32" customFormat="1" ht="27.9" customHeight="1">
      <c r="B13" s="28">
        <v>11</v>
      </c>
      <c r="C13" s="469"/>
      <c r="D13" s="160" t="str">
        <f>'114.11月菜單'!F21</f>
        <v>糙米飯</v>
      </c>
      <c r="E13" s="160" t="s">
        <v>15</v>
      </c>
      <c r="F13" s="160"/>
      <c r="G13" s="160" t="str">
        <f>'114.11月菜單'!F22</f>
        <v>脆皮雞翅</v>
      </c>
      <c r="H13" s="160" t="s">
        <v>70</v>
      </c>
      <c r="I13" s="160"/>
      <c r="J13" s="160" t="str">
        <f>'114.11月菜單'!F23</f>
        <v>三絲豆腐(豆)</v>
      </c>
      <c r="K13" s="160" t="s">
        <v>17</v>
      </c>
      <c r="L13" s="160"/>
      <c r="M13" s="160" t="str">
        <f>'114.11月菜單'!F24</f>
        <v>南洋咖哩</v>
      </c>
      <c r="N13" s="160" t="s">
        <v>17</v>
      </c>
      <c r="O13" s="160"/>
      <c r="P13" s="160" t="str">
        <f>'114.11月菜單'!F25</f>
        <v>淺色蔬菜</v>
      </c>
      <c r="Q13" s="160" t="s">
        <v>18</v>
      </c>
      <c r="R13" s="160"/>
      <c r="S13" s="160" t="str">
        <f>'114.11月菜單'!F26</f>
        <v>蘿蔔湯</v>
      </c>
      <c r="T13" s="160" t="s">
        <v>17</v>
      </c>
      <c r="U13" s="160"/>
      <c r="V13" s="473"/>
      <c r="W13" s="29" t="s">
        <v>44</v>
      </c>
      <c r="X13" s="30" t="s">
        <v>19</v>
      </c>
      <c r="Y13" s="31">
        <v>5.5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  <c r="AG13" s="67"/>
    </row>
    <row r="14" spans="2:33" ht="27.9" customHeight="1">
      <c r="B14" s="33" t="s">
        <v>8</v>
      </c>
      <c r="C14" s="469"/>
      <c r="D14" s="159" t="s">
        <v>24</v>
      </c>
      <c r="E14" s="159"/>
      <c r="F14" s="159">
        <v>60</v>
      </c>
      <c r="G14" s="159" t="s">
        <v>139</v>
      </c>
      <c r="H14" s="159"/>
      <c r="I14" s="159">
        <v>60</v>
      </c>
      <c r="J14" s="159" t="s">
        <v>112</v>
      </c>
      <c r="K14" s="159" t="s">
        <v>100</v>
      </c>
      <c r="L14" s="159">
        <v>60</v>
      </c>
      <c r="M14" s="159" t="s">
        <v>115</v>
      </c>
      <c r="N14" s="159"/>
      <c r="O14" s="159">
        <v>45</v>
      </c>
      <c r="P14" s="159" t="s">
        <v>73</v>
      </c>
      <c r="Q14" s="159"/>
      <c r="R14" s="159">
        <v>100</v>
      </c>
      <c r="S14" s="159" t="s">
        <v>74</v>
      </c>
      <c r="T14" s="159"/>
      <c r="U14" s="159">
        <v>30</v>
      </c>
      <c r="V14" s="474"/>
      <c r="W14" s="76">
        <f>Y13*15+Y14*0+Y15*5+Y16*0+Y17*15+Y18*12+15</f>
        <v>105.5</v>
      </c>
      <c r="X14" s="34" t="s">
        <v>25</v>
      </c>
      <c r="Y14" s="35">
        <v>2.2999999999999998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</row>
    <row r="15" spans="2:33" ht="27.9" customHeight="1">
      <c r="B15" s="33">
        <v>11</v>
      </c>
      <c r="C15" s="469"/>
      <c r="D15" s="159" t="s">
        <v>118</v>
      </c>
      <c r="E15" s="159"/>
      <c r="F15" s="159">
        <v>40</v>
      </c>
      <c r="G15" s="167"/>
      <c r="H15" s="176"/>
      <c r="I15" s="159"/>
      <c r="J15" s="159" t="s">
        <v>129</v>
      </c>
      <c r="K15" s="159"/>
      <c r="L15" s="159">
        <v>10</v>
      </c>
      <c r="M15" s="172" t="s">
        <v>93</v>
      </c>
      <c r="N15" s="179"/>
      <c r="O15" s="159">
        <v>10</v>
      </c>
      <c r="P15" s="159"/>
      <c r="Q15" s="159"/>
      <c r="R15" s="159"/>
      <c r="S15" s="159"/>
      <c r="T15" s="159"/>
      <c r="U15" s="159"/>
      <c r="V15" s="474"/>
      <c r="W15" s="36" t="s">
        <v>46</v>
      </c>
      <c r="X15" s="37" t="s">
        <v>27</v>
      </c>
      <c r="Y15" s="35">
        <v>1.6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</row>
    <row r="16" spans="2:33" ht="27.9" customHeight="1">
      <c r="B16" s="33" t="s">
        <v>10</v>
      </c>
      <c r="C16" s="469"/>
      <c r="D16" s="161"/>
      <c r="E16" s="161"/>
      <c r="F16" s="159"/>
      <c r="G16" s="167"/>
      <c r="H16" s="176"/>
      <c r="I16" s="133"/>
      <c r="J16" s="175" t="s">
        <v>176</v>
      </c>
      <c r="K16" s="139"/>
      <c r="L16" s="159">
        <v>5</v>
      </c>
      <c r="M16" s="159" t="s">
        <v>117</v>
      </c>
      <c r="N16" s="164"/>
      <c r="O16" s="159">
        <v>10</v>
      </c>
      <c r="P16" s="159"/>
      <c r="Q16" s="161"/>
      <c r="R16" s="159"/>
      <c r="S16" s="159"/>
      <c r="T16" s="159"/>
      <c r="U16" s="159"/>
      <c r="V16" s="474"/>
      <c r="W16" s="76">
        <f>Y13*0+Y14*5+Y15*0+Y16*5+Y17*0+Y18*4</f>
        <v>24</v>
      </c>
      <c r="X16" s="37" t="s">
        <v>30</v>
      </c>
      <c r="Y16" s="35">
        <v>2.5</v>
      </c>
      <c r="Z16" s="12"/>
      <c r="AA16" s="13" t="s">
        <v>31</v>
      </c>
      <c r="AB16" s="14">
        <v>1.7</v>
      </c>
      <c r="AC16" s="14">
        <f>AB16*1</f>
        <v>1.7</v>
      </c>
      <c r="AD16" s="14" t="s">
        <v>29</v>
      </c>
      <c r="AE16" s="14">
        <f>AB16*5</f>
        <v>8.5</v>
      </c>
      <c r="AF16" s="14">
        <f>AC16*4+AE16*4</f>
        <v>40.799999999999997</v>
      </c>
    </row>
    <row r="17" spans="2:33" ht="27.9" customHeight="1">
      <c r="B17" s="483" t="s">
        <v>38</v>
      </c>
      <c r="C17" s="469"/>
      <c r="D17" s="161"/>
      <c r="E17" s="161"/>
      <c r="F17" s="159"/>
      <c r="G17"/>
      <c r="H17" s="139"/>
      <c r="I17"/>
      <c r="J17" s="159" t="s">
        <v>262</v>
      </c>
      <c r="K17" s="159"/>
      <c r="L17" s="159">
        <v>5</v>
      </c>
      <c r="M17" s="159" t="s">
        <v>131</v>
      </c>
      <c r="N17" s="161"/>
      <c r="O17" s="159">
        <v>1</v>
      </c>
      <c r="P17" s="145"/>
      <c r="Q17" s="139"/>
      <c r="R17" s="145"/>
      <c r="S17" s="159"/>
      <c r="T17" s="159"/>
      <c r="U17" s="159"/>
      <c r="V17" s="474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</row>
    <row r="18" spans="2:33" ht="27.9" customHeight="1">
      <c r="B18" s="483"/>
      <c r="C18" s="469"/>
      <c r="D18" s="161"/>
      <c r="E18" s="161"/>
      <c r="F18" s="159"/>
      <c r="G18" s="167"/>
      <c r="H18" s="176"/>
      <c r="I18" s="133"/>
      <c r="J18" s="159"/>
      <c r="K18" s="161"/>
      <c r="L18" s="159"/>
      <c r="M18" s="159"/>
      <c r="N18" s="159"/>
      <c r="O18" s="159"/>
      <c r="P18" s="159"/>
      <c r="Q18" s="161"/>
      <c r="R18" s="159"/>
      <c r="S18" s="159"/>
      <c r="T18" s="161"/>
      <c r="U18" s="159"/>
      <c r="V18" s="474"/>
      <c r="W18" s="76">
        <f>Y13*2+Y14*7+Y15*1+Y16*0+Y17*0+Y18*8</f>
        <v>28.7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  <c r="AG18" s="77"/>
    </row>
    <row r="19" spans="2:33" ht="27.9" customHeight="1">
      <c r="B19" s="42" t="s">
        <v>36</v>
      </c>
      <c r="C19" s="43"/>
      <c r="D19" s="161"/>
      <c r="E19" s="161"/>
      <c r="F19" s="159"/>
      <c r="G19" s="159"/>
      <c r="H19" s="161"/>
      <c r="I19" s="159"/>
      <c r="J19" s="159"/>
      <c r="K19" s="161"/>
      <c r="L19" s="159"/>
      <c r="M19" s="159"/>
      <c r="N19" s="161"/>
      <c r="O19" s="159"/>
      <c r="P19" s="159"/>
      <c r="Q19" s="161"/>
      <c r="R19" s="159"/>
      <c r="S19" s="81"/>
      <c r="T19" s="82"/>
      <c r="U19" s="81"/>
      <c r="V19" s="474"/>
      <c r="W19" s="36" t="s">
        <v>12</v>
      </c>
      <c r="X19" s="44"/>
      <c r="Y19" s="35"/>
      <c r="AC19" s="13">
        <f>SUM(AC14:AC18)</f>
        <v>28.099999999999998</v>
      </c>
      <c r="AD19" s="13">
        <f>SUM(AD14:AD18)</f>
        <v>22.5</v>
      </c>
      <c r="AE19" s="13">
        <f>SUM(AE14:AE18)</f>
        <v>116.5</v>
      </c>
      <c r="AF19" s="13">
        <f>AC19*4+AD19*9+AE19*4</f>
        <v>780.9</v>
      </c>
      <c r="AG19" s="67"/>
    </row>
    <row r="20" spans="2:33" ht="27.9" customHeight="1">
      <c r="B20" s="45"/>
      <c r="C20" s="46"/>
      <c r="D20" s="161"/>
      <c r="E20" s="161"/>
      <c r="F20" s="159"/>
      <c r="G20" s="159"/>
      <c r="H20" s="161"/>
      <c r="I20" s="159"/>
      <c r="J20" s="159"/>
      <c r="K20" s="161"/>
      <c r="L20" s="159"/>
      <c r="M20" s="159"/>
      <c r="N20" s="161"/>
      <c r="O20" s="159"/>
      <c r="P20" s="159"/>
      <c r="Q20" s="161"/>
      <c r="R20" s="159"/>
      <c r="S20" s="159"/>
      <c r="T20" s="161"/>
      <c r="U20" s="159"/>
      <c r="V20" s="475"/>
      <c r="W20" s="218">
        <f>W14*4+W18*4+W16*9</f>
        <v>752.8</v>
      </c>
      <c r="X20" s="48"/>
      <c r="Y20" s="49"/>
      <c r="Z20" s="12"/>
      <c r="AC20" s="47">
        <f>AC19*4/AF19</f>
        <v>0.14393648354462799</v>
      </c>
      <c r="AD20" s="47">
        <f>AD19*9/AF19</f>
        <v>0.25931617364579335</v>
      </c>
      <c r="AE20" s="47">
        <f>AE19*4/AF19</f>
        <v>0.59674734280957875</v>
      </c>
      <c r="AG20" s="78"/>
    </row>
    <row r="21" spans="2:33" s="32" customFormat="1" ht="27.9" customHeight="1">
      <c r="B21" s="28">
        <v>11</v>
      </c>
      <c r="C21" s="469"/>
      <c r="D21" s="160" t="str">
        <f>'114.11月菜單'!J21</f>
        <v>香Q米飯</v>
      </c>
      <c r="E21" s="160" t="s">
        <v>15</v>
      </c>
      <c r="F21" s="160"/>
      <c r="G21" s="160" t="str">
        <f>'114.11月菜單'!J22</f>
        <v>特製醬燒雞排</v>
      </c>
      <c r="H21" s="160" t="s">
        <v>70</v>
      </c>
      <c r="I21" s="160"/>
      <c r="J21" s="160" t="str">
        <f>'114.11月菜單'!J23</f>
        <v>帶殼茶葉蛋</v>
      </c>
      <c r="K21" s="160" t="s">
        <v>136</v>
      </c>
      <c r="L21" s="160"/>
      <c r="M21" s="160" t="str">
        <f>'114.11月菜單'!J24</f>
        <v>蝦仁魷魚羹(海)</v>
      </c>
      <c r="N21" s="160" t="s">
        <v>17</v>
      </c>
      <c r="O21" s="160"/>
      <c r="P21" s="160" t="str">
        <f>'114.11月菜單'!J25</f>
        <v>深色蔬菜</v>
      </c>
      <c r="Q21" s="160" t="s">
        <v>18</v>
      </c>
      <c r="R21" s="160"/>
      <c r="S21" s="160" t="str">
        <f>'114.11月菜單'!J26</f>
        <v>竹筍湯</v>
      </c>
      <c r="T21" s="160" t="s">
        <v>17</v>
      </c>
      <c r="U21" s="160"/>
      <c r="V21" s="473"/>
      <c r="W21" s="29" t="s">
        <v>44</v>
      </c>
      <c r="X21" s="30" t="s">
        <v>19</v>
      </c>
      <c r="Y21" s="31">
        <v>5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  <c r="AG21" s="67"/>
    </row>
    <row r="22" spans="2:33" s="52" customFormat="1" ht="27.75" customHeight="1">
      <c r="B22" s="33" t="s">
        <v>8</v>
      </c>
      <c r="C22" s="469"/>
      <c r="D22" s="159" t="s">
        <v>157</v>
      </c>
      <c r="E22" s="159"/>
      <c r="F22" s="159">
        <v>100</v>
      </c>
      <c r="G22" s="172" t="s">
        <v>266</v>
      </c>
      <c r="H22" s="219"/>
      <c r="I22" s="159">
        <v>60</v>
      </c>
      <c r="J22" s="159" t="s">
        <v>273</v>
      </c>
      <c r="K22" s="159"/>
      <c r="L22" s="159">
        <v>55</v>
      </c>
      <c r="M22" s="159" t="s">
        <v>262</v>
      </c>
      <c r="N22" s="159"/>
      <c r="O22" s="159">
        <v>10</v>
      </c>
      <c r="P22" s="159" t="s">
        <v>73</v>
      </c>
      <c r="Q22" s="159"/>
      <c r="R22" s="159">
        <v>100</v>
      </c>
      <c r="S22" s="159" t="s">
        <v>167</v>
      </c>
      <c r="T22" s="159"/>
      <c r="U22" s="159">
        <v>25</v>
      </c>
      <c r="V22" s="474"/>
      <c r="W22" s="76">
        <f>Y21*15+Y22*0+Y23*5+Y24*0+Y25*15+Y26*12+15</f>
        <v>99.5</v>
      </c>
      <c r="X22" s="34" t="s">
        <v>25</v>
      </c>
      <c r="Y22" s="35">
        <v>2.4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  <c r="AG22" s="77"/>
    </row>
    <row r="23" spans="2:33" s="52" customFormat="1" ht="27.9" customHeight="1">
      <c r="B23" s="33">
        <v>12</v>
      </c>
      <c r="C23" s="469"/>
      <c r="D23" s="159"/>
      <c r="E23" s="159"/>
      <c r="F23" s="159"/>
      <c r="G23" s="159"/>
      <c r="H23" s="164"/>
      <c r="I23" s="159"/>
      <c r="J23" s="159"/>
      <c r="K23" s="159"/>
      <c r="L23" s="159"/>
      <c r="M23" s="159" t="s">
        <v>168</v>
      </c>
      <c r="N23" s="159"/>
      <c r="O23" s="159">
        <v>50</v>
      </c>
      <c r="P23" s="159"/>
      <c r="Q23" s="159"/>
      <c r="R23" s="159"/>
      <c r="S23" s="488"/>
      <c r="T23" s="489"/>
      <c r="U23" s="159"/>
      <c r="V23" s="474"/>
      <c r="W23" s="36" t="s">
        <v>46</v>
      </c>
      <c r="X23" s="37" t="s">
        <v>27</v>
      </c>
      <c r="Y23" s="35">
        <v>1.9</v>
      </c>
      <c r="AA23" s="53" t="s">
        <v>28</v>
      </c>
      <c r="AB23" s="51">
        <v>2.1</v>
      </c>
      <c r="AC23" s="54">
        <f>AB23*7</f>
        <v>14.700000000000001</v>
      </c>
      <c r="AD23" s="51">
        <f>AB23*5</f>
        <v>10.5</v>
      </c>
      <c r="AE23" s="51" t="s">
        <v>29</v>
      </c>
      <c r="AF23" s="55">
        <f>AC23*4+AD23*9</f>
        <v>153.30000000000001</v>
      </c>
      <c r="AG23" s="67"/>
    </row>
    <row r="24" spans="2:33" s="52" customFormat="1" ht="27.9" customHeight="1">
      <c r="B24" s="33" t="s">
        <v>10</v>
      </c>
      <c r="C24" s="469"/>
      <c r="D24" s="159"/>
      <c r="E24" s="159"/>
      <c r="F24" s="159"/>
      <c r="G24" s="159"/>
      <c r="H24" s="164"/>
      <c r="I24" s="159"/>
      <c r="J24" s="159"/>
      <c r="K24" s="159"/>
      <c r="L24" s="159"/>
      <c r="M24" s="175" t="s">
        <v>175</v>
      </c>
      <c r="N24" s="168" t="s">
        <v>89</v>
      </c>
      <c r="O24" s="159">
        <v>10</v>
      </c>
      <c r="P24" s="159"/>
      <c r="Q24" s="161"/>
      <c r="R24" s="159"/>
      <c r="S24" s="159"/>
      <c r="T24" s="159"/>
      <c r="U24" s="159"/>
      <c r="V24" s="474"/>
      <c r="W24" s="76">
        <f>Y21*0+Y22*5+Y23*0+Y24*5+Y25*0+Y26*4</f>
        <v>24.5</v>
      </c>
      <c r="X24" s="37" t="s">
        <v>30</v>
      </c>
      <c r="Y24" s="35">
        <v>2.5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  <c r="AG24" s="77"/>
    </row>
    <row r="25" spans="2:33" s="52" customFormat="1" ht="27.9" customHeight="1">
      <c r="B25" s="483" t="s">
        <v>39</v>
      </c>
      <c r="C25" s="469"/>
      <c r="D25" s="204"/>
      <c r="E25" s="205"/>
      <c r="F25" s="159"/>
      <c r="G25" s="159"/>
      <c r="H25" s="164"/>
      <c r="I25" s="159"/>
      <c r="J25" s="159"/>
      <c r="K25" s="159"/>
      <c r="L25" s="159"/>
      <c r="M25" s="159" t="s">
        <v>137</v>
      </c>
      <c r="N25" s="159" t="s">
        <v>89</v>
      </c>
      <c r="O25" s="159">
        <v>20</v>
      </c>
      <c r="P25" s="159"/>
      <c r="Q25" s="161"/>
      <c r="R25" s="159"/>
      <c r="S25" s="159"/>
      <c r="T25" s="161"/>
      <c r="U25" s="159"/>
      <c r="V25" s="474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  <c r="AG25" s="67"/>
    </row>
    <row r="26" spans="2:33" s="52" customFormat="1" ht="27.9" customHeight="1">
      <c r="B26" s="483"/>
      <c r="C26" s="469"/>
      <c r="D26" s="204"/>
      <c r="E26" s="205"/>
      <c r="F26" s="81"/>
      <c r="G26" s="159"/>
      <c r="H26" s="161"/>
      <c r="I26" s="159"/>
      <c r="J26" s="159"/>
      <c r="K26" s="161"/>
      <c r="L26" s="159"/>
      <c r="M26" s="159" t="s">
        <v>117</v>
      </c>
      <c r="N26" s="161"/>
      <c r="O26" s="159">
        <v>1</v>
      </c>
      <c r="P26" s="159"/>
      <c r="Q26" s="161"/>
      <c r="R26" s="159"/>
      <c r="S26" s="159"/>
      <c r="T26" s="161"/>
      <c r="U26" s="159"/>
      <c r="V26" s="474"/>
      <c r="W26" s="76">
        <f>Y21*2+Y22*7+Y23*1+Y24*0+Y25*0+Y26*8</f>
        <v>28.7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  <c r="AG26" s="77"/>
    </row>
    <row r="27" spans="2:33" s="52" customFormat="1" ht="27.9" customHeight="1">
      <c r="B27" s="57" t="s">
        <v>36</v>
      </c>
      <c r="C27" s="58"/>
      <c r="D27" s="159"/>
      <c r="E27" s="206"/>
      <c r="F27" s="207"/>
      <c r="G27" s="159"/>
      <c r="H27" s="161"/>
      <c r="I27" s="159"/>
      <c r="J27" s="159"/>
      <c r="K27" s="161"/>
      <c r="L27" s="159"/>
      <c r="M27" s="159"/>
      <c r="N27" s="161"/>
      <c r="O27" s="159"/>
      <c r="P27" s="159"/>
      <c r="Q27" s="161"/>
      <c r="R27" s="159"/>
      <c r="S27" s="159"/>
      <c r="T27" s="161"/>
      <c r="U27" s="159"/>
      <c r="V27" s="474"/>
      <c r="W27" s="36" t="s">
        <v>12</v>
      </c>
      <c r="X27" s="44"/>
      <c r="Y27" s="35"/>
      <c r="AA27" s="56"/>
      <c r="AB27" s="51"/>
      <c r="AC27" s="56">
        <f>SUM(AC22:AC26)</f>
        <v>28.700000000000003</v>
      </c>
      <c r="AD27" s="56">
        <f>SUM(AD22:AD26)</f>
        <v>23</v>
      </c>
      <c r="AE27" s="56">
        <f>SUM(AE22:AE26)</f>
        <v>101</v>
      </c>
      <c r="AF27" s="56">
        <f>AC27*4+AD27*9+AE27*4</f>
        <v>725.8</v>
      </c>
      <c r="AG27" s="67"/>
    </row>
    <row r="28" spans="2:33" s="52" customFormat="1" ht="27.9" customHeight="1" thickBot="1">
      <c r="B28" s="59"/>
      <c r="C28" s="60"/>
      <c r="D28" s="161"/>
      <c r="E28" s="161"/>
      <c r="F28" s="159"/>
      <c r="G28" s="159"/>
      <c r="H28" s="161"/>
      <c r="I28" s="159"/>
      <c r="J28" s="159"/>
      <c r="K28" s="161"/>
      <c r="L28" s="159"/>
      <c r="M28" s="159"/>
      <c r="N28" s="161"/>
      <c r="O28" s="159"/>
      <c r="P28" s="159"/>
      <c r="Q28" s="161"/>
      <c r="R28" s="159"/>
      <c r="S28" s="159"/>
      <c r="T28" s="161"/>
      <c r="U28" s="159"/>
      <c r="V28" s="475"/>
      <c r="W28" s="218">
        <f>W22*4+W26*4+W24*9</f>
        <v>733.3</v>
      </c>
      <c r="X28" s="48"/>
      <c r="Y28" s="49"/>
      <c r="Z28" s="50"/>
      <c r="AB28" s="61"/>
      <c r="AC28" s="62">
        <f>AC27*4/AF27</f>
        <v>0.15817029484706532</v>
      </c>
      <c r="AD28" s="62">
        <f>AD27*9/AF27</f>
        <v>0.28520253513364563</v>
      </c>
      <c r="AE28" s="62">
        <f>AE27*4/AF27</f>
        <v>0.55662717001928907</v>
      </c>
      <c r="AG28" s="78"/>
    </row>
    <row r="29" spans="2:33" s="32" customFormat="1" ht="27.9" customHeight="1">
      <c r="B29" s="28">
        <v>11</v>
      </c>
      <c r="C29" s="469"/>
      <c r="D29" s="160" t="str">
        <f>'114.11月菜單'!N21</f>
        <v>地瓜飯</v>
      </c>
      <c r="E29" s="160" t="s">
        <v>15</v>
      </c>
      <c r="F29" s="160"/>
      <c r="G29" s="160" t="str">
        <f>'114.11月菜單'!N22</f>
        <v>咕咾雞肉丁(炸)</v>
      </c>
      <c r="H29" s="160" t="s">
        <v>78</v>
      </c>
      <c r="I29" s="160"/>
      <c r="J29" s="160" t="str">
        <f>'114.11月菜單'!N23</f>
        <v>古早味肉燥(醃)</v>
      </c>
      <c r="K29" s="160" t="s">
        <v>17</v>
      </c>
      <c r="L29" s="160"/>
      <c r="M29" s="160" t="str">
        <f>'114.11月菜單'!N24</f>
        <v>白花菜針菇</v>
      </c>
      <c r="N29" s="160" t="s">
        <v>68</v>
      </c>
      <c r="O29" s="160"/>
      <c r="P29" s="160" t="str">
        <f>'114.11月菜單'!N25</f>
        <v>有機蔬菜</v>
      </c>
      <c r="Q29" s="160" t="s">
        <v>53</v>
      </c>
      <c r="R29" s="160"/>
      <c r="S29" s="160" t="str">
        <f>'114.11月菜單'!N26</f>
        <v>綠豆薏仁</v>
      </c>
      <c r="T29" s="160" t="s">
        <v>50</v>
      </c>
      <c r="U29" s="160"/>
      <c r="V29" s="473"/>
      <c r="W29" s="29" t="s">
        <v>44</v>
      </c>
      <c r="X29" s="30" t="s">
        <v>56</v>
      </c>
      <c r="Y29" s="31">
        <v>5.9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</row>
    <row r="30" spans="2:33" ht="27.9" customHeight="1">
      <c r="B30" s="33" t="s">
        <v>8</v>
      </c>
      <c r="C30" s="469"/>
      <c r="D30" s="159" t="s">
        <v>24</v>
      </c>
      <c r="E30" s="159"/>
      <c r="F30" s="159">
        <v>90</v>
      </c>
      <c r="G30" s="159" t="s">
        <v>130</v>
      </c>
      <c r="H30" s="159"/>
      <c r="I30" s="159">
        <v>60</v>
      </c>
      <c r="J30" s="208" t="s">
        <v>93</v>
      </c>
      <c r="K30" s="209"/>
      <c r="L30" s="210">
        <v>35</v>
      </c>
      <c r="M30" s="159" t="s">
        <v>265</v>
      </c>
      <c r="N30" s="159"/>
      <c r="O30" s="159">
        <v>50</v>
      </c>
      <c r="P30" s="159" t="s">
        <v>73</v>
      </c>
      <c r="Q30" s="159"/>
      <c r="R30" s="159">
        <v>100</v>
      </c>
      <c r="S30" s="159" t="s">
        <v>300</v>
      </c>
      <c r="T30" s="159"/>
      <c r="U30" s="159">
        <v>5</v>
      </c>
      <c r="V30" s="474"/>
      <c r="W30" s="76">
        <f>Y29*15+Y30*0+Y31*5+Y32*0+Y33*15+Y34*12+15</f>
        <v>112.5</v>
      </c>
      <c r="X30" s="34" t="s">
        <v>25</v>
      </c>
      <c r="Y30" s="35">
        <v>2.2000000000000002</v>
      </c>
      <c r="Z30" s="12"/>
      <c r="AA30" s="14" t="s">
        <v>26</v>
      </c>
      <c r="AB30" s="14">
        <v>6</v>
      </c>
      <c r="AC30" s="14">
        <f>AB30*2</f>
        <v>12</v>
      </c>
      <c r="AD30" s="14"/>
      <c r="AE30" s="14">
        <f>AB30*15</f>
        <v>90</v>
      </c>
      <c r="AF30" s="14">
        <f>AC30*4+AE30*4</f>
        <v>408</v>
      </c>
    </row>
    <row r="31" spans="2:33" ht="27.9" customHeight="1">
      <c r="B31" s="33">
        <v>13</v>
      </c>
      <c r="C31" s="469"/>
      <c r="D31" s="159" t="s">
        <v>77</v>
      </c>
      <c r="E31" s="159"/>
      <c r="F31" s="159">
        <v>50</v>
      </c>
      <c r="G31" s="159"/>
      <c r="H31" s="159"/>
      <c r="I31" s="159"/>
      <c r="J31" s="208" t="s">
        <v>141</v>
      </c>
      <c r="K31" s="209" t="s">
        <v>87</v>
      </c>
      <c r="L31" s="210">
        <v>20</v>
      </c>
      <c r="M31" s="159" t="s">
        <v>129</v>
      </c>
      <c r="N31" s="159"/>
      <c r="O31" s="159">
        <v>5</v>
      </c>
      <c r="P31" s="159"/>
      <c r="Q31" s="159"/>
      <c r="R31" s="159"/>
      <c r="S31" s="159" t="s">
        <v>301</v>
      </c>
      <c r="T31" s="159"/>
      <c r="U31" s="159">
        <v>5</v>
      </c>
      <c r="V31" s="474"/>
      <c r="W31" s="36" t="s">
        <v>46</v>
      </c>
      <c r="X31" s="37" t="s">
        <v>143</v>
      </c>
      <c r="Y31" s="35">
        <v>1.8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</row>
    <row r="32" spans="2:33" ht="27.9" customHeight="1">
      <c r="B32" s="33" t="s">
        <v>10</v>
      </c>
      <c r="C32" s="469"/>
      <c r="D32" s="161"/>
      <c r="E32" s="161"/>
      <c r="F32" s="159"/>
      <c r="G32" s="159"/>
      <c r="H32" s="161"/>
      <c r="I32" s="159"/>
      <c r="J32" s="211" t="s">
        <v>101</v>
      </c>
      <c r="K32" s="212"/>
      <c r="L32" s="213">
        <v>1</v>
      </c>
      <c r="M32" s="159" t="s">
        <v>117</v>
      </c>
      <c r="N32" s="161"/>
      <c r="O32" s="159">
        <v>1</v>
      </c>
      <c r="P32" s="159"/>
      <c r="Q32" s="161"/>
      <c r="R32" s="159"/>
      <c r="S32" s="159" t="s">
        <v>302</v>
      </c>
      <c r="T32" s="159"/>
      <c r="U32" s="159">
        <v>10</v>
      </c>
      <c r="V32" s="474"/>
      <c r="W32" s="76">
        <f>Y29*0+Y30*5+Y31*0+Y32*5+Y33*0+Y34*4</f>
        <v>24.5</v>
      </c>
      <c r="X32" s="37" t="s">
        <v>144</v>
      </c>
      <c r="Y32" s="35">
        <v>2.7</v>
      </c>
      <c r="Z32" s="12"/>
      <c r="AA32" s="13" t="s">
        <v>31</v>
      </c>
      <c r="AB32" s="14">
        <v>1.8</v>
      </c>
      <c r="AC32" s="14">
        <f>AB32*1</f>
        <v>1.8</v>
      </c>
      <c r="AD32" s="14" t="s">
        <v>29</v>
      </c>
      <c r="AE32" s="14">
        <f>AB32*5</f>
        <v>9</v>
      </c>
      <c r="AF32" s="14">
        <f>AC32*4+AE32*4</f>
        <v>43.2</v>
      </c>
    </row>
    <row r="33" spans="2:33" ht="27.9" customHeight="1">
      <c r="B33" s="483" t="s">
        <v>40</v>
      </c>
      <c r="C33" s="469"/>
      <c r="D33" s="161"/>
      <c r="E33" s="161"/>
      <c r="F33" s="159"/>
      <c r="G33" s="159"/>
      <c r="H33" s="161"/>
      <c r="I33" s="159"/>
      <c r="J33" s="159"/>
      <c r="K33" s="165"/>
      <c r="L33" s="159"/>
      <c r="M33" s="159"/>
      <c r="N33" s="161"/>
      <c r="O33" s="159"/>
      <c r="P33" s="159"/>
      <c r="Q33" s="161"/>
      <c r="R33" s="159"/>
      <c r="S33" s="159"/>
      <c r="T33" s="159"/>
      <c r="U33" s="159"/>
      <c r="V33" s="474"/>
      <c r="W33" s="36" t="s">
        <v>47</v>
      </c>
      <c r="X33" s="37" t="s">
        <v>145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</row>
    <row r="34" spans="2:33" ht="27.9" customHeight="1">
      <c r="B34" s="483"/>
      <c r="C34" s="469"/>
      <c r="D34" s="161"/>
      <c r="E34" s="161"/>
      <c r="F34" s="159"/>
      <c r="G34" s="159"/>
      <c r="H34" s="161"/>
      <c r="I34" s="159"/>
      <c r="J34" s="159"/>
      <c r="K34" s="161"/>
      <c r="L34" s="159"/>
      <c r="M34" s="159"/>
      <c r="N34" s="161"/>
      <c r="O34" s="159"/>
      <c r="P34" s="159"/>
      <c r="Q34" s="161"/>
      <c r="R34" s="159"/>
      <c r="S34" s="130"/>
      <c r="T34" s="130"/>
      <c r="U34" s="130"/>
      <c r="V34" s="474"/>
      <c r="W34" s="76">
        <f>Y29*2+Y30*7+Y31*1+Y32*0+Y33*0+Y34*8</f>
        <v>29.000000000000004</v>
      </c>
      <c r="X34" s="70" t="s">
        <v>146</v>
      </c>
      <c r="Y34" s="41">
        <v>0</v>
      </c>
      <c r="Z34" s="12"/>
      <c r="AA34" s="13" t="s">
        <v>35</v>
      </c>
      <c r="AB34" s="14">
        <v>1</v>
      </c>
      <c r="AE34" s="13">
        <f>AB34*15</f>
        <v>15</v>
      </c>
    </row>
    <row r="35" spans="2:33" ht="27.9" customHeight="1">
      <c r="B35" s="42" t="s">
        <v>36</v>
      </c>
      <c r="C35" s="43"/>
      <c r="D35" s="161"/>
      <c r="E35" s="161"/>
      <c r="F35" s="159"/>
      <c r="G35" s="159"/>
      <c r="H35" s="161"/>
      <c r="I35" s="159"/>
      <c r="J35" s="159"/>
      <c r="K35" s="161"/>
      <c r="L35" s="159"/>
      <c r="M35" s="159"/>
      <c r="N35" s="161"/>
      <c r="O35" s="159"/>
      <c r="P35" s="159"/>
      <c r="Q35" s="161"/>
      <c r="R35" s="159"/>
      <c r="S35" s="159"/>
      <c r="T35" s="161"/>
      <c r="U35" s="159"/>
      <c r="V35" s="474"/>
      <c r="W35" s="36" t="s">
        <v>12</v>
      </c>
      <c r="X35" s="44"/>
      <c r="Y35" s="35"/>
      <c r="AC35" s="13">
        <f>SUM(AC30:AC34)</f>
        <v>27.8</v>
      </c>
      <c r="AD35" s="13">
        <f>SUM(AD30:AD34)</f>
        <v>22.5</v>
      </c>
      <c r="AE35" s="13">
        <f>SUM(AE30:AE34)</f>
        <v>114</v>
      </c>
      <c r="AF35" s="13">
        <f>AC35*4+AD35*9+AE35*4</f>
        <v>769.7</v>
      </c>
      <c r="AG35" s="67"/>
    </row>
    <row r="36" spans="2:33" ht="27.9" customHeight="1">
      <c r="B36" s="45"/>
      <c r="C36" s="46"/>
      <c r="D36" s="161"/>
      <c r="E36" s="161"/>
      <c r="F36" s="159"/>
      <c r="G36" s="159"/>
      <c r="H36" s="161"/>
      <c r="I36" s="159"/>
      <c r="J36" s="159"/>
      <c r="K36" s="161"/>
      <c r="L36" s="159"/>
      <c r="M36" s="159"/>
      <c r="N36" s="161"/>
      <c r="O36" s="159"/>
      <c r="P36" s="159"/>
      <c r="Q36" s="161"/>
      <c r="R36" s="159"/>
      <c r="S36" s="159"/>
      <c r="T36" s="161"/>
      <c r="U36" s="159"/>
      <c r="V36" s="475"/>
      <c r="W36" s="218">
        <f>W30*4+W34*4+W32*9</f>
        <v>786.5</v>
      </c>
      <c r="X36" s="48"/>
      <c r="Y36" s="49"/>
      <c r="Z36" s="12"/>
      <c r="AC36" s="47">
        <f>AC35*4/AF35</f>
        <v>0.14447187215798363</v>
      </c>
      <c r="AD36" s="47">
        <f>AD35*9/AF35</f>
        <v>0.26308951539560865</v>
      </c>
      <c r="AE36" s="47">
        <f>AE35*4/AF35</f>
        <v>0.59243861244640761</v>
      </c>
      <c r="AG36" s="78"/>
    </row>
    <row r="37" spans="2:33" s="32" customFormat="1" ht="27.9" customHeight="1">
      <c r="B37" s="28">
        <v>11</v>
      </c>
      <c r="C37" s="469"/>
      <c r="D37" s="160" t="str">
        <f>'114.11月菜單'!R21</f>
        <v>肉燥烏龍麵</v>
      </c>
      <c r="E37" s="160" t="s">
        <v>17</v>
      </c>
      <c r="F37" s="160"/>
      <c r="G37" s="160" t="str">
        <f>'114.11月菜單'!R22</f>
        <v>BBQ雞腿</v>
      </c>
      <c r="H37" s="160" t="s">
        <v>70</v>
      </c>
      <c r="I37" s="160"/>
      <c r="J37" s="160" t="str">
        <f>'114.11月菜單'!R23</f>
        <v>台北米血糕(加)</v>
      </c>
      <c r="K37" s="160" t="s">
        <v>136</v>
      </c>
      <c r="L37" s="160"/>
      <c r="M37" s="160" t="str">
        <f>'114.11月菜單'!R24</f>
        <v>蛋炒高麗菜(海)</v>
      </c>
      <c r="N37" s="160" t="s">
        <v>269</v>
      </c>
      <c r="O37" s="160"/>
      <c r="P37" s="160" t="str">
        <f>'114.11月菜單'!R25</f>
        <v>深色蔬菜</v>
      </c>
      <c r="Q37" s="160" t="s">
        <v>62</v>
      </c>
      <c r="R37" s="160"/>
      <c r="S37" s="160" t="str">
        <f>'114.11月菜單'!R26</f>
        <v>味噌豆腐湯(豆)</v>
      </c>
      <c r="T37" s="160" t="s">
        <v>17</v>
      </c>
      <c r="U37" s="160"/>
      <c r="V37" s="473"/>
      <c r="W37" s="29" t="s">
        <v>44</v>
      </c>
      <c r="X37" s="30" t="s">
        <v>19</v>
      </c>
      <c r="Y37" s="31">
        <v>4.9000000000000004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  <c r="AG37" s="67"/>
    </row>
    <row r="38" spans="2:33" ht="27.9" customHeight="1">
      <c r="B38" s="33" t="s">
        <v>8</v>
      </c>
      <c r="C38" s="469"/>
      <c r="D38" s="159" t="s">
        <v>67</v>
      </c>
      <c r="E38" s="223"/>
      <c r="F38" s="169">
        <v>10</v>
      </c>
      <c r="G38" s="172" t="s">
        <v>261</v>
      </c>
      <c r="H38" s="159"/>
      <c r="I38" s="159">
        <v>60</v>
      </c>
      <c r="J38" s="159" t="s">
        <v>274</v>
      </c>
      <c r="K38" s="159" t="s">
        <v>122</v>
      </c>
      <c r="L38" s="159">
        <v>30</v>
      </c>
      <c r="M38" s="159" t="s">
        <v>69</v>
      </c>
      <c r="N38" s="159"/>
      <c r="O38" s="159">
        <v>40</v>
      </c>
      <c r="P38" s="159" t="s">
        <v>73</v>
      </c>
      <c r="Q38" s="159"/>
      <c r="R38" s="159">
        <v>100</v>
      </c>
      <c r="S38" s="159" t="s">
        <v>88</v>
      </c>
      <c r="T38" s="159"/>
      <c r="U38" s="159">
        <v>1</v>
      </c>
      <c r="V38" s="474"/>
      <c r="W38" s="76">
        <f>Y37*15+Y38*0+Y39*5+Y40*0+Y41*15+Y42*12+15</f>
        <v>97</v>
      </c>
      <c r="X38" s="34" t="s">
        <v>25</v>
      </c>
      <c r="Y38" s="35">
        <v>2.4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  <c r="AG38" s="77"/>
    </row>
    <row r="39" spans="2:33" ht="27.9" customHeight="1">
      <c r="B39" s="33">
        <v>14</v>
      </c>
      <c r="C39" s="469"/>
      <c r="D39" s="159" t="s">
        <v>93</v>
      </c>
      <c r="E39" s="159"/>
      <c r="F39" s="159">
        <v>10</v>
      </c>
      <c r="G39" s="159"/>
      <c r="H39" s="159"/>
      <c r="I39" s="159"/>
      <c r="J39" s="138"/>
      <c r="K39" s="137"/>
      <c r="L39" s="159"/>
      <c r="M39" s="167" t="s">
        <v>111</v>
      </c>
      <c r="N39" s="178"/>
      <c r="O39" s="159">
        <v>40</v>
      </c>
      <c r="P39" s="159"/>
      <c r="Q39" s="159"/>
      <c r="R39" s="159"/>
      <c r="S39" s="159" t="s">
        <v>112</v>
      </c>
      <c r="T39" s="165" t="s">
        <v>100</v>
      </c>
      <c r="U39" s="159">
        <v>30</v>
      </c>
      <c r="V39" s="474"/>
      <c r="W39" s="36" t="s">
        <v>46</v>
      </c>
      <c r="X39" s="37" t="s">
        <v>27</v>
      </c>
      <c r="Y39" s="35">
        <v>1.7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  <c r="AG39" s="67"/>
    </row>
    <row r="40" spans="2:33" ht="27.9" customHeight="1">
      <c r="B40" s="33" t="s">
        <v>10</v>
      </c>
      <c r="C40" s="469"/>
      <c r="D40" s="159" t="s">
        <v>303</v>
      </c>
      <c r="E40" s="159"/>
      <c r="F40" s="159">
        <v>120</v>
      </c>
      <c r="G40" s="159"/>
      <c r="H40" s="159"/>
      <c r="I40" s="159"/>
      <c r="J40" s="159"/>
      <c r="K40" s="159"/>
      <c r="L40" s="159"/>
      <c r="M40" s="172" t="s">
        <v>162</v>
      </c>
      <c r="N40" s="179" t="s">
        <v>89</v>
      </c>
      <c r="O40" s="159">
        <v>1</v>
      </c>
      <c r="P40" s="159"/>
      <c r="Q40" s="159"/>
      <c r="R40" s="159"/>
      <c r="S40" s="159" t="s">
        <v>102</v>
      </c>
      <c r="T40" s="159"/>
      <c r="U40" s="159">
        <v>1</v>
      </c>
      <c r="V40" s="474"/>
      <c r="W40" s="76">
        <f>Y37*0+Y38*5+Y39*0+Y40*5+Y41*0+Y42*4</f>
        <v>24.5</v>
      </c>
      <c r="X40" s="37" t="s">
        <v>30</v>
      </c>
      <c r="Y40" s="35">
        <v>2.5</v>
      </c>
      <c r="Z40" s="12"/>
      <c r="AA40" s="13" t="s">
        <v>31</v>
      </c>
      <c r="AB40" s="14">
        <v>1.6</v>
      </c>
      <c r="AC40" s="14">
        <f>AB40*1</f>
        <v>1.6</v>
      </c>
      <c r="AD40" s="14" t="s">
        <v>29</v>
      </c>
      <c r="AE40" s="14">
        <f>AB40*5</f>
        <v>8</v>
      </c>
      <c r="AF40" s="14">
        <f>AC40*4+AE40*4</f>
        <v>38.4</v>
      </c>
      <c r="AG40" s="77"/>
    </row>
    <row r="41" spans="2:33" ht="27.9" customHeight="1">
      <c r="B41" s="483" t="s">
        <v>32</v>
      </c>
      <c r="C41" s="469"/>
      <c r="D41" s="159" t="s">
        <v>111</v>
      </c>
      <c r="E41" s="159"/>
      <c r="F41" s="159">
        <v>35</v>
      </c>
      <c r="G41" s="159"/>
      <c r="H41" s="159"/>
      <c r="I41" s="159"/>
      <c r="J41" s="172"/>
      <c r="K41" s="17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474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  <c r="AG41" s="67"/>
    </row>
    <row r="42" spans="2:33" ht="27.9" customHeight="1">
      <c r="B42" s="483"/>
      <c r="C42" s="469"/>
      <c r="D42" s="165" t="s">
        <v>114</v>
      </c>
      <c r="E42" s="161"/>
      <c r="F42" s="159">
        <v>0.5</v>
      </c>
      <c r="G42" s="159"/>
      <c r="H42" s="161"/>
      <c r="I42" s="159"/>
      <c r="J42" s="159"/>
      <c r="K42" s="161"/>
      <c r="L42" s="159"/>
      <c r="M42"/>
      <c r="N42" s="144"/>
      <c r="O42" s="146"/>
      <c r="P42" s="159"/>
      <c r="Q42" s="161"/>
      <c r="R42" s="159"/>
      <c r="S42" s="159"/>
      <c r="T42" s="161"/>
      <c r="U42" s="159"/>
      <c r="V42" s="474"/>
      <c r="W42" s="76">
        <f>Y37*2+Y38*7+Y39*1+Y40*0+Y41*0+Y42*8</f>
        <v>28.3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  <c r="AG42" s="77"/>
    </row>
    <row r="43" spans="2:33" ht="27.9" customHeight="1">
      <c r="B43" s="42" t="s">
        <v>36</v>
      </c>
      <c r="C43" s="43"/>
      <c r="D43" s="159" t="s">
        <v>117</v>
      </c>
      <c r="E43" s="159"/>
      <c r="F43" s="159">
        <v>3</v>
      </c>
      <c r="G43" s="159"/>
      <c r="H43" s="161"/>
      <c r="I43" s="159"/>
      <c r="J43" s="159"/>
      <c r="K43" s="161"/>
      <c r="L43" s="159"/>
      <c r="M43" s="167"/>
      <c r="N43" s="170"/>
      <c r="O43" s="159"/>
      <c r="P43" s="159"/>
      <c r="Q43" s="161"/>
      <c r="R43" s="159"/>
      <c r="S43" s="81"/>
      <c r="T43" s="82"/>
      <c r="U43" s="81"/>
      <c r="V43" s="474"/>
      <c r="W43" s="36" t="s">
        <v>12</v>
      </c>
      <c r="X43" s="44"/>
      <c r="Y43" s="35"/>
      <c r="AC43" s="13">
        <f>SUM(AC38:AC42)</f>
        <v>29.7</v>
      </c>
      <c r="AD43" s="13">
        <f>SUM(AD38:AD42)</f>
        <v>24</v>
      </c>
      <c r="AE43" s="13">
        <f>SUM(AE38:AE42)</f>
        <v>98</v>
      </c>
      <c r="AF43" s="13">
        <f>AC43*4+AD43*9+AE43*4</f>
        <v>726.8</v>
      </c>
      <c r="AG43" s="67"/>
    </row>
    <row r="44" spans="2:33" ht="27.9" customHeight="1" thickBot="1">
      <c r="B44" s="63"/>
      <c r="C44" s="46"/>
      <c r="D44" s="224" t="s">
        <v>94</v>
      </c>
      <c r="E44" s="225"/>
      <c r="F44" s="226">
        <v>1</v>
      </c>
      <c r="G44" s="163"/>
      <c r="H44" s="162"/>
      <c r="I44" s="163"/>
      <c r="J44" s="163"/>
      <c r="K44" s="162"/>
      <c r="L44" s="163"/>
      <c r="M44" s="163"/>
      <c r="N44" s="162"/>
      <c r="O44" s="163"/>
      <c r="P44" s="163"/>
      <c r="Q44" s="162"/>
      <c r="R44" s="163"/>
      <c r="S44" s="163"/>
      <c r="T44" s="162"/>
      <c r="U44" s="163"/>
      <c r="V44" s="475"/>
      <c r="W44" s="217">
        <f>W38*4+W42*4+W40*9</f>
        <v>721.7</v>
      </c>
      <c r="X44" s="48"/>
      <c r="Y44" s="49"/>
      <c r="Z44" s="12"/>
      <c r="AC44" s="47">
        <f>AC43*4/AF43</f>
        <v>0.16345624656026417</v>
      </c>
      <c r="AD44" s="47">
        <f>AD43*9/AF43</f>
        <v>0.29719317556411667</v>
      </c>
      <c r="AE44" s="47">
        <f>AE43*4/AF43</f>
        <v>0.53935057787561924</v>
      </c>
      <c r="AG44" s="78"/>
    </row>
    <row r="45" spans="2:33" s="56" customFormat="1" ht="21.75" customHeight="1">
      <c r="B45" s="14"/>
      <c r="C45" s="13"/>
      <c r="D45" s="13"/>
      <c r="E45" s="64"/>
      <c r="F45" s="13"/>
      <c r="G45" s="13"/>
      <c r="H45" s="64"/>
      <c r="I45" s="13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65"/>
      <c r="AB45" s="51"/>
    </row>
    <row r="46" spans="2:33" ht="28.2">
      <c r="B46" s="51"/>
      <c r="C46" s="56"/>
      <c r="D46" s="467"/>
      <c r="E46" s="467"/>
      <c r="F46" s="468"/>
      <c r="G46" s="468"/>
      <c r="H46" s="66"/>
      <c r="K46" s="66"/>
      <c r="M46" s="90"/>
      <c r="N46" s="90"/>
      <c r="O46" s="90"/>
      <c r="Q46" s="66"/>
      <c r="T46" s="66"/>
    </row>
    <row r="47" spans="2:33" ht="28.2"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</row>
    <row r="48" spans="2:33" ht="28.2"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W48" s="13"/>
    </row>
    <row r="49" spans="7:23" ht="28.2">
      <c r="G49" s="90"/>
      <c r="H49" s="92"/>
      <c r="I49" s="90"/>
      <c r="J49" s="90"/>
      <c r="K49" s="92"/>
      <c r="L49" s="90"/>
      <c r="M49" s="90"/>
      <c r="N49" s="90"/>
      <c r="O49" s="90"/>
      <c r="P49" s="90"/>
      <c r="Q49" s="92"/>
      <c r="R49" s="90"/>
      <c r="S49" s="90"/>
      <c r="T49" s="92"/>
      <c r="U49" s="90"/>
      <c r="W49" s="13"/>
    </row>
    <row r="50" spans="7:23">
      <c r="W50" s="13"/>
    </row>
    <row r="51" spans="7:23">
      <c r="W51" s="13"/>
    </row>
    <row r="52" spans="7:23">
      <c r="W52" s="13"/>
    </row>
    <row r="53" spans="7:23">
      <c r="W53" s="13"/>
    </row>
    <row r="54" spans="7:23">
      <c r="W54" s="13"/>
    </row>
  </sheetData>
  <mergeCells count="22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S23:T23"/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S7:T7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54"/>
  <sheetViews>
    <sheetView tabSelected="1" zoomScale="75" zoomScaleNormal="75" workbookViewId="0">
      <selection activeCell="S40" sqref="S40"/>
    </sheetView>
  </sheetViews>
  <sheetFormatPr defaultColWidth="9" defaultRowHeight="21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9.6640625" style="13" customWidth="1"/>
    <col min="7" max="7" width="18.6640625" style="13" customWidth="1"/>
    <col min="8" max="8" width="5.6640625" style="64" customWidth="1"/>
    <col min="9" max="9" width="9.6640625" style="13" customWidth="1"/>
    <col min="10" max="10" width="18.6640625" style="13" customWidth="1"/>
    <col min="11" max="11" width="5.6640625" style="64" customWidth="1"/>
    <col min="12" max="12" width="9.6640625" style="13" customWidth="1"/>
    <col min="13" max="13" width="18.6640625" style="13" customWidth="1"/>
    <col min="14" max="14" width="5.6640625" style="64" customWidth="1"/>
    <col min="15" max="15" width="9.6640625" style="13" customWidth="1"/>
    <col min="16" max="16" width="18.6640625" style="13" customWidth="1"/>
    <col min="17" max="17" width="5.6640625" style="64" customWidth="1"/>
    <col min="18" max="18" width="9.6640625" style="13" customWidth="1"/>
    <col min="19" max="19" width="18.6640625" style="13" customWidth="1"/>
    <col min="20" max="20" width="5.6640625" style="64" customWidth="1"/>
    <col min="21" max="21" width="9.664062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2" s="2" customFormat="1" ht="39">
      <c r="B1" s="480" t="s">
        <v>308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1"/>
      <c r="AB1" s="3"/>
    </row>
    <row r="2" spans="2:32" s="2" customFormat="1" ht="13.5" customHeight="1">
      <c r="B2" s="481"/>
      <c r="C2" s="482"/>
      <c r="D2" s="482"/>
      <c r="E2" s="482"/>
      <c r="F2" s="482"/>
      <c r="G2" s="48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2" ht="32.25" customHeight="1" thickBot="1">
      <c r="B3" s="71" t="s">
        <v>43</v>
      </c>
      <c r="C3" s="7"/>
      <c r="D3" s="8"/>
      <c r="E3" s="8"/>
      <c r="F3" s="484" t="s">
        <v>106</v>
      </c>
      <c r="G3" s="484"/>
      <c r="H3" s="484"/>
      <c r="I3" s="484"/>
      <c r="J3" s="484"/>
      <c r="K3" s="484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2" s="27" customFormat="1" ht="100.2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9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2" s="32" customFormat="1" ht="65.099999999999994" customHeight="1">
      <c r="B5" s="28">
        <v>11</v>
      </c>
      <c r="C5" s="469"/>
      <c r="D5" s="160" t="str">
        <f>'114.11月菜單'!B30</f>
        <v>香Q米飯</v>
      </c>
      <c r="E5" s="160" t="s">
        <v>64</v>
      </c>
      <c r="F5" s="158" t="s">
        <v>16</v>
      </c>
      <c r="G5" s="160" t="str">
        <f>'114.11月菜單'!B31</f>
        <v>獨家鹹豬肉</v>
      </c>
      <c r="H5" s="160" t="s">
        <v>138</v>
      </c>
      <c r="I5" s="158" t="s">
        <v>16</v>
      </c>
      <c r="J5" s="160" t="str">
        <f>'114.11月菜單'!B32</f>
        <v>麥香雞堡肉(加)(炸)</v>
      </c>
      <c r="K5" s="160" t="s">
        <v>78</v>
      </c>
      <c r="L5" s="158" t="s">
        <v>16</v>
      </c>
      <c r="M5" s="160" t="str">
        <f>'114.11月菜單'!B33</f>
        <v>山東白菜滷</v>
      </c>
      <c r="N5" s="160" t="s">
        <v>119</v>
      </c>
      <c r="O5" s="158" t="s">
        <v>16</v>
      </c>
      <c r="P5" s="160" t="str">
        <f>'114.11月菜單'!B34</f>
        <v>深色蔬菜</v>
      </c>
      <c r="Q5" s="160" t="s">
        <v>66</v>
      </c>
      <c r="R5" s="158" t="s">
        <v>16</v>
      </c>
      <c r="S5" s="160" t="str">
        <f>'114.11月菜單'!B35</f>
        <v>筍片湯</v>
      </c>
      <c r="T5" s="160" t="s">
        <v>65</v>
      </c>
      <c r="U5" s="158" t="s">
        <v>16</v>
      </c>
      <c r="V5" s="473"/>
      <c r="W5" s="29" t="s">
        <v>44</v>
      </c>
      <c r="X5" s="30" t="s">
        <v>19</v>
      </c>
      <c r="Y5" s="31">
        <v>5</v>
      </c>
      <c r="Z5" s="13"/>
      <c r="AA5" s="13"/>
      <c r="AB5" s="14"/>
      <c r="AC5" s="13" t="s">
        <v>20</v>
      </c>
      <c r="AD5" s="13" t="s">
        <v>21</v>
      </c>
      <c r="AE5" s="13" t="s">
        <v>22</v>
      </c>
      <c r="AF5" s="13" t="s">
        <v>23</v>
      </c>
    </row>
    <row r="6" spans="2:32" ht="27.9" customHeight="1">
      <c r="B6" s="33" t="s">
        <v>8</v>
      </c>
      <c r="C6" s="469"/>
      <c r="D6" s="159" t="s">
        <v>72</v>
      </c>
      <c r="E6" s="159"/>
      <c r="F6" s="159">
        <v>100</v>
      </c>
      <c r="G6" s="485" t="s">
        <v>116</v>
      </c>
      <c r="H6" s="486"/>
      <c r="I6" s="159">
        <v>50</v>
      </c>
      <c r="J6" s="167" t="s">
        <v>275</v>
      </c>
      <c r="K6" s="150" t="s">
        <v>128</v>
      </c>
      <c r="L6" s="152">
        <v>30</v>
      </c>
      <c r="M6" s="159" t="s">
        <v>168</v>
      </c>
      <c r="N6" s="159"/>
      <c r="O6" s="159">
        <v>50</v>
      </c>
      <c r="P6" s="159" t="s">
        <v>73</v>
      </c>
      <c r="Q6" s="159"/>
      <c r="R6" s="159">
        <v>100</v>
      </c>
      <c r="S6" s="81" t="s">
        <v>167</v>
      </c>
      <c r="T6" s="81"/>
      <c r="U6" s="81">
        <v>25</v>
      </c>
      <c r="V6" s="474"/>
      <c r="W6" s="76">
        <f>Y5*15+Y6*0+Y7*5+Y8*0+Y9*15+Y10*12+15</f>
        <v>100.5</v>
      </c>
      <c r="X6" s="34" t="s">
        <v>25</v>
      </c>
      <c r="Y6" s="35">
        <v>2.2999999999999998</v>
      </c>
      <c r="Z6" s="12"/>
      <c r="AA6" s="14" t="s">
        <v>26</v>
      </c>
      <c r="AB6" s="14">
        <v>6</v>
      </c>
      <c r="AC6" s="14">
        <f>AB6*2</f>
        <v>12</v>
      </c>
      <c r="AD6" s="14"/>
      <c r="AE6" s="14">
        <f>AB6*15</f>
        <v>90</v>
      </c>
      <c r="AF6" s="14">
        <f>AC6*4+AE6*4</f>
        <v>408</v>
      </c>
    </row>
    <row r="7" spans="2:32" ht="27.9" customHeight="1">
      <c r="B7" s="33">
        <v>17</v>
      </c>
      <c r="C7" s="469"/>
      <c r="D7" s="159"/>
      <c r="E7" s="159"/>
      <c r="F7" s="159"/>
      <c r="G7" s="159" t="s">
        <v>67</v>
      </c>
      <c r="H7" s="159"/>
      <c r="I7" s="159">
        <v>30</v>
      </c>
      <c r="J7" s="52"/>
      <c r="K7" s="151"/>
      <c r="L7" s="156"/>
      <c r="M7" s="136" t="s">
        <v>262</v>
      </c>
      <c r="N7" s="133"/>
      <c r="O7" s="159">
        <v>10</v>
      </c>
      <c r="P7" s="159"/>
      <c r="Q7" s="159"/>
      <c r="R7" s="159"/>
      <c r="S7" s="81"/>
      <c r="T7" s="81"/>
      <c r="U7" s="81"/>
      <c r="V7" s="474"/>
      <c r="W7" s="36" t="s">
        <v>46</v>
      </c>
      <c r="X7" s="37" t="s">
        <v>27</v>
      </c>
      <c r="Y7" s="35">
        <v>2.1</v>
      </c>
      <c r="AA7" s="38" t="s">
        <v>28</v>
      </c>
      <c r="AB7" s="14">
        <v>2</v>
      </c>
      <c r="AC7" s="39">
        <f>AB7*7</f>
        <v>14</v>
      </c>
      <c r="AD7" s="14">
        <f>AB7*5</f>
        <v>10</v>
      </c>
      <c r="AE7" s="14" t="s">
        <v>29</v>
      </c>
      <c r="AF7" s="40">
        <f>AC7*4+AD7*9</f>
        <v>146</v>
      </c>
    </row>
    <row r="8" spans="2:32" ht="27.9" customHeight="1">
      <c r="B8" s="33" t="s">
        <v>10</v>
      </c>
      <c r="C8" s="469"/>
      <c r="D8" s="159"/>
      <c r="E8" s="159"/>
      <c r="F8" s="159"/>
      <c r="G8" s="159"/>
      <c r="H8" s="159"/>
      <c r="I8" s="159"/>
      <c r="J8" s="52"/>
      <c r="K8" s="151"/>
      <c r="L8" s="156"/>
      <c r="M8" s="159" t="s">
        <v>289</v>
      </c>
      <c r="N8" s="164"/>
      <c r="O8" s="159">
        <v>3</v>
      </c>
      <c r="P8" s="159"/>
      <c r="Q8" s="161"/>
      <c r="R8" s="159"/>
      <c r="S8" s="214"/>
      <c r="T8" s="220"/>
      <c r="U8" s="81"/>
      <c r="V8" s="474"/>
      <c r="W8" s="76">
        <f>Y5*0+Y6*5+Y7*0+Y8*5+Y9*0+Y10*4</f>
        <v>25</v>
      </c>
      <c r="X8" s="37" t="s">
        <v>30</v>
      </c>
      <c r="Y8" s="35">
        <v>2.7</v>
      </c>
      <c r="Z8" s="12"/>
      <c r="AA8" s="13" t="s">
        <v>31</v>
      </c>
      <c r="AB8" s="14">
        <v>1.5</v>
      </c>
      <c r="AC8" s="14">
        <f>AB8*1</f>
        <v>1.5</v>
      </c>
      <c r="AD8" s="14" t="s">
        <v>29</v>
      </c>
      <c r="AE8" s="14">
        <f>AB8*5</f>
        <v>7.5</v>
      </c>
      <c r="AF8" s="14">
        <f>AC8*4+AE8*4</f>
        <v>36</v>
      </c>
    </row>
    <row r="9" spans="2:32" ht="27.9" customHeight="1">
      <c r="B9" s="483" t="s">
        <v>37</v>
      </c>
      <c r="C9" s="469"/>
      <c r="D9" s="159"/>
      <c r="E9" s="159"/>
      <c r="F9" s="159"/>
      <c r="G9" s="159"/>
      <c r="H9" s="159"/>
      <c r="I9" s="159"/>
      <c r="J9" s="52"/>
      <c r="K9" s="151"/>
      <c r="L9" s="155"/>
      <c r="M9" s="159" t="s">
        <v>117</v>
      </c>
      <c r="N9" s="165"/>
      <c r="O9" s="159">
        <v>1</v>
      </c>
      <c r="P9" s="159"/>
      <c r="Q9" s="161"/>
      <c r="R9" s="159"/>
      <c r="S9" s="159"/>
      <c r="T9" s="159"/>
      <c r="U9" s="159"/>
      <c r="V9" s="474"/>
      <c r="W9" s="36" t="s">
        <v>47</v>
      </c>
      <c r="X9" s="37" t="s">
        <v>33</v>
      </c>
      <c r="Y9" s="35">
        <v>0</v>
      </c>
      <c r="AA9" s="13" t="s">
        <v>34</v>
      </c>
      <c r="AB9" s="14">
        <v>2.5</v>
      </c>
      <c r="AC9" s="14"/>
      <c r="AD9" s="14">
        <f>AB9*5</f>
        <v>12.5</v>
      </c>
      <c r="AE9" s="14" t="s">
        <v>29</v>
      </c>
      <c r="AF9" s="14">
        <f>AD9*9</f>
        <v>112.5</v>
      </c>
    </row>
    <row r="10" spans="2:32" ht="27.9" customHeight="1">
      <c r="B10" s="483"/>
      <c r="C10" s="469"/>
      <c r="D10" s="159"/>
      <c r="E10" s="159"/>
      <c r="F10" s="159"/>
      <c r="G10" s="159"/>
      <c r="H10" s="161"/>
      <c r="I10" s="159"/>
      <c r="J10" s="52"/>
      <c r="K10" s="151"/>
      <c r="L10" s="156"/>
      <c r="M10" s="159" t="s">
        <v>142</v>
      </c>
      <c r="N10" s="161"/>
      <c r="O10" s="159">
        <v>1</v>
      </c>
      <c r="P10" s="159"/>
      <c r="Q10" s="161"/>
      <c r="R10" s="159"/>
      <c r="S10" s="159"/>
      <c r="T10" s="161"/>
      <c r="U10" s="159"/>
      <c r="V10" s="474"/>
      <c r="W10" s="76">
        <f>Y5*2+Y6*7+Y7*1+Y8*0+Y9*0+Y10*8</f>
        <v>28.2</v>
      </c>
      <c r="X10" s="70" t="s">
        <v>42</v>
      </c>
      <c r="Y10" s="41">
        <v>0</v>
      </c>
      <c r="Z10" s="12"/>
      <c r="AA10" s="13" t="s">
        <v>35</v>
      </c>
      <c r="AE10" s="13">
        <f>AB10*15</f>
        <v>0</v>
      </c>
    </row>
    <row r="11" spans="2:32" ht="27.9" customHeight="1">
      <c r="B11" s="42" t="s">
        <v>36</v>
      </c>
      <c r="C11" s="43"/>
      <c r="D11" s="159"/>
      <c r="E11" s="161"/>
      <c r="F11" s="159"/>
      <c r="G11" s="159"/>
      <c r="H11" s="161"/>
      <c r="I11" s="159"/>
      <c r="J11" s="52"/>
      <c r="K11" s="151"/>
      <c r="L11" s="155"/>
      <c r="M11" s="159"/>
      <c r="N11" s="161"/>
      <c r="O11" s="159"/>
      <c r="P11" s="159"/>
      <c r="Q11" s="161"/>
      <c r="R11" s="159"/>
      <c r="S11" s="159"/>
      <c r="T11" s="161"/>
      <c r="U11" s="159"/>
      <c r="V11" s="474"/>
      <c r="W11" s="36" t="s">
        <v>12</v>
      </c>
      <c r="X11" s="44"/>
      <c r="Y11" s="35"/>
      <c r="AC11" s="13">
        <f>SUM(AC6:AC10)</f>
        <v>27.5</v>
      </c>
      <c r="AD11" s="13">
        <f>SUM(AD6:AD10)</f>
        <v>22.5</v>
      </c>
      <c r="AE11" s="13">
        <f>SUM(AE6:AE10)</f>
        <v>97.5</v>
      </c>
      <c r="AF11" s="13">
        <f>AC11*4+AD11*9+AE11*4</f>
        <v>702.5</v>
      </c>
    </row>
    <row r="12" spans="2:32" ht="27.9" customHeight="1">
      <c r="B12" s="45"/>
      <c r="C12" s="46"/>
      <c r="D12" s="161"/>
      <c r="E12" s="161"/>
      <c r="F12" s="159"/>
      <c r="G12" s="159"/>
      <c r="H12" s="161"/>
      <c r="I12" s="159"/>
      <c r="J12" s="159"/>
      <c r="K12" s="161"/>
      <c r="L12" s="159"/>
      <c r="M12" s="159"/>
      <c r="N12" s="161"/>
      <c r="O12" s="159"/>
      <c r="P12" s="159"/>
      <c r="Q12" s="161"/>
      <c r="R12" s="159"/>
      <c r="S12" s="159"/>
      <c r="T12" s="161"/>
      <c r="U12" s="159"/>
      <c r="V12" s="475"/>
      <c r="W12" s="218">
        <f>W6*4+W10*4+W8*9</f>
        <v>739.8</v>
      </c>
      <c r="X12" s="48"/>
      <c r="Y12" s="49"/>
      <c r="Z12" s="12"/>
      <c r="AC12" s="47">
        <f>AC11*4/AF11</f>
        <v>0.15658362989323843</v>
      </c>
      <c r="AD12" s="47">
        <f>AD11*9/AF11</f>
        <v>0.28825622775800713</v>
      </c>
      <c r="AE12" s="47">
        <f>AE11*4/AF11</f>
        <v>0.55516014234875444</v>
      </c>
    </row>
    <row r="13" spans="2:32" s="32" customFormat="1" ht="27.9" customHeight="1">
      <c r="B13" s="28">
        <v>11</v>
      </c>
      <c r="C13" s="469"/>
      <c r="D13" s="160" t="str">
        <f>'114.11月菜單'!F30</f>
        <v>五穀飯</v>
      </c>
      <c r="E13" s="160" t="s">
        <v>64</v>
      </c>
      <c r="F13" s="160"/>
      <c r="G13" s="160" t="str">
        <f>'114.11月菜單'!F31</f>
        <v>嫩烤雞腿</v>
      </c>
      <c r="H13" s="160" t="s">
        <v>70</v>
      </c>
      <c r="I13" s="160"/>
      <c r="J13" s="160" t="str">
        <f>'114.11月菜單'!F32</f>
        <v>蝦仁洋蔥蛋(海)</v>
      </c>
      <c r="K13" s="160" t="s">
        <v>110</v>
      </c>
      <c r="L13" s="160"/>
      <c r="M13" s="160" t="str">
        <f>'114.11月菜單'!F33</f>
        <v>滷味拼盤(豆)</v>
      </c>
      <c r="N13" s="160" t="s">
        <v>17</v>
      </c>
      <c r="O13" s="160"/>
      <c r="P13" s="160" t="str">
        <f>'114.11月菜單'!F34</f>
        <v>淺色蔬菜</v>
      </c>
      <c r="Q13" s="160" t="s">
        <v>18</v>
      </c>
      <c r="R13" s="160"/>
      <c r="S13" s="160" t="str">
        <f>'114.11月菜單'!F35</f>
        <v>日式菇菇湯</v>
      </c>
      <c r="T13" s="160" t="s">
        <v>65</v>
      </c>
      <c r="U13" s="160"/>
      <c r="V13" s="473"/>
      <c r="W13" s="29" t="s">
        <v>44</v>
      </c>
      <c r="X13" s="30" t="s">
        <v>19</v>
      </c>
      <c r="Y13" s="31">
        <v>5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</row>
    <row r="14" spans="2:32" ht="27.9" customHeight="1">
      <c r="B14" s="33" t="s">
        <v>8</v>
      </c>
      <c r="C14" s="469"/>
      <c r="D14" s="159" t="s">
        <v>169</v>
      </c>
      <c r="E14" s="159"/>
      <c r="F14" s="159">
        <v>40</v>
      </c>
      <c r="G14" s="177" t="s">
        <v>261</v>
      </c>
      <c r="H14" s="219"/>
      <c r="I14" s="159">
        <v>60</v>
      </c>
      <c r="J14" s="159" t="s">
        <v>175</v>
      </c>
      <c r="K14" s="159" t="s">
        <v>89</v>
      </c>
      <c r="L14" s="159">
        <v>10</v>
      </c>
      <c r="M14" s="159" t="s">
        <v>182</v>
      </c>
      <c r="N14" s="159" t="s">
        <v>100</v>
      </c>
      <c r="O14" s="159">
        <v>20</v>
      </c>
      <c r="P14" s="159" t="s">
        <v>73</v>
      </c>
      <c r="Q14" s="159"/>
      <c r="R14" s="159">
        <v>100</v>
      </c>
      <c r="S14" s="172" t="s">
        <v>129</v>
      </c>
      <c r="T14" s="219"/>
      <c r="U14" s="159">
        <v>20</v>
      </c>
      <c r="V14" s="474"/>
      <c r="W14" s="76">
        <f>Y13*15+Y14*0+Y15*5+Y16*0+Y17*15+Y18*12+15</f>
        <v>98.5</v>
      </c>
      <c r="X14" s="34" t="s">
        <v>25</v>
      </c>
      <c r="Y14" s="35">
        <v>2.4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</row>
    <row r="15" spans="2:32" ht="27.9" customHeight="1">
      <c r="B15" s="33">
        <v>18</v>
      </c>
      <c r="C15" s="469"/>
      <c r="D15" s="159" t="s">
        <v>291</v>
      </c>
      <c r="E15" s="159"/>
      <c r="F15" s="159">
        <v>60</v>
      </c>
      <c r="G15" s="167"/>
      <c r="H15" s="169"/>
      <c r="I15" s="133"/>
      <c r="J15" s="159" t="s">
        <v>67</v>
      </c>
      <c r="K15" s="164"/>
      <c r="L15" s="159">
        <v>30</v>
      </c>
      <c r="M15" s="159" t="s">
        <v>160</v>
      </c>
      <c r="N15" s="159" t="s">
        <v>100</v>
      </c>
      <c r="O15" s="159">
        <v>20</v>
      </c>
      <c r="P15" s="159"/>
      <c r="Q15" s="159"/>
      <c r="R15" s="159"/>
      <c r="S15" s="172" t="s">
        <v>262</v>
      </c>
      <c r="T15" s="179"/>
      <c r="U15" s="159">
        <v>10</v>
      </c>
      <c r="V15" s="474"/>
      <c r="W15" s="36" t="s">
        <v>46</v>
      </c>
      <c r="X15" s="37" t="s">
        <v>27</v>
      </c>
      <c r="Y15" s="35">
        <v>1.7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</row>
    <row r="16" spans="2:32" ht="27.9" customHeight="1">
      <c r="B16" s="33" t="s">
        <v>10</v>
      </c>
      <c r="C16" s="469"/>
      <c r="D16" s="161"/>
      <c r="E16" s="161"/>
      <c r="F16" s="159"/>
      <c r="G16" s="52"/>
      <c r="H16" s="168"/>
      <c r="I16" s="155"/>
      <c r="J16" s="159" t="s">
        <v>69</v>
      </c>
      <c r="K16" s="164"/>
      <c r="L16" s="159">
        <v>40</v>
      </c>
      <c r="M16" s="159" t="s">
        <v>74</v>
      </c>
      <c r="N16" s="165"/>
      <c r="O16" s="159">
        <v>10</v>
      </c>
      <c r="P16" s="159"/>
      <c r="Q16" s="161"/>
      <c r="R16" s="159"/>
      <c r="S16" s="159" t="s">
        <v>88</v>
      </c>
      <c r="T16" s="130"/>
      <c r="U16" s="159">
        <v>1</v>
      </c>
      <c r="V16" s="474"/>
      <c r="W16" s="76">
        <f>Y13*0+Y14*5+Y15*0+Y16*5+Y17*0+Y18*4</f>
        <v>24.5</v>
      </c>
      <c r="X16" s="37" t="s">
        <v>30</v>
      </c>
      <c r="Y16" s="35">
        <v>2.5</v>
      </c>
      <c r="Z16" s="12"/>
      <c r="AA16" s="13" t="s">
        <v>31</v>
      </c>
      <c r="AB16" s="14">
        <v>1.7</v>
      </c>
      <c r="AC16" s="14">
        <f>AB16*1</f>
        <v>1.7</v>
      </c>
      <c r="AD16" s="14" t="s">
        <v>29</v>
      </c>
      <c r="AE16" s="14">
        <f>AB16*5</f>
        <v>8.5</v>
      </c>
      <c r="AF16" s="14">
        <f>AC16*4+AE16*4</f>
        <v>40.799999999999997</v>
      </c>
    </row>
    <row r="17" spans="2:32" ht="27.9" customHeight="1">
      <c r="B17" s="483" t="s">
        <v>38</v>
      </c>
      <c r="C17" s="469"/>
      <c r="D17" s="161"/>
      <c r="E17" s="161"/>
      <c r="F17" s="159"/>
      <c r="G17" s="159"/>
      <c r="H17" s="161"/>
      <c r="I17" s="159"/>
      <c r="J17" s="159"/>
      <c r="K17" s="161"/>
      <c r="L17" s="159"/>
      <c r="M17" s="159" t="s">
        <v>276</v>
      </c>
      <c r="N17" s="164"/>
      <c r="O17" s="159">
        <v>5</v>
      </c>
      <c r="P17" s="159"/>
      <c r="Q17" s="161"/>
      <c r="R17" s="159"/>
      <c r="S17" s="159" t="s">
        <v>117</v>
      </c>
      <c r="T17" s="130"/>
      <c r="U17" s="159">
        <v>1</v>
      </c>
      <c r="V17" s="474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</row>
    <row r="18" spans="2:32" ht="27.9" customHeight="1">
      <c r="B18" s="483"/>
      <c r="C18" s="469"/>
      <c r="D18" s="161"/>
      <c r="E18" s="161"/>
      <c r="F18" s="159"/>
      <c r="G18" s="159"/>
      <c r="H18" s="161"/>
      <c r="I18" s="159"/>
      <c r="J18" s="159"/>
      <c r="K18" s="159"/>
      <c r="L18" s="159"/>
      <c r="M18" s="159"/>
      <c r="N18" s="161"/>
      <c r="O18" s="159"/>
      <c r="P18" s="159"/>
      <c r="Q18" s="161"/>
      <c r="R18" s="159"/>
      <c r="S18" s="159" t="s">
        <v>94</v>
      </c>
      <c r="T18" s="130"/>
      <c r="U18" s="159">
        <v>1</v>
      </c>
      <c r="V18" s="474"/>
      <c r="W18" s="76">
        <f>Y13*2+Y14*7+Y15*1+Y16*0+Y17*0+Y18*8</f>
        <v>28.5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</row>
    <row r="19" spans="2:32" ht="27.9" customHeight="1">
      <c r="B19" s="42" t="s">
        <v>36</v>
      </c>
      <c r="C19" s="43"/>
      <c r="D19" s="161"/>
      <c r="E19" s="161"/>
      <c r="F19" s="159"/>
      <c r="G19" s="159"/>
      <c r="H19" s="161"/>
      <c r="I19" s="159"/>
      <c r="J19" s="159"/>
      <c r="K19" s="161"/>
      <c r="L19" s="159"/>
      <c r="M19" s="159"/>
      <c r="N19" s="161"/>
      <c r="O19" s="159"/>
      <c r="P19" s="159"/>
      <c r="Q19" s="161"/>
      <c r="R19" s="159"/>
      <c r="S19" s="159"/>
      <c r="T19" s="130"/>
      <c r="U19" s="130"/>
      <c r="V19" s="474"/>
      <c r="W19" s="36" t="s">
        <v>12</v>
      </c>
      <c r="X19" s="44"/>
      <c r="Y19" s="35"/>
      <c r="AC19" s="13">
        <f>SUM(AC14:AC18)</f>
        <v>28.099999999999998</v>
      </c>
      <c r="AD19" s="13">
        <f>SUM(AD14:AD18)</f>
        <v>22.5</v>
      </c>
      <c r="AE19" s="13">
        <f>SUM(AE14:AE18)</f>
        <v>116.5</v>
      </c>
      <c r="AF19" s="13">
        <f>AC19*4+AD19*9+AE19*4</f>
        <v>780.9</v>
      </c>
    </row>
    <row r="20" spans="2:32" ht="27.9" customHeight="1">
      <c r="B20" s="45"/>
      <c r="C20" s="46"/>
      <c r="D20" s="161"/>
      <c r="E20" s="161"/>
      <c r="F20" s="159"/>
      <c r="G20" s="159"/>
      <c r="H20" s="161"/>
      <c r="I20" s="159"/>
      <c r="J20" s="159"/>
      <c r="K20" s="161"/>
      <c r="L20" s="159"/>
      <c r="M20" s="159"/>
      <c r="N20" s="161"/>
      <c r="O20" s="159"/>
      <c r="P20" s="159"/>
      <c r="Q20" s="161"/>
      <c r="R20" s="159"/>
      <c r="S20" s="159"/>
      <c r="T20" s="161"/>
      <c r="U20" s="159"/>
      <c r="V20" s="475"/>
      <c r="W20" s="218">
        <f>W14*4+W18*4+W16*9</f>
        <v>728.5</v>
      </c>
      <c r="X20" s="48"/>
      <c r="Y20" s="49"/>
      <c r="Z20" s="12"/>
      <c r="AC20" s="47">
        <f>AC19*4/AF19</f>
        <v>0.14393648354462799</v>
      </c>
      <c r="AD20" s="47">
        <f>AD19*9/AF19</f>
        <v>0.25931617364579335</v>
      </c>
      <c r="AE20" s="47">
        <f>AE19*4/AF19</f>
        <v>0.59674734280957875</v>
      </c>
    </row>
    <row r="21" spans="2:32" s="32" customFormat="1" ht="27.9" customHeight="1">
      <c r="B21" s="28">
        <v>11</v>
      </c>
      <c r="C21" s="469"/>
      <c r="D21" s="160" t="str">
        <f>'114.11月菜單'!J30</f>
        <v>香Q米飯</v>
      </c>
      <c r="E21" s="160" t="s">
        <v>15</v>
      </c>
      <c r="F21" s="160"/>
      <c r="G21" s="160" t="str">
        <f>'114.11月菜單'!J31</f>
        <v>老北平烤鴨</v>
      </c>
      <c r="H21" s="160" t="s">
        <v>17</v>
      </c>
      <c r="I21" s="160"/>
      <c r="J21" s="160" t="str">
        <f>'114.11月菜單'!J32</f>
        <v>偽柴魚章魚燒(海加)</v>
      </c>
      <c r="K21" s="160" t="s">
        <v>70</v>
      </c>
      <c r="L21" s="160"/>
      <c r="M21" s="160" t="str">
        <f>'114.11月菜單'!J33</f>
        <v>泡菜豆腐鍋(豆)</v>
      </c>
      <c r="N21" s="160" t="s">
        <v>17</v>
      </c>
      <c r="O21" s="160"/>
      <c r="P21" s="160" t="str">
        <f>'114.11月菜單'!J34</f>
        <v>深色蔬菜</v>
      </c>
      <c r="Q21" s="160" t="s">
        <v>86</v>
      </c>
      <c r="R21" s="160"/>
      <c r="S21" s="160" t="str">
        <f>'114.11月菜單'!J35</f>
        <v>海芽蛋花湯</v>
      </c>
      <c r="T21" s="160" t="s">
        <v>83</v>
      </c>
      <c r="U21" s="160"/>
      <c r="V21" s="473"/>
      <c r="W21" s="29" t="s">
        <v>44</v>
      </c>
      <c r="X21" s="30" t="s">
        <v>19</v>
      </c>
      <c r="Y21" s="31">
        <v>5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</row>
    <row r="22" spans="2:32" s="52" customFormat="1" ht="27.75" customHeight="1">
      <c r="B22" s="33" t="s">
        <v>8</v>
      </c>
      <c r="C22" s="469"/>
      <c r="D22" s="159" t="s">
        <v>123</v>
      </c>
      <c r="E22" s="159"/>
      <c r="F22" s="159">
        <v>100</v>
      </c>
      <c r="G22" s="177" t="s">
        <v>177</v>
      </c>
      <c r="H22" s="166"/>
      <c r="I22" s="133">
        <v>40</v>
      </c>
      <c r="J22" s="159" t="s">
        <v>282</v>
      </c>
      <c r="K22" s="159" t="s">
        <v>185</v>
      </c>
      <c r="L22" s="159">
        <v>20</v>
      </c>
      <c r="M22" s="159" t="s">
        <v>112</v>
      </c>
      <c r="N22" s="159" t="s">
        <v>100</v>
      </c>
      <c r="O22" s="159">
        <v>20</v>
      </c>
      <c r="P22" s="159" t="s">
        <v>85</v>
      </c>
      <c r="Q22" s="159"/>
      <c r="R22" s="159">
        <v>100</v>
      </c>
      <c r="S22" s="81" t="s">
        <v>260</v>
      </c>
      <c r="T22" s="81"/>
      <c r="U22" s="81">
        <v>5</v>
      </c>
      <c r="V22" s="474"/>
      <c r="W22" s="76">
        <f>Y21*15+Y22*0+Y23*5+Y24*0+Y25*15+Y26*12+15</f>
        <v>98.5</v>
      </c>
      <c r="X22" s="34" t="s">
        <v>25</v>
      </c>
      <c r="Y22" s="35">
        <v>2.4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</row>
    <row r="23" spans="2:32" s="52" customFormat="1" ht="27.9" customHeight="1">
      <c r="B23" s="33">
        <v>19</v>
      </c>
      <c r="C23" s="469"/>
      <c r="D23" s="159"/>
      <c r="E23" s="159"/>
      <c r="F23" s="159"/>
      <c r="G23" s="188"/>
      <c r="H23" s="168"/>
      <c r="I23" s="133"/>
      <c r="J23" s="159" t="s">
        <v>162</v>
      </c>
      <c r="K23" s="159" t="s">
        <v>89</v>
      </c>
      <c r="L23" s="159">
        <v>1</v>
      </c>
      <c r="M23" s="159" t="s">
        <v>111</v>
      </c>
      <c r="N23" s="159"/>
      <c r="O23" s="159">
        <v>40</v>
      </c>
      <c r="P23" s="159"/>
      <c r="Q23" s="159"/>
      <c r="R23" s="159"/>
      <c r="S23" s="81" t="s">
        <v>69</v>
      </c>
      <c r="T23" s="81"/>
      <c r="U23" s="81">
        <v>10</v>
      </c>
      <c r="V23" s="474"/>
      <c r="W23" s="36" t="s">
        <v>46</v>
      </c>
      <c r="X23" s="37" t="s">
        <v>27</v>
      </c>
      <c r="Y23" s="35">
        <v>1.7</v>
      </c>
      <c r="AA23" s="53" t="s">
        <v>28</v>
      </c>
      <c r="AB23" s="51">
        <v>2.1</v>
      </c>
      <c r="AC23" s="54">
        <f>AB23*7</f>
        <v>14.700000000000001</v>
      </c>
      <c r="AD23" s="51">
        <f>AB23*5</f>
        <v>10.5</v>
      </c>
      <c r="AE23" s="51" t="s">
        <v>29</v>
      </c>
      <c r="AF23" s="55">
        <f>AC23*4+AD23*9</f>
        <v>153.30000000000001</v>
      </c>
    </row>
    <row r="24" spans="2:32" s="52" customFormat="1" ht="27.9" customHeight="1">
      <c r="B24" s="33" t="s">
        <v>10</v>
      </c>
      <c r="C24" s="469"/>
      <c r="D24" s="159"/>
      <c r="E24" s="159"/>
      <c r="F24" s="159"/>
      <c r="G24" s="138"/>
      <c r="H24" s="168"/>
      <c r="I24" s="133"/>
      <c r="J24" s="159"/>
      <c r="K24" s="161"/>
      <c r="L24" s="159"/>
      <c r="M24" s="138" t="s">
        <v>117</v>
      </c>
      <c r="N24" s="188"/>
      <c r="O24" s="133">
        <v>1</v>
      </c>
      <c r="P24" s="159"/>
      <c r="Q24" s="161"/>
      <c r="R24" s="159"/>
      <c r="S24" s="214" t="s">
        <v>102</v>
      </c>
      <c r="T24" s="220"/>
      <c r="U24" s="81">
        <v>1</v>
      </c>
      <c r="V24" s="474"/>
      <c r="W24" s="76">
        <f>Y21*0+Y22*5+Y23*0+Y24*5+Y25*0+Y26*4</f>
        <v>24.5</v>
      </c>
      <c r="X24" s="37" t="s">
        <v>30</v>
      </c>
      <c r="Y24" s="35">
        <v>2.5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</row>
    <row r="25" spans="2:32" s="52" customFormat="1" ht="27.9" customHeight="1">
      <c r="B25" s="483" t="s">
        <v>80</v>
      </c>
      <c r="C25" s="469"/>
      <c r="D25" s="159"/>
      <c r="E25" s="159"/>
      <c r="F25" s="159"/>
      <c r="G25" s="159"/>
      <c r="H25" s="159"/>
      <c r="I25" s="159"/>
      <c r="J25" s="159"/>
      <c r="K25" s="161"/>
      <c r="L25" s="159"/>
      <c r="M25" s="159" t="s">
        <v>262</v>
      </c>
      <c r="N25" s="165"/>
      <c r="O25" s="159">
        <v>10</v>
      </c>
      <c r="P25" s="159"/>
      <c r="Q25" s="161"/>
      <c r="R25" s="159"/>
      <c r="S25" s="159"/>
      <c r="T25" s="161"/>
      <c r="U25" s="159"/>
      <c r="V25" s="474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</row>
    <row r="26" spans="2:32" s="52" customFormat="1" ht="27.9" customHeight="1">
      <c r="B26" s="483"/>
      <c r="C26" s="469"/>
      <c r="D26" s="165"/>
      <c r="E26" s="161"/>
      <c r="F26" s="159"/>
      <c r="G26" s="159"/>
      <c r="H26" s="159"/>
      <c r="I26" s="159"/>
      <c r="J26" s="167"/>
      <c r="K26" s="178"/>
      <c r="L26" s="159"/>
      <c r="M26" s="488" t="s">
        <v>163</v>
      </c>
      <c r="N26" s="489"/>
      <c r="O26" s="159">
        <v>10</v>
      </c>
      <c r="P26" s="159"/>
      <c r="Q26" s="161"/>
      <c r="R26" s="159"/>
      <c r="S26" s="81"/>
      <c r="T26" s="82"/>
      <c r="U26" s="81"/>
      <c r="V26" s="474"/>
      <c r="W26" s="76">
        <f>Y21*2+Y22*7+Y23*1+Y24*0+Y25*0+Y26*8</f>
        <v>28.5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</row>
    <row r="27" spans="2:32" s="52" customFormat="1" ht="27.9" customHeight="1">
      <c r="B27" s="42" t="s">
        <v>36</v>
      </c>
      <c r="C27" s="58"/>
      <c r="D27" s="159"/>
      <c r="E27" s="161"/>
      <c r="F27" s="159"/>
      <c r="G27" s="159"/>
      <c r="H27" s="161"/>
      <c r="I27" s="159"/>
      <c r="J27" s="167"/>
      <c r="K27" s="170"/>
      <c r="L27" s="159"/>
      <c r="M27" s="488"/>
      <c r="N27" s="489"/>
      <c r="O27" s="159"/>
      <c r="P27" s="159"/>
      <c r="Q27" s="161"/>
      <c r="R27" s="159"/>
      <c r="S27" s="81"/>
      <c r="T27" s="82"/>
      <c r="U27" s="81"/>
      <c r="V27" s="474"/>
      <c r="W27" s="36" t="s">
        <v>12</v>
      </c>
      <c r="X27" s="44"/>
      <c r="Y27" s="35"/>
      <c r="AA27" s="56"/>
      <c r="AB27" s="51"/>
      <c r="AC27" s="56">
        <f>SUM(AC22:AC26)</f>
        <v>28.700000000000003</v>
      </c>
      <c r="AD27" s="56">
        <f>SUM(AD22:AD26)</f>
        <v>23</v>
      </c>
      <c r="AE27" s="56">
        <f>SUM(AE22:AE26)</f>
        <v>101</v>
      </c>
      <c r="AF27" s="56">
        <f>AC27*4+AD27*9+AE27*4</f>
        <v>725.8</v>
      </c>
    </row>
    <row r="28" spans="2:32" s="52" customFormat="1" ht="27.9" customHeight="1" thickBot="1">
      <c r="B28" s="45"/>
      <c r="C28" s="60"/>
      <c r="D28" s="161"/>
      <c r="E28" s="161"/>
      <c r="F28" s="159"/>
      <c r="G28" s="159"/>
      <c r="H28" s="161"/>
      <c r="I28" s="159"/>
      <c r="J28" s="135"/>
      <c r="K28" s="180"/>
      <c r="L28" s="159"/>
      <c r="M28" s="159"/>
      <c r="N28" s="161"/>
      <c r="O28" s="159"/>
      <c r="P28" s="159"/>
      <c r="Q28" s="161"/>
      <c r="R28" s="159"/>
      <c r="S28" s="159"/>
      <c r="T28" s="161"/>
      <c r="U28" s="159"/>
      <c r="V28" s="475"/>
      <c r="W28" s="218">
        <f>W22*4+W26*4+W24*9</f>
        <v>728.5</v>
      </c>
      <c r="X28" s="48"/>
      <c r="Y28" s="49"/>
      <c r="Z28" s="50"/>
      <c r="AB28" s="61"/>
      <c r="AC28" s="62">
        <f>AC27*4/AF27</f>
        <v>0.15817029484706532</v>
      </c>
      <c r="AD28" s="62">
        <f>AD27*9/AF27</f>
        <v>0.28520253513364563</v>
      </c>
      <c r="AE28" s="62">
        <f>AE27*4/AF27</f>
        <v>0.55662717001928907</v>
      </c>
    </row>
    <row r="29" spans="2:32" s="32" customFormat="1" ht="27.9" customHeight="1">
      <c r="B29" s="28">
        <v>11</v>
      </c>
      <c r="C29" s="469"/>
      <c r="D29" s="160" t="str">
        <f>'114.11月菜單'!N30</f>
        <v>地瓜飯</v>
      </c>
      <c r="E29" s="160" t="s">
        <v>84</v>
      </c>
      <c r="F29" s="160"/>
      <c r="G29" s="160" t="str">
        <f>'114.11月菜單'!N31</f>
        <v>新鮮豬里肌排</v>
      </c>
      <c r="H29" s="160" t="s">
        <v>136</v>
      </c>
      <c r="I29" s="160"/>
      <c r="J29" s="160" t="str">
        <f>'114.11月菜單'!N32</f>
        <v>沙茶魷魚羹(海)</v>
      </c>
      <c r="K29" s="160" t="s">
        <v>17</v>
      </c>
      <c r="L29" s="160"/>
      <c r="M29" s="160" t="str">
        <f>'114.11月菜單'!N33</f>
        <v>新竹米粉</v>
      </c>
      <c r="N29" s="160" t="s">
        <v>83</v>
      </c>
      <c r="O29" s="160"/>
      <c r="P29" s="160" t="str">
        <f>'114.11月菜單'!N34</f>
        <v>有機蔬菜</v>
      </c>
      <c r="Q29" s="160" t="s">
        <v>86</v>
      </c>
      <c r="R29" s="160"/>
      <c r="S29" s="160" t="str">
        <f>'114.11月菜單'!N35</f>
        <v>香菇雞湯</v>
      </c>
      <c r="T29" s="160" t="s">
        <v>17</v>
      </c>
      <c r="U29" s="160"/>
      <c r="V29" s="473"/>
      <c r="W29" s="29" t="s">
        <v>44</v>
      </c>
      <c r="X29" s="30" t="s">
        <v>19</v>
      </c>
      <c r="Y29" s="31">
        <v>5.7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</row>
    <row r="30" spans="2:32" ht="27.9" customHeight="1">
      <c r="B30" s="33" t="s">
        <v>8</v>
      </c>
      <c r="C30" s="469"/>
      <c r="D30" s="159" t="s">
        <v>72</v>
      </c>
      <c r="E30" s="159"/>
      <c r="F30" s="159">
        <v>90</v>
      </c>
      <c r="G30" s="485" t="s">
        <v>158</v>
      </c>
      <c r="H30" s="486"/>
      <c r="I30" s="159">
        <v>40</v>
      </c>
      <c r="J30" s="159" t="s">
        <v>167</v>
      </c>
      <c r="K30" s="159"/>
      <c r="L30" s="159">
        <v>20</v>
      </c>
      <c r="M30" s="159" t="s">
        <v>159</v>
      </c>
      <c r="N30" s="159"/>
      <c r="O30" s="159">
        <v>8</v>
      </c>
      <c r="P30" s="159" t="s">
        <v>85</v>
      </c>
      <c r="Q30" s="159"/>
      <c r="R30" s="159">
        <v>100</v>
      </c>
      <c r="S30" s="159" t="s">
        <v>264</v>
      </c>
      <c r="T30" s="159"/>
      <c r="U30" s="159">
        <v>1</v>
      </c>
      <c r="V30" s="474"/>
      <c r="W30" s="76">
        <f>Y29*15+Y30*0+Y31*5+Y32*0+Y33*15+Y34*12+15</f>
        <v>111</v>
      </c>
      <c r="X30" s="34" t="s">
        <v>25</v>
      </c>
      <c r="Y30" s="35">
        <v>2.2000000000000002</v>
      </c>
      <c r="Z30" s="12"/>
      <c r="AA30" s="14" t="s">
        <v>26</v>
      </c>
      <c r="AB30" s="14">
        <v>6</v>
      </c>
      <c r="AC30" s="14">
        <f>AB30*2</f>
        <v>12</v>
      </c>
      <c r="AD30" s="14"/>
      <c r="AE30" s="14">
        <f>AB30*15</f>
        <v>90</v>
      </c>
      <c r="AF30" s="14">
        <f>AC30*4+AE30*4</f>
        <v>408</v>
      </c>
    </row>
    <row r="31" spans="2:32" ht="27.9" customHeight="1">
      <c r="B31" s="33">
        <v>20</v>
      </c>
      <c r="C31" s="469"/>
      <c r="D31" s="159" t="s">
        <v>77</v>
      </c>
      <c r="E31" s="159"/>
      <c r="F31" s="159">
        <v>50</v>
      </c>
      <c r="G31" s="159"/>
      <c r="H31" s="159"/>
      <c r="I31" s="159"/>
      <c r="J31" s="172" t="s">
        <v>129</v>
      </c>
      <c r="K31" s="179"/>
      <c r="L31" s="159">
        <v>10</v>
      </c>
      <c r="M31" s="159" t="s">
        <v>117</v>
      </c>
      <c r="N31" s="159"/>
      <c r="O31" s="159">
        <v>1</v>
      </c>
      <c r="P31" s="159"/>
      <c r="Q31" s="159"/>
      <c r="R31" s="159"/>
      <c r="S31" s="159" t="s">
        <v>90</v>
      </c>
      <c r="T31" s="159"/>
      <c r="U31" s="159">
        <v>20</v>
      </c>
      <c r="V31" s="474"/>
      <c r="W31" s="36" t="s">
        <v>46</v>
      </c>
      <c r="X31" s="37" t="s">
        <v>27</v>
      </c>
      <c r="Y31" s="35">
        <v>2.1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</row>
    <row r="32" spans="2:32" ht="27.9" customHeight="1">
      <c r="B32" s="33" t="s">
        <v>10</v>
      </c>
      <c r="C32" s="469"/>
      <c r="D32" s="161"/>
      <c r="E32" s="161"/>
      <c r="F32" s="159"/>
      <c r="G32" s="159"/>
      <c r="H32" s="161"/>
      <c r="I32" s="159"/>
      <c r="J32" s="159" t="s">
        <v>117</v>
      </c>
      <c r="K32" s="159"/>
      <c r="L32" s="159">
        <v>1</v>
      </c>
      <c r="M32" s="159" t="s">
        <v>132</v>
      </c>
      <c r="N32" s="164"/>
      <c r="O32" s="159">
        <v>30</v>
      </c>
      <c r="P32" s="159"/>
      <c r="Q32" s="161"/>
      <c r="R32" s="159"/>
      <c r="S32" s="159" t="s">
        <v>130</v>
      </c>
      <c r="T32" s="159"/>
      <c r="U32" s="159">
        <v>10</v>
      </c>
      <c r="V32" s="474"/>
      <c r="W32" s="76">
        <f>Y29*0+Y30*5+Y31*0+Y32*5+Y33*0+Y34*4</f>
        <v>23.5</v>
      </c>
      <c r="X32" s="37" t="s">
        <v>30</v>
      </c>
      <c r="Y32" s="35">
        <v>2.5</v>
      </c>
      <c r="Z32" s="12"/>
      <c r="AA32" s="13" t="s">
        <v>31</v>
      </c>
      <c r="AB32" s="14">
        <v>1.8</v>
      </c>
      <c r="AC32" s="14">
        <f>AB32*1</f>
        <v>1.8</v>
      </c>
      <c r="AD32" s="14" t="s">
        <v>29</v>
      </c>
      <c r="AE32" s="14">
        <f>AB32*5</f>
        <v>9</v>
      </c>
      <c r="AF32" s="14">
        <f>AC32*4+AE32*4</f>
        <v>43.2</v>
      </c>
    </row>
    <row r="33" spans="2:32" ht="27.9" customHeight="1">
      <c r="B33" s="483" t="s">
        <v>81</v>
      </c>
      <c r="C33" s="469"/>
      <c r="D33" s="161"/>
      <c r="E33" s="161"/>
      <c r="F33" s="159"/>
      <c r="G33" s="159"/>
      <c r="H33" s="161"/>
      <c r="I33" s="159"/>
      <c r="J33" s="159" t="s">
        <v>74</v>
      </c>
      <c r="K33" s="159"/>
      <c r="L33" s="159">
        <v>20</v>
      </c>
      <c r="M33" s="159" t="s">
        <v>142</v>
      </c>
      <c r="N33" s="161"/>
      <c r="O33" s="159">
        <v>1</v>
      </c>
      <c r="P33" s="159"/>
      <c r="Q33" s="161"/>
      <c r="R33" s="159"/>
      <c r="S33" s="159"/>
      <c r="T33" s="159"/>
      <c r="U33" s="159"/>
      <c r="V33" s="474"/>
      <c r="W33" s="36" t="s">
        <v>47</v>
      </c>
      <c r="X33" s="37" t="s">
        <v>33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</row>
    <row r="34" spans="2:32" ht="27.9" customHeight="1">
      <c r="B34" s="483"/>
      <c r="C34" s="469"/>
      <c r="D34" s="161"/>
      <c r="E34" s="161"/>
      <c r="F34" s="159"/>
      <c r="G34" s="159"/>
      <c r="H34" s="161"/>
      <c r="I34" s="159"/>
      <c r="J34" s="242" t="s">
        <v>137</v>
      </c>
      <c r="K34" s="179" t="s">
        <v>89</v>
      </c>
      <c r="L34" s="159">
        <v>40</v>
      </c>
      <c r="M34" s="159" t="s">
        <v>67</v>
      </c>
      <c r="N34" s="161"/>
      <c r="O34" s="159">
        <v>5</v>
      </c>
      <c r="P34" s="159"/>
      <c r="Q34" s="161"/>
      <c r="R34" s="159"/>
      <c r="S34" s="159"/>
      <c r="T34" s="165"/>
      <c r="U34" s="159"/>
      <c r="V34" s="474"/>
      <c r="W34" s="76">
        <f>Y29*2+Y30*7+Y31*1+Y32*0+Y33*0+Y34*8</f>
        <v>28.900000000000006</v>
      </c>
      <c r="X34" s="70" t="s">
        <v>42</v>
      </c>
      <c r="Y34" s="41">
        <v>0</v>
      </c>
      <c r="Z34" s="12"/>
      <c r="AA34" s="13" t="s">
        <v>35</v>
      </c>
      <c r="AB34" s="14">
        <v>1</v>
      </c>
      <c r="AE34" s="13">
        <f>AB34*15</f>
        <v>15</v>
      </c>
    </row>
    <row r="35" spans="2:32" ht="27.9" customHeight="1">
      <c r="B35" s="42" t="s">
        <v>36</v>
      </c>
      <c r="C35" s="43"/>
      <c r="D35" s="161"/>
      <c r="E35" s="161"/>
      <c r="F35" s="159"/>
      <c r="G35" s="159"/>
      <c r="H35" s="161"/>
      <c r="I35" s="159"/>
      <c r="J35" s="159"/>
      <c r="K35" s="161"/>
      <c r="L35" s="159"/>
      <c r="M35" s="159" t="s">
        <v>93</v>
      </c>
      <c r="N35" s="161"/>
      <c r="O35" s="159">
        <v>5</v>
      </c>
      <c r="P35" s="159"/>
      <c r="Q35" s="161"/>
      <c r="R35" s="159"/>
      <c r="S35" s="159"/>
      <c r="T35" s="161"/>
      <c r="U35" s="159"/>
      <c r="V35" s="474"/>
      <c r="W35" s="36" t="s">
        <v>12</v>
      </c>
      <c r="X35" s="44"/>
      <c r="Y35" s="35"/>
      <c r="AC35" s="13">
        <f>SUM(AC30:AC34)</f>
        <v>27.8</v>
      </c>
      <c r="AD35" s="13">
        <f>SUM(AD30:AD34)</f>
        <v>22.5</v>
      </c>
      <c r="AE35" s="13">
        <f>SUM(AE30:AE34)</f>
        <v>114</v>
      </c>
      <c r="AF35" s="13">
        <f>AC35*4+AD35*9+AE35*4</f>
        <v>769.7</v>
      </c>
    </row>
    <row r="36" spans="2:32" ht="27.9" customHeight="1">
      <c r="B36" s="45"/>
      <c r="C36" s="46"/>
      <c r="D36" s="161"/>
      <c r="E36" s="161"/>
      <c r="F36" s="159"/>
      <c r="G36" s="159"/>
      <c r="H36" s="161"/>
      <c r="I36" s="159"/>
      <c r="J36" s="159"/>
      <c r="K36" s="161"/>
      <c r="L36" s="159"/>
      <c r="M36" s="159"/>
      <c r="N36" s="161"/>
      <c r="O36" s="159"/>
      <c r="P36" s="159"/>
      <c r="Q36" s="161"/>
      <c r="R36" s="159"/>
      <c r="S36" s="159"/>
      <c r="T36" s="161"/>
      <c r="U36" s="159"/>
      <c r="V36" s="475"/>
      <c r="W36" s="218">
        <f>W30*4+W34*4+W32*9</f>
        <v>771.1</v>
      </c>
      <c r="X36" s="48"/>
      <c r="Y36" s="49"/>
      <c r="Z36" s="12"/>
      <c r="AC36" s="47">
        <f>AC35*4/AF35</f>
        <v>0.14447187215798363</v>
      </c>
      <c r="AD36" s="47">
        <f>AD35*9/AF35</f>
        <v>0.26308951539560865</v>
      </c>
      <c r="AE36" s="47">
        <f>AE35*4/AF35</f>
        <v>0.59243861244640761</v>
      </c>
    </row>
    <row r="37" spans="2:32" s="32" customFormat="1" ht="27.9" customHeight="1">
      <c r="B37" s="28">
        <v>11</v>
      </c>
      <c r="C37" s="469"/>
      <c r="D37" s="160" t="str">
        <f>'114.11月菜單'!R30</f>
        <v>夜市鐵板麵</v>
      </c>
      <c r="E37" s="160" t="s">
        <v>17</v>
      </c>
      <c r="F37" s="160"/>
      <c r="G37" s="160" t="str">
        <f>'114.11月菜單'!R31</f>
        <v>咔啦翅小腿X1(炸)</v>
      </c>
      <c r="H37" s="160" t="s">
        <v>78</v>
      </c>
      <c r="I37" s="160"/>
      <c r="J37" s="160" t="str">
        <f>'114.11月菜單'!R32</f>
        <v>蒙古烤肉</v>
      </c>
      <c r="K37" s="160" t="s">
        <v>17</v>
      </c>
      <c r="L37" s="160"/>
      <c r="M37" s="160" t="str">
        <f>'114.11月菜單'!R33</f>
        <v>芋泥包(冷)</v>
      </c>
      <c r="N37" s="160" t="s">
        <v>15</v>
      </c>
      <c r="O37" s="160"/>
      <c r="P37" s="160" t="str">
        <f>'114.11月菜單'!R34</f>
        <v>深色蔬菜</v>
      </c>
      <c r="Q37" s="160" t="s">
        <v>18</v>
      </c>
      <c r="R37" s="160"/>
      <c r="S37" s="160" t="str">
        <f>'114.11月菜單'!R35</f>
        <v>玉米濃湯(芡)</v>
      </c>
      <c r="T37" s="160" t="s">
        <v>134</v>
      </c>
      <c r="U37" s="160"/>
      <c r="V37" s="473"/>
      <c r="W37" s="29" t="s">
        <v>44</v>
      </c>
      <c r="X37" s="30" t="s">
        <v>19</v>
      </c>
      <c r="Y37" s="31">
        <v>4.7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</row>
    <row r="38" spans="2:32" ht="27.9" customHeight="1">
      <c r="B38" s="33" t="s">
        <v>8</v>
      </c>
      <c r="C38" s="469"/>
      <c r="D38" s="159" t="s">
        <v>121</v>
      </c>
      <c r="E38" s="159"/>
      <c r="F38" s="159">
        <v>120</v>
      </c>
      <c r="G38" s="159" t="s">
        <v>179</v>
      </c>
      <c r="H38" s="159"/>
      <c r="I38" s="159">
        <v>30</v>
      </c>
      <c r="J38" s="490" t="s">
        <v>163</v>
      </c>
      <c r="K38" s="491"/>
      <c r="L38" s="159">
        <v>20</v>
      </c>
      <c r="M38" s="159" t="s">
        <v>281</v>
      </c>
      <c r="N38" s="159" t="s">
        <v>122</v>
      </c>
      <c r="O38" s="159">
        <v>30</v>
      </c>
      <c r="P38" s="159" t="s">
        <v>92</v>
      </c>
      <c r="Q38" s="159"/>
      <c r="R38" s="159">
        <v>100</v>
      </c>
      <c r="S38" s="159" t="s">
        <v>135</v>
      </c>
      <c r="T38" s="159"/>
      <c r="U38" s="159">
        <v>20</v>
      </c>
      <c r="V38" s="474"/>
      <c r="W38" s="76">
        <f>Y37*15+Y38*0+Y39*5+Y40*0+Y41*15+Y42*12+15</f>
        <v>93.5</v>
      </c>
      <c r="X38" s="34" t="s">
        <v>25</v>
      </c>
      <c r="Y38" s="35">
        <v>2.4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</row>
    <row r="39" spans="2:32" ht="27.9" customHeight="1">
      <c r="B39" s="33">
        <v>21</v>
      </c>
      <c r="C39" s="469"/>
      <c r="D39" s="159" t="s">
        <v>93</v>
      </c>
      <c r="E39" s="159"/>
      <c r="F39" s="159">
        <v>20</v>
      </c>
      <c r="G39" s="159"/>
      <c r="H39" s="159"/>
      <c r="I39" s="159"/>
      <c r="J39" s="159" t="s">
        <v>67</v>
      </c>
      <c r="K39" s="159"/>
      <c r="L39" s="159">
        <v>20</v>
      </c>
      <c r="M39" s="159"/>
      <c r="N39" s="159"/>
      <c r="O39" s="159"/>
      <c r="P39" s="159"/>
      <c r="Q39" s="159"/>
      <c r="R39" s="159"/>
      <c r="S39" s="159" t="s">
        <v>69</v>
      </c>
      <c r="T39" s="159"/>
      <c r="U39" s="159">
        <v>10</v>
      </c>
      <c r="V39" s="474"/>
      <c r="W39" s="36" t="s">
        <v>46</v>
      </c>
      <c r="X39" s="37" t="s">
        <v>27</v>
      </c>
      <c r="Y39" s="35">
        <v>1.6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</row>
    <row r="40" spans="2:32" ht="27.9" customHeight="1">
      <c r="B40" s="33" t="s">
        <v>10</v>
      </c>
      <c r="C40" s="469"/>
      <c r="D40" s="159" t="s">
        <v>67</v>
      </c>
      <c r="E40" s="164"/>
      <c r="F40" s="159">
        <v>10</v>
      </c>
      <c r="G40" s="159"/>
      <c r="H40" s="159"/>
      <c r="I40" s="159"/>
      <c r="J40" s="159" t="s">
        <v>111</v>
      </c>
      <c r="K40" s="159"/>
      <c r="L40" s="159">
        <v>30</v>
      </c>
      <c r="M40" s="138"/>
      <c r="N40" s="137"/>
      <c r="O40" s="159"/>
      <c r="P40" s="159"/>
      <c r="Q40" s="159"/>
      <c r="R40" s="159"/>
      <c r="S40" s="159"/>
      <c r="T40" s="159"/>
      <c r="U40" s="159"/>
      <c r="V40" s="474"/>
      <c r="W40" s="76">
        <f>Y37*0+Y38*5+Y39*0+Y40*5+Y41*0+Y42*4</f>
        <v>25.5</v>
      </c>
      <c r="X40" s="37" t="s">
        <v>30</v>
      </c>
      <c r="Y40" s="35">
        <v>2.7</v>
      </c>
      <c r="Z40" s="12"/>
      <c r="AA40" s="13" t="s">
        <v>31</v>
      </c>
      <c r="AB40" s="14">
        <v>1.6</v>
      </c>
      <c r="AC40" s="14">
        <f>AB40*1</f>
        <v>1.6</v>
      </c>
      <c r="AD40" s="14" t="s">
        <v>29</v>
      </c>
      <c r="AE40" s="14">
        <f>AB40*5</f>
        <v>8</v>
      </c>
      <c r="AF40" s="14">
        <f>AC40*4+AE40*4</f>
        <v>38.4</v>
      </c>
    </row>
    <row r="41" spans="2:32" ht="27.9" customHeight="1">
      <c r="B41" s="483" t="s">
        <v>32</v>
      </c>
      <c r="C41" s="469"/>
      <c r="D41" s="159" t="s">
        <v>103</v>
      </c>
      <c r="E41" s="159"/>
      <c r="F41" s="159">
        <v>1</v>
      </c>
      <c r="G41" s="159"/>
      <c r="H41" s="159"/>
      <c r="I41" s="159"/>
      <c r="J41" s="159" t="s">
        <v>117</v>
      </c>
      <c r="K41" s="159"/>
      <c r="L41" s="159">
        <v>1</v>
      </c>
      <c r="M41" s="159"/>
      <c r="N41" s="165"/>
      <c r="O41" s="159"/>
      <c r="P41" s="159"/>
      <c r="Q41" s="159"/>
      <c r="R41" s="159"/>
      <c r="S41" s="159"/>
      <c r="T41" s="159"/>
      <c r="U41" s="159"/>
      <c r="V41" s="474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</row>
    <row r="42" spans="2:32" ht="27.9" customHeight="1">
      <c r="B42" s="483"/>
      <c r="C42" s="469"/>
      <c r="D42" s="165"/>
      <c r="E42" s="165"/>
      <c r="F42" s="159"/>
      <c r="G42" s="159"/>
      <c r="H42" s="161"/>
      <c r="I42" s="159"/>
      <c r="J42" s="159"/>
      <c r="K42" s="159"/>
      <c r="L42" s="159"/>
      <c r="M42" s="159"/>
      <c r="N42" s="144"/>
      <c r="O42" s="159"/>
      <c r="P42" s="159"/>
      <c r="Q42" s="161"/>
      <c r="R42" s="159"/>
      <c r="S42" s="159"/>
      <c r="T42" s="161"/>
      <c r="U42" s="159"/>
      <c r="V42" s="474"/>
      <c r="W42" s="76">
        <f>Y37*2+Y38*7+Y39*1+Y40*0+Y41*0+Y42*8</f>
        <v>27.800000000000004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</row>
    <row r="43" spans="2:32" ht="27.9" customHeight="1">
      <c r="B43" s="42" t="s">
        <v>36</v>
      </c>
      <c r="C43" s="43"/>
      <c r="D43" s="165"/>
      <c r="E43" s="161"/>
      <c r="F43" s="159"/>
      <c r="G43" s="159"/>
      <c r="H43" s="161"/>
      <c r="I43" s="159"/>
      <c r="J43" s="159"/>
      <c r="K43" s="161"/>
      <c r="L43" s="159"/>
      <c r="M43" s="167"/>
      <c r="N43" s="170"/>
      <c r="O43" s="159"/>
      <c r="P43" s="159"/>
      <c r="Q43" s="161"/>
      <c r="R43" s="159"/>
      <c r="S43" s="159"/>
      <c r="T43" s="161"/>
      <c r="U43" s="159"/>
      <c r="V43" s="474"/>
      <c r="W43" s="36" t="s">
        <v>12</v>
      </c>
      <c r="X43" s="44"/>
      <c r="Y43" s="35"/>
      <c r="AC43" s="13">
        <f>SUM(AC38:AC42)</f>
        <v>29.7</v>
      </c>
      <c r="AD43" s="13">
        <f>SUM(AD38:AD42)</f>
        <v>24</v>
      </c>
      <c r="AE43" s="13">
        <f>SUM(AE38:AE42)</f>
        <v>98</v>
      </c>
      <c r="AF43" s="13">
        <f>AC43*4+AD43*9+AE43*4</f>
        <v>726.8</v>
      </c>
    </row>
    <row r="44" spans="2:32" ht="27.9" customHeight="1" thickBot="1">
      <c r="B44" s="63"/>
      <c r="C44" s="46"/>
      <c r="D44" s="162"/>
      <c r="E44" s="162"/>
      <c r="F44" s="163"/>
      <c r="G44" s="163"/>
      <c r="H44" s="162"/>
      <c r="I44" s="163"/>
      <c r="J44" s="163"/>
      <c r="K44" s="162"/>
      <c r="L44" s="163"/>
      <c r="M44" s="163"/>
      <c r="N44" s="162"/>
      <c r="O44" s="163"/>
      <c r="P44" s="163"/>
      <c r="Q44" s="162"/>
      <c r="R44" s="163"/>
      <c r="S44" s="163"/>
      <c r="T44" s="162"/>
      <c r="U44" s="163"/>
      <c r="V44" s="475"/>
      <c r="W44" s="217">
        <f>W38*4+W42*4+W40*9</f>
        <v>714.7</v>
      </c>
      <c r="X44" s="48"/>
      <c r="Y44" s="49"/>
      <c r="Z44" s="12"/>
      <c r="AC44" s="47">
        <f>AC43*4/AF43</f>
        <v>0.16345624656026417</v>
      </c>
      <c r="AD44" s="47">
        <f>AD43*9/AF43</f>
        <v>0.29719317556411667</v>
      </c>
      <c r="AE44" s="47">
        <f>AE43*4/AF43</f>
        <v>0.53935057787561924</v>
      </c>
    </row>
    <row r="45" spans="2:32" s="56" customFormat="1" ht="21.75" customHeight="1">
      <c r="B45" s="14"/>
      <c r="C45" s="13"/>
      <c r="D45" s="13"/>
      <c r="E45" s="64"/>
      <c r="F45" s="13"/>
      <c r="G45" s="13"/>
      <c r="H45" s="64"/>
      <c r="I45" s="13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65"/>
      <c r="AB45" s="51"/>
    </row>
    <row r="46" spans="2:32">
      <c r="B46" s="51"/>
      <c r="C46" s="56"/>
      <c r="D46" s="467"/>
      <c r="E46" s="467"/>
      <c r="F46" s="468"/>
      <c r="G46" s="468"/>
      <c r="H46" s="66"/>
      <c r="K46" s="66"/>
      <c r="N46" s="66"/>
      <c r="Q46" s="66"/>
      <c r="T46" s="66"/>
    </row>
    <row r="48" spans="2:32">
      <c r="W48" s="13"/>
    </row>
    <row r="49" spans="23:23">
      <c r="W49" s="13"/>
    </row>
    <row r="50" spans="23:23">
      <c r="W50" s="13"/>
    </row>
    <row r="51" spans="23:23">
      <c r="W51" s="13"/>
    </row>
    <row r="52" spans="23:23">
      <c r="W52" s="13"/>
    </row>
    <row r="53" spans="23:23">
      <c r="W53" s="13"/>
    </row>
    <row r="54" spans="23:23">
      <c r="W54" s="13"/>
    </row>
  </sheetData>
  <mergeCells count="25">
    <mergeCell ref="C37:C42"/>
    <mergeCell ref="V37:V44"/>
    <mergeCell ref="B41:B42"/>
    <mergeCell ref="J45:Y45"/>
    <mergeCell ref="D46:G46"/>
    <mergeCell ref="J38:K38"/>
    <mergeCell ref="C21:C26"/>
    <mergeCell ref="V21:V28"/>
    <mergeCell ref="B25:B26"/>
    <mergeCell ref="C29:C34"/>
    <mergeCell ref="V29:V36"/>
    <mergeCell ref="B33:B34"/>
    <mergeCell ref="M27:N27"/>
    <mergeCell ref="M26:N26"/>
    <mergeCell ref="G30:H30"/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6:H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54"/>
  <sheetViews>
    <sheetView topLeftCell="A7" zoomScale="75" zoomScaleNormal="75" workbookViewId="0">
      <selection activeCell="K4" sqref="K4"/>
    </sheetView>
  </sheetViews>
  <sheetFormatPr defaultColWidth="9" defaultRowHeight="21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11.21875" style="13" customWidth="1"/>
    <col min="7" max="7" width="18.6640625" style="13" customWidth="1"/>
    <col min="8" max="8" width="5.6640625" style="64" customWidth="1"/>
    <col min="9" max="9" width="11.88671875" style="13" customWidth="1"/>
    <col min="10" max="10" width="18.6640625" style="13" customWidth="1"/>
    <col min="11" max="11" width="5.6640625" style="64" customWidth="1"/>
    <col min="12" max="12" width="11.77734375" style="13" customWidth="1"/>
    <col min="13" max="13" width="18.6640625" style="13" customWidth="1"/>
    <col min="14" max="14" width="5.6640625" style="64" customWidth="1"/>
    <col min="15" max="15" width="12.109375" style="13" customWidth="1"/>
    <col min="16" max="16" width="18.6640625" style="13" customWidth="1"/>
    <col min="17" max="17" width="5.6640625" style="64" customWidth="1"/>
    <col min="18" max="18" width="11.77734375" style="13" customWidth="1"/>
    <col min="19" max="19" width="18.6640625" style="13" customWidth="1"/>
    <col min="20" max="20" width="5.6640625" style="64" customWidth="1"/>
    <col min="21" max="21" width="12.7773437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3" s="2" customFormat="1" ht="39">
      <c r="B1" s="480" t="s">
        <v>309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1"/>
      <c r="AB1" s="3"/>
    </row>
    <row r="2" spans="2:33" s="2" customFormat="1" ht="18.899999999999999" customHeight="1">
      <c r="B2" s="481"/>
      <c r="C2" s="482"/>
      <c r="D2" s="482"/>
      <c r="E2" s="482"/>
      <c r="F2" s="482"/>
      <c r="G2" s="48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3" ht="30" customHeight="1" thickBot="1">
      <c r="B3" s="71" t="s">
        <v>43</v>
      </c>
      <c r="C3" s="71"/>
      <c r="D3" s="72"/>
      <c r="E3" s="8"/>
      <c r="F3" s="484" t="s">
        <v>106</v>
      </c>
      <c r="G3" s="484"/>
      <c r="H3" s="484"/>
      <c r="I3" s="484"/>
      <c r="J3" s="484"/>
      <c r="K3" s="484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3" s="27" customFormat="1" ht="100.2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7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3" s="32" customFormat="1" ht="44.4">
      <c r="B5" s="87">
        <v>11</v>
      </c>
      <c r="C5" s="492"/>
      <c r="D5" s="160" t="str">
        <f>'114.11月菜單'!B39</f>
        <v>香Q米飯</v>
      </c>
      <c r="E5" s="160" t="s">
        <v>97</v>
      </c>
      <c r="F5" s="158" t="s">
        <v>16</v>
      </c>
      <c r="G5" s="160" t="str">
        <f>'114.11月菜單'!B40</f>
        <v>醬燒雞翅</v>
      </c>
      <c r="H5" s="160" t="s">
        <v>70</v>
      </c>
      <c r="I5" s="158" t="s">
        <v>16</v>
      </c>
      <c r="J5" s="160" t="str">
        <f>'114.11月菜單'!B41</f>
        <v>河粉蝦仁卷(海加)</v>
      </c>
      <c r="K5" s="160" t="s">
        <v>15</v>
      </c>
      <c r="L5" s="158" t="s">
        <v>16</v>
      </c>
      <c r="M5" s="181" t="str">
        <f>'114.11月菜單'!B42</f>
        <v>菇菇拌海根</v>
      </c>
      <c r="N5" s="160" t="s">
        <v>17</v>
      </c>
      <c r="O5" s="158" t="s">
        <v>16</v>
      </c>
      <c r="P5" s="160" t="str">
        <f>'114.11月菜單'!B43</f>
        <v>深色蔬菜</v>
      </c>
      <c r="Q5" s="160" t="s">
        <v>55</v>
      </c>
      <c r="R5" s="158" t="s">
        <v>16</v>
      </c>
      <c r="S5" s="160" t="str">
        <f>'114.11月菜單'!B44</f>
        <v>味噌豆腐湯(豆)</v>
      </c>
      <c r="T5" s="160" t="s">
        <v>54</v>
      </c>
      <c r="U5" s="158" t="s">
        <v>16</v>
      </c>
      <c r="V5" s="499"/>
      <c r="W5" s="29" t="s">
        <v>44</v>
      </c>
      <c r="X5" s="30" t="s">
        <v>56</v>
      </c>
      <c r="Y5" s="31">
        <v>5</v>
      </c>
      <c r="Z5"/>
      <c r="AA5" s="13"/>
      <c r="AB5" s="14"/>
      <c r="AC5" s="13"/>
      <c r="AD5" s="13"/>
      <c r="AE5" s="13"/>
      <c r="AF5" s="13"/>
      <c r="AG5" s="67"/>
    </row>
    <row r="6" spans="2:33" ht="27.9" customHeight="1">
      <c r="B6" s="88" t="s">
        <v>8</v>
      </c>
      <c r="C6" s="492"/>
      <c r="D6" s="159" t="s">
        <v>98</v>
      </c>
      <c r="E6" s="159"/>
      <c r="F6" s="159">
        <v>100</v>
      </c>
      <c r="G6" s="159" t="s">
        <v>139</v>
      </c>
      <c r="H6" s="159"/>
      <c r="I6" s="159">
        <v>60</v>
      </c>
      <c r="J6" s="159" t="s">
        <v>277</v>
      </c>
      <c r="K6" s="159" t="s">
        <v>185</v>
      </c>
      <c r="L6" s="167">
        <v>30</v>
      </c>
      <c r="M6" s="159" t="s">
        <v>262</v>
      </c>
      <c r="N6" s="159"/>
      <c r="O6" s="159">
        <v>10</v>
      </c>
      <c r="P6" s="159" t="s">
        <v>73</v>
      </c>
      <c r="Q6" s="159"/>
      <c r="R6" s="159">
        <v>100</v>
      </c>
      <c r="S6" s="159" t="s">
        <v>88</v>
      </c>
      <c r="T6" s="159"/>
      <c r="U6" s="159">
        <v>1</v>
      </c>
      <c r="V6" s="500"/>
      <c r="W6" s="76">
        <f>Y5*15+Y6*0+Y7*5+Y8*0+Y9*15+Y10*12+15</f>
        <v>98.5</v>
      </c>
      <c r="X6" s="34" t="s">
        <v>57</v>
      </c>
      <c r="Y6" s="35">
        <v>2.2999999999999998</v>
      </c>
      <c r="Z6" s="12"/>
      <c r="AA6" s="14"/>
      <c r="AC6" s="14"/>
      <c r="AD6" s="14"/>
      <c r="AE6" s="14"/>
      <c r="AF6" s="14"/>
      <c r="AG6" s="77"/>
    </row>
    <row r="7" spans="2:33" ht="27.9" customHeight="1">
      <c r="B7" s="88">
        <v>24</v>
      </c>
      <c r="C7" s="492"/>
      <c r="D7" s="159"/>
      <c r="E7" s="159"/>
      <c r="F7" s="159"/>
      <c r="G7" s="159"/>
      <c r="H7" s="159"/>
      <c r="I7" s="159"/>
      <c r="J7" s="159"/>
      <c r="K7" s="159"/>
      <c r="L7" s="167"/>
      <c r="M7" s="159" t="s">
        <v>129</v>
      </c>
      <c r="N7" s="159"/>
      <c r="O7" s="159">
        <v>10</v>
      </c>
      <c r="P7" s="159"/>
      <c r="Q7" s="159"/>
      <c r="R7" s="159"/>
      <c r="S7" s="159" t="s">
        <v>112</v>
      </c>
      <c r="T7" s="159" t="s">
        <v>100</v>
      </c>
      <c r="U7" s="159">
        <v>30</v>
      </c>
      <c r="V7" s="500"/>
      <c r="W7" s="36" t="s">
        <v>46</v>
      </c>
      <c r="X7" s="37" t="s">
        <v>27</v>
      </c>
      <c r="Y7" s="35">
        <v>1.7</v>
      </c>
      <c r="AA7" s="38"/>
      <c r="AC7" s="39"/>
      <c r="AD7" s="14"/>
      <c r="AE7" s="14"/>
      <c r="AF7" s="40"/>
      <c r="AG7" s="67"/>
    </row>
    <row r="8" spans="2:33" ht="27.9" customHeight="1">
      <c r="B8" s="88" t="s">
        <v>10</v>
      </c>
      <c r="C8" s="492"/>
      <c r="D8" s="159"/>
      <c r="E8" s="159"/>
      <c r="F8" s="159"/>
      <c r="G8" s="159"/>
      <c r="H8" s="161"/>
      <c r="I8" s="159"/>
      <c r="J8" s="159"/>
      <c r="K8" s="159"/>
      <c r="L8" s="167"/>
      <c r="M8" s="182" t="s">
        <v>161</v>
      </c>
      <c r="N8" s="159"/>
      <c r="O8" s="159">
        <v>50</v>
      </c>
      <c r="P8" s="159"/>
      <c r="Q8" s="159"/>
      <c r="R8" s="159"/>
      <c r="S8" s="159" t="s">
        <v>102</v>
      </c>
      <c r="T8" s="164"/>
      <c r="U8" s="159">
        <v>1</v>
      </c>
      <c r="V8" s="500"/>
      <c r="W8" s="76">
        <f>Y5*0+Y6*5+Y7*0+Y8*5+Y9*0+Y10*4</f>
        <v>24</v>
      </c>
      <c r="X8" s="37" t="s">
        <v>58</v>
      </c>
      <c r="Y8" s="35">
        <v>2.5</v>
      </c>
      <c r="Z8" s="12"/>
      <c r="AC8" s="14"/>
      <c r="AD8" s="14"/>
      <c r="AE8" s="14"/>
      <c r="AF8" s="14"/>
      <c r="AG8" s="77"/>
    </row>
    <row r="9" spans="2:33" ht="27.9" customHeight="1">
      <c r="B9" s="494" t="s">
        <v>96</v>
      </c>
      <c r="C9" s="492"/>
      <c r="D9" s="159"/>
      <c r="E9" s="159"/>
      <c r="F9" s="159"/>
      <c r="G9" s="159"/>
      <c r="H9" s="161"/>
      <c r="I9" s="159"/>
      <c r="J9" s="159"/>
      <c r="K9" s="159"/>
      <c r="L9" s="167"/>
      <c r="M9" s="182"/>
      <c r="N9" s="178"/>
      <c r="O9" s="159"/>
      <c r="P9" s="159"/>
      <c r="Q9" s="159"/>
      <c r="R9" s="159"/>
      <c r="S9" s="159"/>
      <c r="T9" s="161"/>
      <c r="U9" s="159"/>
      <c r="V9" s="500"/>
      <c r="W9" s="36" t="s">
        <v>47</v>
      </c>
      <c r="X9" s="37" t="s">
        <v>59</v>
      </c>
      <c r="Y9" s="35">
        <v>0</v>
      </c>
      <c r="AC9" s="14"/>
      <c r="AD9" s="14"/>
      <c r="AE9" s="14"/>
      <c r="AF9" s="14"/>
      <c r="AG9" s="67"/>
    </row>
    <row r="10" spans="2:33" ht="27.9" customHeight="1">
      <c r="B10" s="494"/>
      <c r="C10" s="492"/>
      <c r="D10" s="165"/>
      <c r="E10" s="161"/>
      <c r="F10" s="159"/>
      <c r="G10" s="159"/>
      <c r="H10" s="161"/>
      <c r="I10" s="159"/>
      <c r="J10" s="159"/>
      <c r="K10" s="161"/>
      <c r="L10" s="159"/>
      <c r="M10" s="159"/>
      <c r="N10" s="144"/>
      <c r="O10" s="159"/>
      <c r="P10" s="159"/>
      <c r="Q10" s="161"/>
      <c r="R10" s="159"/>
      <c r="S10" s="159"/>
      <c r="T10" s="161"/>
      <c r="U10" s="159"/>
      <c r="V10" s="500"/>
      <c r="W10" s="76">
        <f>Y5*2+Y6*7+Y7*1+Y8*0+Y9*0+Y10*8</f>
        <v>27.799999999999997</v>
      </c>
      <c r="X10" s="70" t="s">
        <v>60</v>
      </c>
      <c r="Y10" s="41">
        <v>0</v>
      </c>
      <c r="Z10" s="12"/>
      <c r="AG10" s="77"/>
    </row>
    <row r="11" spans="2:33" ht="27.9" customHeight="1">
      <c r="B11" s="83" t="s">
        <v>61</v>
      </c>
      <c r="C11" s="85"/>
      <c r="D11" s="161"/>
      <c r="E11" s="161"/>
      <c r="F11" s="159"/>
      <c r="G11" s="159"/>
      <c r="H11" s="161"/>
      <c r="I11" s="159"/>
      <c r="J11" s="159"/>
      <c r="K11" s="161"/>
      <c r="L11" s="159"/>
      <c r="M11" s="159"/>
      <c r="N11" s="161"/>
      <c r="O11" s="159"/>
      <c r="P11" s="159"/>
      <c r="Q11" s="161"/>
      <c r="R11" s="159"/>
      <c r="S11" s="159"/>
      <c r="T11" s="161"/>
      <c r="U11" s="159"/>
      <c r="V11" s="500"/>
      <c r="W11" s="36" t="s">
        <v>12</v>
      </c>
      <c r="X11" s="44"/>
      <c r="Y11" s="35"/>
      <c r="AG11" s="67"/>
    </row>
    <row r="12" spans="2:33" ht="27.9" customHeight="1">
      <c r="B12" s="93"/>
      <c r="C12" s="94"/>
      <c r="D12" s="153"/>
      <c r="E12" s="153"/>
      <c r="F12" s="154"/>
      <c r="G12" s="154"/>
      <c r="H12" s="153"/>
      <c r="I12" s="154"/>
      <c r="J12" s="154"/>
      <c r="K12" s="153"/>
      <c r="L12" s="154"/>
      <c r="M12" s="154"/>
      <c r="N12" s="153"/>
      <c r="O12" s="154"/>
      <c r="P12" s="154"/>
      <c r="Q12" s="153"/>
      <c r="R12" s="154"/>
      <c r="S12" s="154"/>
      <c r="T12" s="153"/>
      <c r="U12" s="154"/>
      <c r="V12" s="504"/>
      <c r="W12" s="218">
        <f>W6*4+W10*4+W8*9</f>
        <v>721.2</v>
      </c>
      <c r="X12" s="95"/>
      <c r="Y12" s="96"/>
      <c r="Z12" s="12"/>
      <c r="AC12" s="47"/>
      <c r="AD12" s="47"/>
      <c r="AE12" s="47"/>
      <c r="AG12" s="78"/>
    </row>
    <row r="13" spans="2:33" s="32" customFormat="1" ht="27.9" customHeight="1">
      <c r="B13" s="28">
        <v>11</v>
      </c>
      <c r="C13" s="469"/>
      <c r="D13" s="160" t="str">
        <f>'114.11月菜單'!F39</f>
        <v>糙米飯</v>
      </c>
      <c r="E13" s="160" t="s">
        <v>15</v>
      </c>
      <c r="F13" s="160"/>
      <c r="G13" s="160" t="str">
        <f>'114.11月菜單'!F40</f>
        <v>回鍋肉片(豆)</v>
      </c>
      <c r="H13" s="160" t="s">
        <v>17</v>
      </c>
      <c r="I13" s="160"/>
      <c r="J13" s="160" t="str">
        <f>'114.11月菜單'!F41</f>
        <v>蒸蛋</v>
      </c>
      <c r="K13" s="160" t="s">
        <v>15</v>
      </c>
      <c r="L13" s="160"/>
      <c r="M13" s="160" t="str">
        <f>'114.11月菜單'!F42</f>
        <v>酢醬高麗菜</v>
      </c>
      <c r="N13" s="160" t="s">
        <v>17</v>
      </c>
      <c r="O13" s="160"/>
      <c r="P13" s="160" t="str">
        <f>'114.11月菜單'!F43</f>
        <v>淺色蔬菜</v>
      </c>
      <c r="Q13" s="160" t="s">
        <v>18</v>
      </c>
      <c r="R13" s="160"/>
      <c r="S13" s="160" t="str">
        <f>'114.11月菜單'!F44</f>
        <v>蘿蔔香菇湯</v>
      </c>
      <c r="T13" s="160" t="s">
        <v>17</v>
      </c>
      <c r="U13" s="160"/>
      <c r="V13" s="473"/>
      <c r="W13" s="29" t="s">
        <v>44</v>
      </c>
      <c r="X13" s="30" t="s">
        <v>19</v>
      </c>
      <c r="Y13" s="31">
        <v>5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  <c r="AG13" s="67"/>
    </row>
    <row r="14" spans="2:33" ht="27.9" customHeight="1">
      <c r="B14" s="33" t="s">
        <v>8</v>
      </c>
      <c r="C14" s="469"/>
      <c r="D14" s="159" t="s">
        <v>24</v>
      </c>
      <c r="E14" s="159"/>
      <c r="F14" s="159">
        <v>60</v>
      </c>
      <c r="G14" s="215" t="s">
        <v>182</v>
      </c>
      <c r="H14" s="216" t="s">
        <v>100</v>
      </c>
      <c r="I14" s="133">
        <v>30</v>
      </c>
      <c r="J14" s="167" t="s">
        <v>69</v>
      </c>
      <c r="K14" s="198"/>
      <c r="L14" s="159">
        <v>55</v>
      </c>
      <c r="M14" s="159" t="s">
        <v>93</v>
      </c>
      <c r="N14" s="159"/>
      <c r="O14" s="159">
        <v>3</v>
      </c>
      <c r="P14" s="159" t="s">
        <v>140</v>
      </c>
      <c r="Q14" s="159"/>
      <c r="R14" s="159">
        <v>100</v>
      </c>
      <c r="S14" s="177" t="s">
        <v>264</v>
      </c>
      <c r="T14" s="219"/>
      <c r="U14" s="159">
        <v>1</v>
      </c>
      <c r="V14" s="474"/>
      <c r="W14" s="76">
        <f>Y13*15+Y14*0+Y15*5+Y16*0+Y17*15+Y18*12+15</f>
        <v>99</v>
      </c>
      <c r="X14" s="34" t="s">
        <v>25</v>
      </c>
      <c r="Y14" s="35">
        <v>2.2999999999999998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  <c r="AG14" s="77"/>
    </row>
    <row r="15" spans="2:33" ht="27.9" customHeight="1">
      <c r="B15" s="33">
        <v>25</v>
      </c>
      <c r="C15" s="469"/>
      <c r="D15" s="159" t="s">
        <v>118</v>
      </c>
      <c r="E15" s="159"/>
      <c r="F15" s="159">
        <v>40</v>
      </c>
      <c r="G15" s="488" t="s">
        <v>163</v>
      </c>
      <c r="H15" s="489"/>
      <c r="I15" s="159">
        <v>40</v>
      </c>
      <c r="J15" s="159" t="s">
        <v>101</v>
      </c>
      <c r="K15" s="159"/>
      <c r="L15" s="159">
        <v>1</v>
      </c>
      <c r="M15" s="159" t="s">
        <v>111</v>
      </c>
      <c r="N15" s="159"/>
      <c r="O15" s="159">
        <v>50</v>
      </c>
      <c r="P15" s="159"/>
      <c r="Q15" s="159"/>
      <c r="R15" s="159"/>
      <c r="S15" s="167" t="s">
        <v>74</v>
      </c>
      <c r="T15" s="178"/>
      <c r="U15" s="159">
        <v>20</v>
      </c>
      <c r="V15" s="474"/>
      <c r="W15" s="36" t="s">
        <v>46</v>
      </c>
      <c r="X15" s="37" t="s">
        <v>27</v>
      </c>
      <c r="Y15" s="35">
        <v>1.8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  <c r="AG15" s="67"/>
    </row>
    <row r="16" spans="2:33" ht="27.9" customHeight="1">
      <c r="B16" s="33" t="s">
        <v>10</v>
      </c>
      <c r="C16" s="469"/>
      <c r="D16" s="161"/>
      <c r="E16" s="161"/>
      <c r="F16" s="159"/>
      <c r="G16" s="159"/>
      <c r="H16" s="159"/>
      <c r="I16" s="159"/>
      <c r="J16" s="159"/>
      <c r="K16" s="159"/>
      <c r="L16" s="159"/>
      <c r="M16" s="159" t="s">
        <v>117</v>
      </c>
      <c r="N16" s="159"/>
      <c r="O16" s="159">
        <v>1</v>
      </c>
      <c r="P16" s="159"/>
      <c r="Q16" s="161"/>
      <c r="R16" s="159"/>
      <c r="S16" s="159" t="s">
        <v>90</v>
      </c>
      <c r="T16" s="159"/>
      <c r="U16" s="159">
        <v>10</v>
      </c>
      <c r="V16" s="474"/>
      <c r="W16" s="76">
        <f>Y13*0+Y14*5+Y15*0+Y16*5+Y17*0+Y18*4</f>
        <v>24</v>
      </c>
      <c r="X16" s="37" t="s">
        <v>30</v>
      </c>
      <c r="Y16" s="35">
        <v>2.5</v>
      </c>
      <c r="Z16" s="12"/>
      <c r="AA16" s="13" t="s">
        <v>31</v>
      </c>
      <c r="AB16" s="14">
        <v>1.6</v>
      </c>
      <c r="AC16" s="14">
        <f>AB16*1</f>
        <v>1.6</v>
      </c>
      <c r="AD16" s="14" t="s">
        <v>29</v>
      </c>
      <c r="AE16" s="14">
        <f>AB16*5</f>
        <v>8</v>
      </c>
      <c r="AF16" s="14">
        <f>AC16*4+AE16*4</f>
        <v>38.4</v>
      </c>
      <c r="AG16" s="77"/>
    </row>
    <row r="17" spans="2:33" ht="27.9" customHeight="1">
      <c r="B17" s="483" t="s">
        <v>38</v>
      </c>
      <c r="C17" s="469"/>
      <c r="D17" s="161"/>
      <c r="E17" s="161"/>
      <c r="F17" s="159"/>
      <c r="G17" s="159"/>
      <c r="H17" s="159"/>
      <c r="I17" s="159"/>
      <c r="J17" s="159"/>
      <c r="K17" s="159"/>
      <c r="L17" s="159"/>
      <c r="M17" s="159" t="s">
        <v>101</v>
      </c>
      <c r="N17" s="161"/>
      <c r="O17" s="159">
        <v>1</v>
      </c>
      <c r="P17" s="159"/>
      <c r="Q17" s="161"/>
      <c r="R17" s="159"/>
      <c r="S17" s="159"/>
      <c r="T17" s="159"/>
      <c r="U17" s="159"/>
      <c r="V17" s="474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  <c r="AG17" s="67"/>
    </row>
    <row r="18" spans="2:33" ht="27.9" customHeight="1">
      <c r="B18" s="483"/>
      <c r="C18" s="469"/>
      <c r="D18" s="161"/>
      <c r="E18" s="161"/>
      <c r="F18" s="159"/>
      <c r="G18" s="159"/>
      <c r="H18" s="161"/>
      <c r="I18" s="159"/>
      <c r="J18" s="159"/>
      <c r="K18" s="159"/>
      <c r="L18" s="159"/>
      <c r="M18" s="159"/>
      <c r="N18" s="161"/>
      <c r="O18" s="159"/>
      <c r="P18" s="159"/>
      <c r="Q18" s="161"/>
      <c r="R18" s="159"/>
      <c r="S18" s="159"/>
      <c r="T18" s="161"/>
      <c r="U18" s="159"/>
      <c r="V18" s="474"/>
      <c r="W18" s="76">
        <f>Y13*2+Y14*7+Y15*1+Y16*0+Y17*0+Y18*8</f>
        <v>27.9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  <c r="AG18" s="77"/>
    </row>
    <row r="19" spans="2:33" ht="27.9" customHeight="1">
      <c r="B19" s="42" t="s">
        <v>36</v>
      </c>
      <c r="C19" s="43"/>
      <c r="D19" s="161"/>
      <c r="E19" s="161"/>
      <c r="F19" s="159"/>
      <c r="G19" s="159"/>
      <c r="H19" s="161"/>
      <c r="I19" s="159"/>
      <c r="J19" s="159"/>
      <c r="K19" s="161"/>
      <c r="L19" s="159"/>
      <c r="M19" s="159"/>
      <c r="N19" s="161"/>
      <c r="O19" s="159"/>
      <c r="P19" s="159"/>
      <c r="Q19" s="161"/>
      <c r="R19" s="159"/>
      <c r="S19" s="81"/>
      <c r="T19" s="82"/>
      <c r="U19" s="81"/>
      <c r="V19" s="474"/>
      <c r="W19" s="36" t="s">
        <v>12</v>
      </c>
      <c r="X19" s="44"/>
      <c r="Y19" s="35"/>
      <c r="AC19" s="13">
        <f>SUM(AC14:AC18)</f>
        <v>28</v>
      </c>
      <c r="AD19" s="13">
        <f>SUM(AD14:AD18)</f>
        <v>22.5</v>
      </c>
      <c r="AE19" s="13">
        <f>SUM(AE14:AE18)</f>
        <v>116</v>
      </c>
      <c r="AF19" s="13">
        <f>AC19*4+AD19*9+AE19*4</f>
        <v>778.5</v>
      </c>
      <c r="AG19" s="67"/>
    </row>
    <row r="20" spans="2:33" ht="27.9" customHeight="1">
      <c r="B20" s="45"/>
      <c r="C20" s="46"/>
      <c r="D20" s="161"/>
      <c r="E20" s="161"/>
      <c r="F20" s="159"/>
      <c r="G20" s="159"/>
      <c r="H20" s="161"/>
      <c r="I20" s="159"/>
      <c r="J20" s="159"/>
      <c r="K20" s="161"/>
      <c r="L20" s="159"/>
      <c r="M20" s="159"/>
      <c r="N20" s="161"/>
      <c r="O20" s="159"/>
      <c r="P20" s="159"/>
      <c r="Q20" s="161"/>
      <c r="R20" s="159"/>
      <c r="S20" s="159"/>
      <c r="T20" s="161"/>
      <c r="U20" s="159"/>
      <c r="V20" s="475"/>
      <c r="W20" s="218">
        <f>W14*4+W18*4+W16*9</f>
        <v>723.6</v>
      </c>
      <c r="X20" s="48"/>
      <c r="Y20" s="49"/>
      <c r="Z20" s="12"/>
      <c r="AC20" s="47">
        <f>AC19*4/AF19</f>
        <v>0.14386640976236351</v>
      </c>
      <c r="AD20" s="47">
        <f>AD19*9/AF19</f>
        <v>0.26011560693641617</v>
      </c>
      <c r="AE20" s="47">
        <f>AE19*4/AF19</f>
        <v>0.59601798330122024</v>
      </c>
      <c r="AG20" s="78"/>
    </row>
    <row r="21" spans="2:33" s="32" customFormat="1" ht="27.9" customHeight="1">
      <c r="B21" s="28">
        <v>11</v>
      </c>
      <c r="C21" s="496"/>
      <c r="D21" s="160" t="str">
        <f>'114.11月菜單'!J39</f>
        <v>香Q米飯</v>
      </c>
      <c r="E21" s="160" t="s">
        <v>15</v>
      </c>
      <c r="F21" s="160"/>
      <c r="G21" s="160" t="str">
        <f>'114.11月菜單'!J40</f>
        <v>台式鹽酥雞(炸)</v>
      </c>
      <c r="H21" s="160" t="s">
        <v>78</v>
      </c>
      <c r="I21" s="160"/>
      <c r="J21" s="160" t="str">
        <f>'114.11月菜單'!J41:M41</f>
        <v>海鮮魷魚(海)</v>
      </c>
      <c r="K21" s="160" t="s">
        <v>17</v>
      </c>
      <c r="L21" s="131"/>
      <c r="M21" s="132" t="str">
        <f>'114.11月菜單'!J42</f>
        <v>五香滷蛋</v>
      </c>
      <c r="N21" s="160" t="s">
        <v>136</v>
      </c>
      <c r="O21" s="160"/>
      <c r="P21" s="160" t="str">
        <f>'114.11月菜單'!J43</f>
        <v>深色蔬菜</v>
      </c>
      <c r="Q21" s="160" t="s">
        <v>18</v>
      </c>
      <c r="R21" s="160"/>
      <c r="S21" s="160" t="str">
        <f>'114.11月菜單'!J44</f>
        <v>冬瓜湯</v>
      </c>
      <c r="T21" s="160" t="s">
        <v>17</v>
      </c>
      <c r="U21" s="160"/>
      <c r="V21" s="499"/>
      <c r="W21" s="29" t="s">
        <v>44</v>
      </c>
      <c r="X21" s="30" t="s">
        <v>19</v>
      </c>
      <c r="Y21" s="31">
        <v>5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  <c r="AG21" s="67"/>
    </row>
    <row r="22" spans="2:33" s="52" customFormat="1" ht="27.75" customHeight="1">
      <c r="B22" s="33" t="s">
        <v>8</v>
      </c>
      <c r="C22" s="497"/>
      <c r="D22" s="159" t="s">
        <v>157</v>
      </c>
      <c r="E22" s="159"/>
      <c r="F22" s="159">
        <v>100</v>
      </c>
      <c r="G22" s="215" t="s">
        <v>130</v>
      </c>
      <c r="H22" s="216"/>
      <c r="I22" s="133">
        <v>60</v>
      </c>
      <c r="J22" s="159" t="s">
        <v>167</v>
      </c>
      <c r="K22" s="159"/>
      <c r="L22" s="159">
        <v>20</v>
      </c>
      <c r="M22" s="159" t="s">
        <v>171</v>
      </c>
      <c r="N22" s="159"/>
      <c r="O22" s="159">
        <v>55</v>
      </c>
      <c r="P22" s="159" t="s">
        <v>73</v>
      </c>
      <c r="Q22" s="159"/>
      <c r="R22" s="159">
        <v>100</v>
      </c>
      <c r="S22" s="159" t="s">
        <v>105</v>
      </c>
      <c r="T22" s="159"/>
      <c r="U22" s="159">
        <v>35</v>
      </c>
      <c r="V22" s="500"/>
      <c r="W22" s="76">
        <f>Y21*15+Y22*0+Y23*5+Y24*0+Y25*15+Y26*12+15</f>
        <v>100.5</v>
      </c>
      <c r="X22" s="34" t="s">
        <v>25</v>
      </c>
      <c r="Y22" s="35">
        <v>2.4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  <c r="AG22" s="77"/>
    </row>
    <row r="23" spans="2:33" s="52" customFormat="1" ht="27.9" customHeight="1">
      <c r="B23" s="33">
        <v>26</v>
      </c>
      <c r="C23" s="497"/>
      <c r="D23" s="159"/>
      <c r="E23" s="159"/>
      <c r="F23" s="159"/>
      <c r="G23" s="136"/>
      <c r="H23" s="140"/>
      <c r="I23" s="159"/>
      <c r="J23" s="172" t="s">
        <v>262</v>
      </c>
      <c r="K23" s="179"/>
      <c r="L23" s="159">
        <v>10</v>
      </c>
      <c r="M23" s="159"/>
      <c r="N23" s="159"/>
      <c r="O23" s="159"/>
      <c r="P23" s="159"/>
      <c r="Q23" s="159"/>
      <c r="R23" s="159"/>
      <c r="S23" s="159" t="s">
        <v>102</v>
      </c>
      <c r="T23" s="159"/>
      <c r="U23" s="159">
        <v>1</v>
      </c>
      <c r="V23" s="500"/>
      <c r="W23" s="36" t="s">
        <v>46</v>
      </c>
      <c r="X23" s="37" t="s">
        <v>27</v>
      </c>
      <c r="Y23" s="35">
        <v>2.1</v>
      </c>
      <c r="AA23" s="53" t="s">
        <v>28</v>
      </c>
      <c r="AB23" s="51">
        <v>2.2000000000000002</v>
      </c>
      <c r="AC23" s="54">
        <f>AB23*7</f>
        <v>15.400000000000002</v>
      </c>
      <c r="AD23" s="51">
        <f>AB23*5</f>
        <v>11</v>
      </c>
      <c r="AE23" s="51" t="s">
        <v>29</v>
      </c>
      <c r="AF23" s="55">
        <f>AC23*4+AD23*9</f>
        <v>160.60000000000002</v>
      </c>
      <c r="AG23" s="67"/>
    </row>
    <row r="24" spans="2:33" s="52" customFormat="1" ht="27.9" customHeight="1">
      <c r="B24" s="33" t="s">
        <v>10</v>
      </c>
      <c r="C24" s="497"/>
      <c r="D24" s="159"/>
      <c r="E24" s="159"/>
      <c r="F24" s="159"/>
      <c r="G24" s="136"/>
      <c r="H24" s="140"/>
      <c r="I24" s="159"/>
      <c r="J24" s="159" t="s">
        <v>117</v>
      </c>
      <c r="K24" s="159"/>
      <c r="L24" s="159">
        <v>1</v>
      </c>
      <c r="M24" s="159"/>
      <c r="N24" s="164"/>
      <c r="O24" s="159"/>
      <c r="P24" s="159"/>
      <c r="Q24" s="161"/>
      <c r="R24" s="159"/>
      <c r="S24" s="172"/>
      <c r="T24" s="179"/>
      <c r="U24" s="159"/>
      <c r="V24" s="500"/>
      <c r="W24" s="76">
        <f>Y21*0+Y22*5+Y23*0+Y24*5+Y25*0+Y26*4</f>
        <v>25.5</v>
      </c>
      <c r="X24" s="37" t="s">
        <v>30</v>
      </c>
      <c r="Y24" s="35">
        <v>2.7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  <c r="AG24" s="77"/>
    </row>
    <row r="25" spans="2:33" s="52" customFormat="1" ht="27.9" customHeight="1">
      <c r="B25" s="483" t="s">
        <v>109</v>
      </c>
      <c r="C25" s="497"/>
      <c r="D25" s="159"/>
      <c r="E25" s="159"/>
      <c r="F25" s="159"/>
      <c r="G25" s="141"/>
      <c r="H25" s="142"/>
      <c r="I25" s="143"/>
      <c r="J25" s="159" t="s">
        <v>168</v>
      </c>
      <c r="K25" s="159"/>
      <c r="L25" s="159">
        <v>40</v>
      </c>
      <c r="M25" s="159"/>
      <c r="N25" s="161"/>
      <c r="O25" s="159"/>
      <c r="P25" s="159"/>
      <c r="Q25" s="161"/>
      <c r="R25" s="159"/>
      <c r="S25" s="159"/>
      <c r="T25" s="161"/>
      <c r="U25" s="159"/>
      <c r="V25" s="500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  <c r="AG25" s="67"/>
    </row>
    <row r="26" spans="2:33" s="52" customFormat="1" ht="27.9" customHeight="1">
      <c r="B26" s="483"/>
      <c r="C26" s="498"/>
      <c r="D26" s="159"/>
      <c r="E26" s="161"/>
      <c r="F26" s="159"/>
      <c r="G26" s="138"/>
      <c r="H26" s="137"/>
      <c r="I26" s="155"/>
      <c r="J26" s="242" t="s">
        <v>137</v>
      </c>
      <c r="K26" s="179" t="s">
        <v>89</v>
      </c>
      <c r="L26" s="159">
        <v>40</v>
      </c>
      <c r="M26" s="159"/>
      <c r="N26" s="165"/>
      <c r="O26" s="159"/>
      <c r="P26" s="159"/>
      <c r="Q26" s="161"/>
      <c r="R26" s="159"/>
      <c r="S26" s="159"/>
      <c r="T26" s="161"/>
      <c r="U26" s="159"/>
      <c r="V26" s="500"/>
      <c r="W26" s="76">
        <f>Y21*2+Y22*7+Y23*1+Y24*0+Y25*0+Y26*8</f>
        <v>28.900000000000002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  <c r="AG26" s="77"/>
    </row>
    <row r="27" spans="2:33" s="52" customFormat="1" ht="27.9" customHeight="1">
      <c r="B27" s="42" t="s">
        <v>36</v>
      </c>
      <c r="C27" s="84"/>
      <c r="D27" s="138"/>
      <c r="E27" s="176"/>
      <c r="F27" s="169"/>
      <c r="G27" s="189"/>
      <c r="H27" s="133"/>
      <c r="I27" s="159"/>
      <c r="J27" s="159"/>
      <c r="K27" s="159"/>
      <c r="L27" s="159"/>
      <c r="M27" s="159"/>
      <c r="N27" s="159"/>
      <c r="O27" s="159"/>
      <c r="P27" s="159"/>
      <c r="Q27" s="161"/>
      <c r="R27" s="159"/>
      <c r="S27" s="159"/>
      <c r="T27" s="161"/>
      <c r="U27" s="159"/>
      <c r="V27" s="500"/>
      <c r="W27" s="36" t="s">
        <v>12</v>
      </c>
      <c r="X27" s="44"/>
      <c r="Y27" s="35"/>
      <c r="AA27" s="56"/>
      <c r="AB27" s="51"/>
      <c r="AC27" s="56">
        <f>SUM(AC22:AC26)</f>
        <v>29.400000000000006</v>
      </c>
      <c r="AD27" s="56">
        <f>SUM(AD22:AD26)</f>
        <v>23.5</v>
      </c>
      <c r="AE27" s="56">
        <f>SUM(AE22:AE26)</f>
        <v>101</v>
      </c>
      <c r="AF27" s="56">
        <f>AC27*4+AD27*9+AE27*4</f>
        <v>733.1</v>
      </c>
      <c r="AG27" s="67"/>
    </row>
    <row r="28" spans="2:33" s="52" customFormat="1" ht="27.9" customHeight="1" thickBot="1">
      <c r="B28" s="45"/>
      <c r="C28" s="185"/>
      <c r="D28" s="188"/>
      <c r="E28" s="176"/>
      <c r="F28" s="190"/>
      <c r="G28" s="186"/>
      <c r="H28" s="134"/>
      <c r="I28" s="159"/>
      <c r="J28" s="159"/>
      <c r="K28" s="159"/>
      <c r="L28" s="159"/>
      <c r="M28" s="159"/>
      <c r="N28" s="161"/>
      <c r="O28" s="159"/>
      <c r="P28" s="159"/>
      <c r="Q28" s="161"/>
      <c r="R28" s="159"/>
      <c r="S28" s="159"/>
      <c r="T28" s="161"/>
      <c r="U28" s="159"/>
      <c r="V28" s="501"/>
      <c r="W28" s="218">
        <f>W22*4+W26*4+W24*9</f>
        <v>747.1</v>
      </c>
      <c r="X28" s="48"/>
      <c r="Y28" s="49"/>
      <c r="Z28" s="50"/>
      <c r="AB28" s="61"/>
      <c r="AC28" s="62">
        <f>AC27*4/AF27</f>
        <v>0.16041467739735374</v>
      </c>
      <c r="AD28" s="62">
        <f>AD27*9/AF27</f>
        <v>0.28850088664575091</v>
      </c>
      <c r="AE28" s="62">
        <f>AE27*4/AF27</f>
        <v>0.55108443595689538</v>
      </c>
      <c r="AG28" s="78"/>
    </row>
    <row r="29" spans="2:33" s="32" customFormat="1" ht="27.9" customHeight="1">
      <c r="B29" s="28">
        <v>11</v>
      </c>
      <c r="C29" s="469"/>
      <c r="D29" s="160" t="str">
        <f>'114.11月菜單'!N39</f>
        <v>地瓜飯</v>
      </c>
      <c r="E29" s="160" t="s">
        <v>51</v>
      </c>
      <c r="F29" s="160"/>
      <c r="G29" s="160" t="str">
        <f>'114.11月菜單'!N40</f>
        <v>酥炸魚塊(海)(炸)</v>
      </c>
      <c r="H29" s="160" t="s">
        <v>78</v>
      </c>
      <c r="I29" s="160"/>
      <c r="J29" s="160" t="str">
        <f>'114.11月菜單'!N41</f>
        <v>香噴噴肉燥(豆)</v>
      </c>
      <c r="K29" s="160" t="s">
        <v>17</v>
      </c>
      <c r="L29" s="160"/>
      <c r="M29" s="160" t="str">
        <f>'114.11月菜單'!N42</f>
        <v>芽菜拌肉絲</v>
      </c>
      <c r="N29" s="160" t="s">
        <v>17</v>
      </c>
      <c r="O29" s="160"/>
      <c r="P29" s="160" t="str">
        <f>'114.11月菜單'!N43</f>
        <v>有機蔬菜</v>
      </c>
      <c r="Q29" s="160" t="s">
        <v>53</v>
      </c>
      <c r="R29" s="160"/>
      <c r="S29" s="160" t="str">
        <f>'114.11月菜單'!N44</f>
        <v>冬瓜山粉圓</v>
      </c>
      <c r="T29" s="160" t="s">
        <v>50</v>
      </c>
      <c r="U29" s="160"/>
      <c r="V29" s="473"/>
      <c r="W29" s="29" t="s">
        <v>44</v>
      </c>
      <c r="X29" s="30" t="s">
        <v>19</v>
      </c>
      <c r="Y29" s="31">
        <v>5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  <c r="AG29" s="67"/>
    </row>
    <row r="30" spans="2:33" ht="27.9" customHeight="1">
      <c r="B30" s="33" t="s">
        <v>8</v>
      </c>
      <c r="C30" s="469"/>
      <c r="D30" s="159" t="s">
        <v>24</v>
      </c>
      <c r="E30" s="159"/>
      <c r="F30" s="159">
        <v>90</v>
      </c>
      <c r="G30" s="159" t="s">
        <v>127</v>
      </c>
      <c r="H30" s="164" t="s">
        <v>89</v>
      </c>
      <c r="I30" s="159">
        <v>40</v>
      </c>
      <c r="J30" s="159" t="s">
        <v>93</v>
      </c>
      <c r="K30" s="159"/>
      <c r="L30" s="159">
        <v>10</v>
      </c>
      <c r="M30" s="159" t="s">
        <v>132</v>
      </c>
      <c r="N30" s="159"/>
      <c r="O30" s="159">
        <v>50</v>
      </c>
      <c r="P30" s="159" t="s">
        <v>73</v>
      </c>
      <c r="Q30" s="159"/>
      <c r="R30" s="159">
        <v>100</v>
      </c>
      <c r="S30" s="159" t="s">
        <v>299</v>
      </c>
      <c r="T30" s="159"/>
      <c r="U30" s="159">
        <v>15</v>
      </c>
      <c r="V30" s="474"/>
      <c r="W30" s="76">
        <f>Y29*15+Y30*0+Y31*5+Y32*0+Y33*15+Y34*12+15</f>
        <v>98.5</v>
      </c>
      <c r="X30" s="34" t="s">
        <v>25</v>
      </c>
      <c r="Y30" s="35">
        <v>2.2000000000000002</v>
      </c>
      <c r="Z30" s="12"/>
      <c r="AA30" s="14" t="s">
        <v>26</v>
      </c>
      <c r="AB30" s="14">
        <v>6.3</v>
      </c>
      <c r="AC30" s="14">
        <f>AB30*2</f>
        <v>12.6</v>
      </c>
      <c r="AD30" s="14"/>
      <c r="AE30" s="14">
        <f>AB30*15</f>
        <v>94.5</v>
      </c>
      <c r="AF30" s="14">
        <f>AC30*4+AE30*4</f>
        <v>428.4</v>
      </c>
      <c r="AG30" s="77"/>
    </row>
    <row r="31" spans="2:33" ht="27.9" customHeight="1">
      <c r="B31" s="33">
        <v>27</v>
      </c>
      <c r="C31" s="469"/>
      <c r="D31" s="159" t="s">
        <v>147</v>
      </c>
      <c r="E31" s="159"/>
      <c r="F31" s="159">
        <v>50</v>
      </c>
      <c r="G31" s="138" t="s">
        <v>90</v>
      </c>
      <c r="H31" s="137"/>
      <c r="I31" s="159">
        <v>20</v>
      </c>
      <c r="J31" s="159" t="s">
        <v>182</v>
      </c>
      <c r="K31" s="159" t="s">
        <v>100</v>
      </c>
      <c r="L31" s="159">
        <v>45</v>
      </c>
      <c r="M31" s="159" t="s">
        <v>117</v>
      </c>
      <c r="N31" s="159"/>
      <c r="O31" s="159">
        <v>1</v>
      </c>
      <c r="P31" s="159"/>
      <c r="Q31" s="159"/>
      <c r="R31" s="159"/>
      <c r="S31" s="502" t="s">
        <v>298</v>
      </c>
      <c r="T31" s="503"/>
      <c r="U31" s="159">
        <v>5</v>
      </c>
      <c r="V31" s="474"/>
      <c r="W31" s="36" t="s">
        <v>46</v>
      </c>
      <c r="X31" s="37" t="s">
        <v>27</v>
      </c>
      <c r="Y31" s="35">
        <v>1.7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  <c r="AG31" s="67"/>
    </row>
    <row r="32" spans="2:33" ht="27.9" customHeight="1">
      <c r="B32" s="33" t="s">
        <v>10</v>
      </c>
      <c r="C32" s="469"/>
      <c r="D32" s="161"/>
      <c r="E32" s="161"/>
      <c r="F32" s="159"/>
      <c r="G32" s="172"/>
      <c r="H32" s="179"/>
      <c r="I32" s="159"/>
      <c r="J32" s="159"/>
      <c r="K32" s="159"/>
      <c r="L32" s="159"/>
      <c r="M32" s="488" t="s">
        <v>116</v>
      </c>
      <c r="N32" s="489"/>
      <c r="O32" s="159">
        <v>10</v>
      </c>
      <c r="P32" s="159"/>
      <c r="Q32" s="161"/>
      <c r="R32" s="159"/>
      <c r="S32" s="159"/>
      <c r="T32" s="161"/>
      <c r="U32" s="159"/>
      <c r="V32" s="474"/>
      <c r="W32" s="76">
        <f>Y29*0+Y30*5+Y31*0+Y32*5+Y33*0+Y34*4</f>
        <v>24.5</v>
      </c>
      <c r="X32" s="37" t="s">
        <v>30</v>
      </c>
      <c r="Y32" s="35">
        <v>2.7</v>
      </c>
      <c r="Z32" s="12"/>
      <c r="AA32" s="13" t="s">
        <v>31</v>
      </c>
      <c r="AB32" s="14">
        <v>1.7</v>
      </c>
      <c r="AC32" s="14">
        <f>AB32*1</f>
        <v>1.7</v>
      </c>
      <c r="AD32" s="14" t="s">
        <v>29</v>
      </c>
      <c r="AE32" s="14">
        <f>AB32*5</f>
        <v>8.5</v>
      </c>
      <c r="AF32" s="14">
        <f>AC32*4+AE32*4</f>
        <v>40.799999999999997</v>
      </c>
      <c r="AG32" s="77"/>
    </row>
    <row r="33" spans="2:33" ht="27.9" customHeight="1">
      <c r="B33" s="483" t="s">
        <v>81</v>
      </c>
      <c r="C33" s="469"/>
      <c r="D33" s="161"/>
      <c r="E33" s="161"/>
      <c r="F33" s="159"/>
      <c r="G33" s="221"/>
      <c r="H33" s="222"/>
      <c r="I33" s="159"/>
      <c r="J33" s="159"/>
      <c r="K33" s="161"/>
      <c r="L33" s="159"/>
      <c r="M33" s="159"/>
      <c r="N33" s="164"/>
      <c r="O33" s="159"/>
      <c r="P33" s="159"/>
      <c r="Q33" s="161"/>
      <c r="R33" s="159"/>
      <c r="S33" s="159"/>
      <c r="T33" s="161"/>
      <c r="U33" s="159"/>
      <c r="V33" s="474"/>
      <c r="W33" s="36" t="s">
        <v>47</v>
      </c>
      <c r="X33" s="37" t="s">
        <v>33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  <c r="AG33" s="67"/>
    </row>
    <row r="34" spans="2:33" ht="27.9" customHeight="1">
      <c r="B34" s="483"/>
      <c r="C34" s="469"/>
      <c r="D34" s="161"/>
      <c r="E34" s="161"/>
      <c r="F34" s="159"/>
      <c r="G34" s="159"/>
      <c r="H34" s="161"/>
      <c r="I34" s="159"/>
      <c r="J34" s="159"/>
      <c r="K34" s="161"/>
      <c r="L34" s="159"/>
      <c r="M34" s="159"/>
      <c r="N34" s="161"/>
      <c r="O34" s="159"/>
      <c r="P34" s="159"/>
      <c r="Q34" s="161"/>
      <c r="R34" s="159"/>
      <c r="S34" s="159"/>
      <c r="T34" s="161"/>
      <c r="U34" s="159"/>
      <c r="V34" s="474"/>
      <c r="W34" s="76">
        <f>Y29*2+Y30*7+Y31*1+Y32*0+Y33*0+Y34*8</f>
        <v>27.1</v>
      </c>
      <c r="X34" s="70" t="s">
        <v>42</v>
      </c>
      <c r="Y34" s="41">
        <v>0</v>
      </c>
      <c r="Z34" s="91"/>
      <c r="AA34" s="13" t="s">
        <v>35</v>
      </c>
      <c r="AB34" s="14">
        <v>1</v>
      </c>
      <c r="AE34" s="13">
        <f>AB34*15</f>
        <v>15</v>
      </c>
      <c r="AG34" s="77"/>
    </row>
    <row r="35" spans="2:33" ht="27.9" customHeight="1">
      <c r="B35" s="42" t="s">
        <v>36</v>
      </c>
      <c r="C35" s="43"/>
      <c r="D35" s="161"/>
      <c r="E35" s="161"/>
      <c r="F35" s="159"/>
      <c r="G35" s="159"/>
      <c r="H35" s="161"/>
      <c r="I35" s="159"/>
      <c r="J35" s="159"/>
      <c r="K35" s="161"/>
      <c r="L35" s="159"/>
      <c r="M35" s="159"/>
      <c r="N35" s="161"/>
      <c r="O35" s="159"/>
      <c r="P35" s="159"/>
      <c r="Q35" s="161"/>
      <c r="R35" s="159"/>
      <c r="S35" s="159"/>
      <c r="T35" s="161"/>
      <c r="U35" s="159"/>
      <c r="V35" s="474"/>
      <c r="W35" s="36" t="s">
        <v>12</v>
      </c>
      <c r="X35" s="44"/>
      <c r="Y35" s="35"/>
      <c r="AC35" s="13">
        <f>SUM(AC30:AC34)</f>
        <v>28.3</v>
      </c>
      <c r="AD35" s="13">
        <f>SUM(AD30:AD34)</f>
        <v>22.5</v>
      </c>
      <c r="AE35" s="13">
        <f>SUM(AE30:AE34)</f>
        <v>118</v>
      </c>
      <c r="AF35" s="13">
        <f>AC35*4+AD35*9+AE35*4</f>
        <v>787.7</v>
      </c>
      <c r="AG35" s="67"/>
    </row>
    <row r="36" spans="2:33" ht="27.9" customHeight="1">
      <c r="B36" s="45"/>
      <c r="C36" s="46"/>
      <c r="D36" s="161"/>
      <c r="E36" s="161"/>
      <c r="F36" s="159"/>
      <c r="G36" s="159"/>
      <c r="H36" s="161"/>
      <c r="I36" s="159"/>
      <c r="J36" s="159"/>
      <c r="K36" s="161"/>
      <c r="L36" s="159"/>
      <c r="M36" s="159"/>
      <c r="N36" s="161"/>
      <c r="O36" s="159"/>
      <c r="P36" s="159"/>
      <c r="Q36" s="161"/>
      <c r="R36" s="159"/>
      <c r="S36" s="159"/>
      <c r="T36" s="161"/>
      <c r="U36" s="159"/>
      <c r="V36" s="475"/>
      <c r="W36" s="218">
        <f>W30*4+W34*4+W32*9</f>
        <v>722.9</v>
      </c>
      <c r="X36" s="48"/>
      <c r="Y36" s="49"/>
      <c r="Z36" s="12"/>
      <c r="AC36" s="47">
        <f>AC35*4/AF35</f>
        <v>0.14370953408658119</v>
      </c>
      <c r="AD36" s="47">
        <f>AD35*9/AF35</f>
        <v>0.25707756760187889</v>
      </c>
      <c r="AE36" s="47">
        <f>AE35*4/AF35</f>
        <v>0.5992128983115399</v>
      </c>
      <c r="AG36" s="78"/>
    </row>
    <row r="37" spans="2:33" s="32" customFormat="1" ht="27.9" customHeight="1">
      <c r="B37" s="87">
        <v>11</v>
      </c>
      <c r="C37" s="492"/>
      <c r="D37" s="160" t="str">
        <f>'114.11月菜單'!R39</f>
        <v>油蔥酥拌飯</v>
      </c>
      <c r="E37" s="160" t="s">
        <v>17</v>
      </c>
      <c r="F37" s="160"/>
      <c r="G37" s="160" t="str">
        <f>'114.11月菜單'!R40</f>
        <v>元氣豬排</v>
      </c>
      <c r="H37" s="160" t="s">
        <v>136</v>
      </c>
      <c r="I37" s="160"/>
      <c r="J37" s="160" t="str">
        <f>'114.11月菜單'!R41</f>
        <v>沙茶黑輪(加)</v>
      </c>
      <c r="K37" s="160" t="s">
        <v>17</v>
      </c>
      <c r="L37" s="160"/>
      <c r="M37" s="160" t="str">
        <f>'114.11月菜單'!R42</f>
        <v>冬蝦花椰菜(海)</v>
      </c>
      <c r="N37" s="160" t="s">
        <v>17</v>
      </c>
      <c r="O37" s="160"/>
      <c r="P37" s="160" t="str">
        <f>'114.11月菜單'!R43</f>
        <v>深色蔬菜</v>
      </c>
      <c r="Q37" s="160" t="s">
        <v>18</v>
      </c>
      <c r="R37" s="160"/>
      <c r="S37" s="160" t="str">
        <f>'114.11月菜單'!R44</f>
        <v>金針肉絲湯(醃)</v>
      </c>
      <c r="T37" s="160" t="s">
        <v>17</v>
      </c>
      <c r="U37" s="160"/>
      <c r="V37" s="473"/>
      <c r="W37" s="29" t="s">
        <v>44</v>
      </c>
      <c r="X37" s="30" t="s">
        <v>19</v>
      </c>
      <c r="Y37" s="31">
        <v>5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  <c r="AG37" s="67"/>
    </row>
    <row r="38" spans="2:33" ht="27.9" customHeight="1">
      <c r="B38" s="88" t="s">
        <v>8</v>
      </c>
      <c r="C38" s="492"/>
      <c r="D38" s="159" t="s">
        <v>24</v>
      </c>
      <c r="E38" s="223"/>
      <c r="F38" s="169">
        <v>100</v>
      </c>
      <c r="G38" s="27" t="s">
        <v>158</v>
      </c>
      <c r="H38" s="148"/>
      <c r="I38" s="155">
        <v>40</v>
      </c>
      <c r="J38" s="159" t="s">
        <v>279</v>
      </c>
      <c r="K38" s="159" t="s">
        <v>128</v>
      </c>
      <c r="L38" s="159">
        <v>30</v>
      </c>
      <c r="M38" s="81" t="s">
        <v>178</v>
      </c>
      <c r="N38" s="81" t="s">
        <v>89</v>
      </c>
      <c r="O38" s="81">
        <v>1</v>
      </c>
      <c r="P38" s="159" t="s">
        <v>73</v>
      </c>
      <c r="Q38" s="159"/>
      <c r="R38" s="159">
        <v>100</v>
      </c>
      <c r="S38" s="174" t="s">
        <v>278</v>
      </c>
      <c r="T38" s="159" t="s">
        <v>87</v>
      </c>
      <c r="U38" s="159">
        <v>1</v>
      </c>
      <c r="V38" s="474"/>
      <c r="W38" s="76">
        <f>Y37*15+Y38*0+Y39*5+Y40*0+Y41*15+Y42*12+15</f>
        <v>101</v>
      </c>
      <c r="X38" s="34" t="s">
        <v>25</v>
      </c>
      <c r="Y38" s="35">
        <v>2.4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  <c r="AG38" s="77"/>
    </row>
    <row r="39" spans="2:33" ht="27.9" customHeight="1">
      <c r="B39" s="88">
        <v>28</v>
      </c>
      <c r="C39" s="492"/>
      <c r="D39" s="159" t="s">
        <v>101</v>
      </c>
      <c r="E39" s="159"/>
      <c r="F39" s="159">
        <v>1</v>
      </c>
      <c r="G39" s="52"/>
      <c r="H39" s="139"/>
      <c r="I39" s="155"/>
      <c r="J39" s="159" t="s">
        <v>74</v>
      </c>
      <c r="K39" s="159"/>
      <c r="L39" s="159">
        <v>20</v>
      </c>
      <c r="M39" s="159" t="s">
        <v>265</v>
      </c>
      <c r="N39" s="159"/>
      <c r="O39" s="159">
        <v>70</v>
      </c>
      <c r="P39" s="159"/>
      <c r="Q39" s="159"/>
      <c r="R39" s="159"/>
      <c r="S39" s="172" t="s">
        <v>129</v>
      </c>
      <c r="T39" s="179"/>
      <c r="U39" s="159">
        <v>20</v>
      </c>
      <c r="V39" s="474"/>
      <c r="W39" s="36" t="s">
        <v>46</v>
      </c>
      <c r="X39" s="37" t="s">
        <v>27</v>
      </c>
      <c r="Y39" s="35">
        <v>2.2000000000000002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  <c r="AG39" s="67"/>
    </row>
    <row r="40" spans="2:33" ht="27.9" customHeight="1">
      <c r="B40" s="88" t="s">
        <v>10</v>
      </c>
      <c r="C40" s="492"/>
      <c r="D40" s="159" t="s">
        <v>142</v>
      </c>
      <c r="E40" s="159"/>
      <c r="F40" s="159">
        <v>1</v>
      </c>
      <c r="G40" s="52"/>
      <c r="H40" s="139"/>
      <c r="I40" s="155"/>
      <c r="J40" s="159" t="s">
        <v>276</v>
      </c>
      <c r="K40" s="161"/>
      <c r="L40" s="159">
        <v>5</v>
      </c>
      <c r="M40" s="159" t="s">
        <v>117</v>
      </c>
      <c r="N40" s="165"/>
      <c r="O40" s="159">
        <v>1</v>
      </c>
      <c r="P40" s="159"/>
      <c r="Q40" s="161"/>
      <c r="R40" s="159"/>
      <c r="S40" s="488" t="s">
        <v>116</v>
      </c>
      <c r="T40" s="489"/>
      <c r="U40" s="159">
        <v>10</v>
      </c>
      <c r="V40" s="474"/>
      <c r="W40" s="76">
        <f>Y37*0+Y38*5+Y39*0+Y40*5+Y41*0+Y42*4</f>
        <v>24.5</v>
      </c>
      <c r="X40" s="37" t="s">
        <v>30</v>
      </c>
      <c r="Y40" s="35">
        <v>2.5</v>
      </c>
      <c r="Z40" s="12"/>
      <c r="AA40" s="13" t="s">
        <v>31</v>
      </c>
      <c r="AB40" s="14">
        <v>1.5</v>
      </c>
      <c r="AC40" s="14">
        <f>AB40*1</f>
        <v>1.5</v>
      </c>
      <c r="AD40" s="14" t="s">
        <v>29</v>
      </c>
      <c r="AE40" s="14">
        <f>AB40*5</f>
        <v>7.5</v>
      </c>
      <c r="AF40" s="14">
        <f>AC40*4+AE40*4</f>
        <v>36</v>
      </c>
      <c r="AG40" s="77"/>
    </row>
    <row r="41" spans="2:33" ht="27.9" customHeight="1">
      <c r="B41" s="494" t="s">
        <v>32</v>
      </c>
      <c r="C41" s="492"/>
      <c r="D41" s="159" t="s">
        <v>93</v>
      </c>
      <c r="E41" s="159"/>
      <c r="F41" s="159">
        <v>10</v>
      </c>
      <c r="G41"/>
      <c r="H41" s="139"/>
      <c r="I41"/>
      <c r="J41" s="159" t="s">
        <v>117</v>
      </c>
      <c r="K41" s="161"/>
      <c r="L41" s="159">
        <v>1</v>
      </c>
      <c r="M41" s="159"/>
      <c r="N41" s="161"/>
      <c r="O41" s="159"/>
      <c r="P41" s="159"/>
      <c r="Q41" s="161"/>
      <c r="R41" s="159"/>
      <c r="S41" s="159"/>
      <c r="T41" s="159"/>
      <c r="U41" s="159"/>
      <c r="V41" s="474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  <c r="AG41" s="67"/>
    </row>
    <row r="42" spans="2:33" ht="27.9" customHeight="1">
      <c r="B42" s="494"/>
      <c r="C42" s="492"/>
      <c r="D42" s="165"/>
      <c r="E42" s="161"/>
      <c r="F42" s="159"/>
      <c r="G42" s="159"/>
      <c r="H42" s="161"/>
      <c r="I42" s="159"/>
      <c r="J42" s="159"/>
      <c r="K42" s="161"/>
      <c r="L42" s="159"/>
      <c r="M42" s="159"/>
      <c r="N42" s="164"/>
      <c r="O42" s="159"/>
      <c r="P42" s="159"/>
      <c r="Q42" s="161"/>
      <c r="R42" s="159"/>
      <c r="S42" s="159"/>
      <c r="T42" s="161"/>
      <c r="U42" s="159"/>
      <c r="V42" s="474"/>
      <c r="W42" s="76">
        <f>Y37*2+Y38*7+Y39*1+Y40*0+Y41*0+Y42*8</f>
        <v>29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  <c r="AG42" s="77"/>
    </row>
    <row r="43" spans="2:33" ht="27.9" customHeight="1">
      <c r="B43" s="83" t="s">
        <v>61</v>
      </c>
      <c r="C43" s="85"/>
      <c r="D43" s="159"/>
      <c r="E43" s="159"/>
      <c r="F43" s="159"/>
      <c r="G43" s="159"/>
      <c r="H43" s="161"/>
      <c r="I43" s="159"/>
      <c r="J43" s="159"/>
      <c r="K43" s="161"/>
      <c r="L43" s="159"/>
      <c r="M43" s="159"/>
      <c r="N43" s="161"/>
      <c r="O43" s="159"/>
      <c r="P43" s="159"/>
      <c r="Q43" s="161"/>
      <c r="R43" s="159"/>
      <c r="S43" s="159"/>
      <c r="T43" s="159"/>
      <c r="U43" s="159"/>
      <c r="V43" s="474"/>
      <c r="W43" s="36" t="s">
        <v>12</v>
      </c>
      <c r="X43" s="44"/>
      <c r="Y43" s="35"/>
      <c r="AC43" s="13">
        <f>SUM(AC38:AC42)</f>
        <v>29.599999999999998</v>
      </c>
      <c r="AD43" s="13">
        <f>SUM(AD38:AD42)</f>
        <v>24</v>
      </c>
      <c r="AE43" s="13">
        <f>SUM(AE38:AE42)</f>
        <v>97.5</v>
      </c>
      <c r="AF43" s="13">
        <f>AC43*4+AD43*9+AE43*4</f>
        <v>724.4</v>
      </c>
      <c r="AG43" s="67"/>
    </row>
    <row r="44" spans="2:33" ht="27.9" customHeight="1" thickBot="1">
      <c r="B44" s="89"/>
      <c r="C44" s="200"/>
      <c r="D44" s="224"/>
      <c r="E44" s="225"/>
      <c r="F44" s="226"/>
      <c r="G44" s="149"/>
      <c r="H44" s="162"/>
      <c r="I44" s="163"/>
      <c r="J44" s="163"/>
      <c r="K44" s="162"/>
      <c r="L44" s="163"/>
      <c r="M44" s="163"/>
      <c r="N44" s="162"/>
      <c r="O44" s="163"/>
      <c r="P44" s="163"/>
      <c r="Q44" s="162"/>
      <c r="R44" s="163"/>
      <c r="S44" s="163"/>
      <c r="T44" s="162"/>
      <c r="U44" s="163"/>
      <c r="V44" s="493"/>
      <c r="W44" s="217">
        <f>W38*4+W42*4+W40*9</f>
        <v>740.5</v>
      </c>
      <c r="X44" s="201"/>
      <c r="Y44" s="202"/>
      <c r="Z44" s="12"/>
      <c r="AC44" s="47">
        <f>AC43*4/AF43</f>
        <v>0.16344561016013251</v>
      </c>
      <c r="AD44" s="47">
        <f>AD43*9/AF43</f>
        <v>0.29817780231916069</v>
      </c>
      <c r="AE44" s="47">
        <f>AE43*4/AF43</f>
        <v>0.53837658752070683</v>
      </c>
      <c r="AG44" s="78"/>
    </row>
    <row r="45" spans="2:33" s="56" customFormat="1" ht="21.75" customHeight="1">
      <c r="B45" s="14"/>
      <c r="C45" s="13"/>
      <c r="D45" s="13"/>
      <c r="E45" s="64"/>
      <c r="F45" s="13"/>
      <c r="G45" s="13"/>
      <c r="H45" s="64"/>
      <c r="I45" s="13"/>
      <c r="J45" s="495"/>
      <c r="K45" s="495"/>
      <c r="L45" s="495"/>
      <c r="M45" s="495"/>
      <c r="N45" s="495"/>
      <c r="O45" s="495"/>
      <c r="P45" s="495"/>
      <c r="Q45" s="495"/>
      <c r="R45" s="495"/>
      <c r="S45" s="495"/>
      <c r="T45" s="495"/>
      <c r="U45" s="495"/>
      <c r="V45" s="495"/>
      <c r="W45" s="495"/>
      <c r="X45" s="495"/>
      <c r="Y45" s="495"/>
      <c r="Z45" s="65"/>
      <c r="AB45" s="51"/>
    </row>
    <row r="46" spans="2:33">
      <c r="B46" s="51"/>
      <c r="C46" s="56"/>
      <c r="D46" s="467"/>
      <c r="E46" s="467"/>
      <c r="F46" s="468"/>
      <c r="G46" s="468"/>
      <c r="H46" s="66"/>
      <c r="K46" s="66"/>
      <c r="N46" s="66"/>
      <c r="Q46" s="66"/>
      <c r="T46" s="66"/>
    </row>
    <row r="48" spans="2:33">
      <c r="W48" s="13"/>
    </row>
    <row r="49" spans="23:23">
      <c r="W49" s="13"/>
    </row>
    <row r="50" spans="23:23">
      <c r="W50" s="13"/>
    </row>
    <row r="51" spans="23:23">
      <c r="W51" s="13"/>
    </row>
    <row r="52" spans="23:23">
      <c r="W52" s="13"/>
    </row>
    <row r="53" spans="23:23">
      <c r="W53" s="13"/>
    </row>
    <row r="54" spans="23:23">
      <c r="W54" s="13"/>
    </row>
  </sheetData>
  <mergeCells count="24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15:H15"/>
    <mergeCell ref="C21:C26"/>
    <mergeCell ref="V21:V28"/>
    <mergeCell ref="B25:B26"/>
    <mergeCell ref="C29:C34"/>
    <mergeCell ref="V29:V36"/>
    <mergeCell ref="B33:B34"/>
    <mergeCell ref="S31:T31"/>
    <mergeCell ref="M32:N32"/>
    <mergeCell ref="C37:C42"/>
    <mergeCell ref="V37:V44"/>
    <mergeCell ref="B41:B42"/>
    <mergeCell ref="J45:Y45"/>
    <mergeCell ref="D46:G46"/>
    <mergeCell ref="S40:T40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114.11月菜單</vt:lpstr>
      <vt:lpstr>第一週明細</vt:lpstr>
      <vt:lpstr>第二週明細</vt:lpstr>
      <vt:lpstr>第三週明細 </vt:lpstr>
      <vt:lpstr>第四週明細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伊佩 高</cp:lastModifiedBy>
  <cp:lastPrinted>2025-09-22T23:14:43Z</cp:lastPrinted>
  <dcterms:created xsi:type="dcterms:W3CDTF">2013-10-17T10:44:48Z</dcterms:created>
  <dcterms:modified xsi:type="dcterms:W3CDTF">2025-10-11T16:41:10Z</dcterms:modified>
</cp:coreProperties>
</file>