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B02090D5-BEA5-4765-8875-D21291713C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月菜單" sheetId="20" r:id="rId1"/>
    <sheet name="第一週明細" sheetId="4" r:id="rId2"/>
    <sheet name="第二週明細" sheetId="7" r:id="rId3"/>
    <sheet name="第三週明細 " sheetId="8" r:id="rId4"/>
    <sheet name="第四週明細 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7" l="1"/>
  <c r="W30" i="8"/>
  <c r="S37" i="7" l="1"/>
  <c r="W42" i="7"/>
  <c r="W40" i="7"/>
  <c r="W38" i="7"/>
  <c r="W44" i="7" l="1"/>
  <c r="W10" i="21"/>
  <c r="W8" i="21"/>
  <c r="W6" i="21"/>
  <c r="W42" i="8"/>
  <c r="W40" i="8"/>
  <c r="W38" i="8"/>
  <c r="W34" i="8"/>
  <c r="W32" i="8"/>
  <c r="W26" i="8"/>
  <c r="W24" i="8"/>
  <c r="W22" i="8"/>
  <c r="W28" i="8" s="1"/>
  <c r="W18" i="8"/>
  <c r="W16" i="8"/>
  <c r="W14" i="8"/>
  <c r="W10" i="8"/>
  <c r="W8" i="8"/>
  <c r="W6" i="8"/>
  <c r="W34" i="7"/>
  <c r="W32" i="7"/>
  <c r="W30" i="7"/>
  <c r="W26" i="7"/>
  <c r="W24" i="7"/>
  <c r="W22" i="7"/>
  <c r="W16" i="7"/>
  <c r="W14" i="7"/>
  <c r="W10" i="7"/>
  <c r="W8" i="7"/>
  <c r="W6" i="7"/>
  <c r="W34" i="4"/>
  <c r="W32" i="4"/>
  <c r="W30" i="4"/>
  <c r="W36" i="4" s="1"/>
  <c r="W26" i="4"/>
  <c r="W18" i="4"/>
  <c r="W16" i="4"/>
  <c r="W10" i="4"/>
  <c r="W8" i="4"/>
  <c r="W42" i="4"/>
  <c r="W40" i="4"/>
  <c r="W38" i="4"/>
  <c r="W44" i="8" l="1"/>
  <c r="W20" i="4"/>
  <c r="W28" i="4"/>
  <c r="W12" i="21"/>
  <c r="W36" i="8"/>
  <c r="W20" i="8"/>
  <c r="W12" i="8"/>
  <c r="W36" i="7"/>
  <c r="W28" i="7"/>
  <c r="W20" i="7"/>
  <c r="W12" i="7"/>
  <c r="W44" i="4"/>
  <c r="W12" i="4"/>
  <c r="M27" i="20" l="1"/>
  <c r="C36" i="20" l="1"/>
  <c r="S5" i="21" l="1"/>
  <c r="P5" i="21"/>
  <c r="M5" i="21"/>
  <c r="J5" i="21"/>
  <c r="G5" i="21"/>
  <c r="D5" i="21"/>
  <c r="E37" i="20"/>
  <c r="E36" i="20"/>
  <c r="C37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Q19" i="20" l="1"/>
  <c r="Q18" i="20"/>
  <c r="M19" i="20"/>
  <c r="S29" i="7" l="1"/>
  <c r="P29" i="7"/>
  <c r="M29" i="7"/>
  <c r="J29" i="7"/>
  <c r="G29" i="7"/>
  <c r="O19" i="20" l="1"/>
  <c r="G19" i="20"/>
  <c r="I18" i="20"/>
  <c r="S37" i="8" l="1"/>
  <c r="P37" i="8"/>
  <c r="M37" i="8"/>
  <c r="J37" i="8"/>
  <c r="G37" i="8"/>
  <c r="D37" i="8"/>
  <c r="U28" i="20"/>
  <c r="U27" i="20"/>
  <c r="S28" i="20" l="1"/>
  <c r="S27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M28" i="20"/>
  <c r="I19" i="20"/>
  <c r="O27" i="20" l="1"/>
  <c r="G18" i="20"/>
  <c r="O18" i="20"/>
  <c r="K18" i="20"/>
  <c r="C18" i="20"/>
  <c r="Q28" i="20" l="1"/>
  <c r="Q27" i="20"/>
  <c r="O28" i="20"/>
  <c r="K27" i="20"/>
  <c r="K28" i="20" l="1"/>
  <c r="E28" i="20" l="1"/>
  <c r="C28" i="20"/>
  <c r="U10" i="20" l="1"/>
  <c r="U9" i="20"/>
  <c r="S10" i="20"/>
  <c r="Q9" i="20" l="1"/>
  <c r="Q10" i="20" l="1"/>
  <c r="I27" i="20" l="1"/>
  <c r="I28" i="20"/>
  <c r="U18" i="20" l="1"/>
  <c r="M18" i="20"/>
  <c r="E18" i="20" l="1"/>
  <c r="U19" i="20" l="1"/>
  <c r="G28" i="20" l="1"/>
  <c r="E27" i="20"/>
  <c r="S19" i="20"/>
  <c r="K19" i="20"/>
  <c r="O10" i="20"/>
  <c r="C19" i="20" l="1"/>
  <c r="E19" i="20"/>
  <c r="S9" i="20"/>
  <c r="G27" i="20" l="1"/>
  <c r="O9" i="20"/>
  <c r="C27" i="20"/>
  <c r="S18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D20" i="4" l="1"/>
  <c r="AE36" i="4"/>
  <c r="AC36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<sst xmlns="http://schemas.openxmlformats.org/spreadsheetml/2006/main" count="967" uniqueCount="293">
  <si>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</si>
  <si>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</si>
  <si>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</si>
  <si>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</si>
  <si>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</si>
  <si>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</si>
  <si>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</si>
  <si>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</si>
  <si>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</si>
  <si>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</si>
  <si>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</si>
  <si>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</si>
  <si>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</si>
  <si>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</si>
  <si>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</si>
  <si>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</si>
  <si>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</si>
  <si>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</si>
  <si>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</si>
  <si>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</si>
  <si>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</si>
  <si>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</si>
  <si>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</si>
  <si>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</si>
  <si>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</si>
  <si>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</si>
  <si>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</si>
  <si>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</si>
  <si>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</si>
  <si>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</si>
  <si>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</si>
  <si>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</si>
  <si>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</si>
  <si>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</si>
  <si>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</si>
  <si>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</si>
  <si>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</si>
  <si>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</si>
  <si>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</si>
  <si>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</si>
  <si>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</si>
  <si>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</si>
  <si>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</si>
  <si>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</si>
  <si>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</si>
  <si>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</si>
  <si>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</si>
  <si>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</si>
  <si>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</si>
  <si>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</si>
  <si>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</si>
  <si>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</si>
  <si>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</si>
  <si>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</si>
  <si>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</si>
  <si>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</si>
  <si>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</si>
  <si>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</si>
  <si>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</si>
  <si>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</si>
  <si>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</si>
  <si>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</si>
  <si>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</si>
  <si>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</si>
  <si>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</si>
  <si>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</si>
  <si>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</si>
  <si>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</si>
  <si>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烤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</si>
  <si>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</si>
  <si>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</si>
  <si>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</si>
  <si>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</si>
  <si>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</si>
  <si>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</si>
  <si>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</si>
  <si>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炸</t>
    <phoneticPr fontId="19" type="noConversion"/>
  </si>
  <si>
    <t>煮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</si>
  <si>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</si>
  <si>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</si>
  <si>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</si>
  <si>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</si>
  <si>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</si>
  <si>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</si>
  <si>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海</t>
    <phoneticPr fontId="19" type="noConversion"/>
  </si>
  <si>
    <t>深色蔬菜</t>
    <phoneticPr fontId="19" type="noConversion"/>
  </si>
  <si>
    <t>蔬菜</t>
    <phoneticPr fontId="19" type="noConversion"/>
  </si>
  <si>
    <t>紫菜</t>
    <phoneticPr fontId="19" type="noConversion"/>
  </si>
  <si>
    <t>生鮮豬絞肉</t>
    <phoneticPr fontId="19" type="noConversion"/>
  </si>
  <si>
    <t>木耳</t>
    <phoneticPr fontId="19" type="noConversion"/>
  </si>
  <si>
    <t>淺色蔬菜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</si>
  <si>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</si>
  <si>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</si>
  <si>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</si>
  <si>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油蔥酥</t>
    <phoneticPr fontId="19" type="noConversion"/>
  </si>
  <si>
    <t>粉薑</t>
    <phoneticPr fontId="19" type="noConversion"/>
  </si>
  <si>
    <t>三色豆</t>
    <phoneticPr fontId="19" type="noConversion"/>
  </si>
  <si>
    <t>豬肉來源:臺灣(豬肉及豬可食部位原料之原產地:臺灣)</t>
  </si>
  <si>
    <t>有機蔬菜</t>
    <phoneticPr fontId="19" type="noConversion"/>
  </si>
  <si>
    <t>有機蔬菜</t>
    <phoneticPr fontId="19" type="noConversion"/>
  </si>
  <si>
    <t>煮</t>
    <phoneticPr fontId="19" type="noConversion"/>
  </si>
  <si>
    <t>甘藍</t>
    <phoneticPr fontId="19" type="noConversion"/>
  </si>
  <si>
    <t>傳統豆腐</t>
    <phoneticPr fontId="19" type="noConversion"/>
  </si>
  <si>
    <t>糙米飯</t>
    <phoneticPr fontId="19" type="noConversion"/>
  </si>
  <si>
    <t>生鮮豬後腿肉絲</t>
    <phoneticPr fontId="19" type="noConversion"/>
  </si>
  <si>
    <t>胡蘿蔔</t>
    <phoneticPr fontId="19" type="noConversion"/>
  </si>
  <si>
    <t>糙粳米</t>
    <phoneticPr fontId="19" type="noConversion"/>
  </si>
  <si>
    <t>麵條</t>
    <phoneticPr fontId="19" type="noConversion"/>
  </si>
  <si>
    <t>冷</t>
    <phoneticPr fontId="19" type="noConversion"/>
  </si>
  <si>
    <t>白米</t>
    <phoneticPr fontId="19" type="noConversion"/>
  </si>
  <si>
    <t>紫菜蛋花湯</t>
    <phoneticPr fontId="19" type="noConversion"/>
  </si>
  <si>
    <t>生鮮水鯊魚肉</t>
    <phoneticPr fontId="19" type="noConversion"/>
  </si>
  <si>
    <t>加</t>
    <phoneticPr fontId="19" type="noConversion"/>
  </si>
  <si>
    <t>金針菇</t>
    <phoneticPr fontId="19" type="noConversion"/>
  </si>
  <si>
    <t>芡</t>
    <phoneticPr fontId="19" type="noConversion"/>
  </si>
  <si>
    <t>冷凍玉米粒</t>
    <phoneticPr fontId="19" type="noConversion"/>
  </si>
  <si>
    <t>煮</t>
    <phoneticPr fontId="19" type="noConversion"/>
  </si>
  <si>
    <t>生鮮阿根廷魷</t>
    <phoneticPr fontId="19" type="noConversion"/>
  </si>
  <si>
    <t>煮</t>
    <phoneticPr fontId="19" type="noConversion"/>
  </si>
  <si>
    <t>煮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</si>
  <si>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</si>
  <si>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</si>
  <si>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</si>
  <si>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</si>
  <si>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油蔥拌飯</t>
    <phoneticPr fontId="19" type="noConversion"/>
  </si>
  <si>
    <t>紅蘿蔔炒蛋</t>
    <phoneticPr fontId="19" type="noConversion"/>
  </si>
  <si>
    <t>雞塊x2(加)</t>
    <phoneticPr fontId="19" type="noConversion"/>
  </si>
  <si>
    <t>玉米蝦仁(海)</t>
    <phoneticPr fontId="19" type="noConversion"/>
  </si>
  <si>
    <t>榨菜</t>
    <phoneticPr fontId="19" type="noConversion"/>
  </si>
  <si>
    <t>白米</t>
  </si>
  <si>
    <t>生鮮骨腿</t>
    <phoneticPr fontId="19" type="noConversion"/>
  </si>
  <si>
    <t>冷凍雞塊</t>
    <phoneticPr fontId="19" type="noConversion"/>
  </si>
  <si>
    <t>生鮮豬前腿肉片</t>
    <phoneticPr fontId="19" type="noConversion"/>
  </si>
  <si>
    <t>麥片飯</t>
    <phoneticPr fontId="19" type="noConversion"/>
  </si>
  <si>
    <t>新鮮麻竹筍</t>
    <phoneticPr fontId="19" type="noConversion"/>
  </si>
  <si>
    <t>結球白菜</t>
    <phoneticPr fontId="19" type="noConversion"/>
  </si>
  <si>
    <t>大麥片</t>
    <phoneticPr fontId="19" type="noConversion"/>
  </si>
  <si>
    <t>生鮮豬里肌肉排</t>
    <phoneticPr fontId="19" type="noConversion"/>
  </si>
  <si>
    <t>生鮮蝦仁</t>
    <phoneticPr fontId="19" type="noConversion"/>
  </si>
  <si>
    <t>玉米濃湯(芡)</t>
    <phoneticPr fontId="19" type="noConversion"/>
  </si>
  <si>
    <t>1月2日(四)</t>
    <phoneticPr fontId="19" type="noConversion"/>
  </si>
  <si>
    <t>1月3日(五)</t>
    <phoneticPr fontId="19" type="noConversion"/>
  </si>
  <si>
    <t>1月8日(三)</t>
    <phoneticPr fontId="19" type="noConversion"/>
  </si>
  <si>
    <t>1月9日(四)</t>
    <phoneticPr fontId="19" type="noConversion"/>
  </si>
  <si>
    <t>1月10日(五)</t>
    <phoneticPr fontId="19" type="noConversion"/>
  </si>
  <si>
    <t>1月13日(一)</t>
    <phoneticPr fontId="19" type="noConversion"/>
  </si>
  <si>
    <t>1月14日(二)</t>
    <phoneticPr fontId="19" type="noConversion"/>
  </si>
  <si>
    <t>1月15日(三)</t>
    <phoneticPr fontId="19" type="noConversion"/>
  </si>
  <si>
    <t>1月16日(四)</t>
    <phoneticPr fontId="19" type="noConversion"/>
  </si>
  <si>
    <t>1月17日(五)</t>
    <phoneticPr fontId="19" type="noConversion"/>
  </si>
  <si>
    <t>豬肉來源:臺灣(豬肉及豬可食部位原料之原產地:臺灣)</t>
    <phoneticPr fontId="19" type="noConversion"/>
  </si>
  <si>
    <t>轟炸魚丁(海)(豆)</t>
    <phoneticPr fontId="19" type="noConversion"/>
  </si>
  <si>
    <t>砂鍋肉片</t>
    <phoneticPr fontId="19" type="noConversion"/>
  </si>
  <si>
    <t>水水蒸蛋</t>
    <phoneticPr fontId="19" type="noConversion"/>
  </si>
  <si>
    <t>BBQ烤雞腿</t>
    <phoneticPr fontId="19" type="noConversion"/>
  </si>
  <si>
    <t>醬燒大豬排</t>
    <phoneticPr fontId="19" type="noConversion"/>
  </si>
  <si>
    <t>蝦仁洋蔥炒蛋(海)</t>
    <phoneticPr fontId="19" type="noConversion"/>
  </si>
  <si>
    <t>手工鹹豬肉</t>
    <phoneticPr fontId="19" type="noConversion"/>
  </si>
  <si>
    <t>台式香腸(加)</t>
    <phoneticPr fontId="19" type="noConversion"/>
  </si>
  <si>
    <t>夜市鐵板麵</t>
    <phoneticPr fontId="19" type="noConversion"/>
  </si>
  <si>
    <t>太祖海鮮魷魚羹(海)</t>
    <phoneticPr fontId="19" type="noConversion"/>
  </si>
  <si>
    <t>雞米花(炸)</t>
    <phoneticPr fontId="19" type="noConversion"/>
  </si>
  <si>
    <t>糖霜銀絲卷(冷)</t>
    <phoneticPr fontId="19" type="noConversion"/>
  </si>
  <si>
    <t>梅粉地瓜薯條</t>
    <phoneticPr fontId="19" type="noConversion"/>
  </si>
  <si>
    <t>金針菇蛋花湯</t>
    <phoneticPr fontId="19" type="noConversion"/>
  </si>
  <si>
    <t>起司年糕(冷)</t>
    <phoneticPr fontId="19" type="noConversion"/>
  </si>
  <si>
    <t>壽喜燒</t>
    <phoneticPr fontId="19" type="noConversion"/>
  </si>
  <si>
    <t>五香滷蛋</t>
    <phoneticPr fontId="19" type="noConversion"/>
  </si>
  <si>
    <t>榨菜肉絲湯(醃)</t>
    <phoneticPr fontId="19" type="noConversion"/>
  </si>
  <si>
    <t>1月1日(三)</t>
    <phoneticPr fontId="19" type="noConversion"/>
  </si>
  <si>
    <t>1月6日(一)</t>
    <phoneticPr fontId="19" type="noConversion"/>
  </si>
  <si>
    <t>1月7日(二)</t>
    <phoneticPr fontId="19" type="noConversion"/>
  </si>
  <si>
    <t>爆炒肉片(豆)</t>
    <phoneticPr fontId="19" type="noConversion"/>
  </si>
  <si>
    <t>沙茶魷魚圈(海)</t>
    <phoneticPr fontId="19" type="noConversion"/>
  </si>
  <si>
    <t>古早味粄條</t>
    <phoneticPr fontId="19" type="noConversion"/>
  </si>
  <si>
    <t>1月20日(一)</t>
    <phoneticPr fontId="19" type="noConversion"/>
  </si>
  <si>
    <t>白玉蘿蔔湯</t>
    <phoneticPr fontId="19" type="noConversion"/>
  </si>
  <si>
    <t>蕃茄蛋</t>
    <phoneticPr fontId="19" type="noConversion"/>
  </si>
  <si>
    <t>客家小炒(海)</t>
    <phoneticPr fontId="19" type="noConversion"/>
  </si>
  <si>
    <t>洋蔥</t>
  </si>
  <si>
    <t>洋蔥</t>
    <phoneticPr fontId="19" type="noConversion"/>
  </si>
  <si>
    <t>粉薑</t>
  </si>
  <si>
    <t>美白菇</t>
  </si>
  <si>
    <t>黑糖饅頭</t>
    <phoneticPr fontId="19" type="noConversion"/>
  </si>
  <si>
    <t>生鮮豬絞肉</t>
  </si>
  <si>
    <t>胡蘿蔔</t>
  </si>
  <si>
    <t>胡蘿蔔</t>
    <phoneticPr fontId="19" type="noConversion"/>
  </si>
  <si>
    <t>馬鈴薯</t>
    <phoneticPr fontId="19" type="noConversion"/>
  </si>
  <si>
    <t>綠豆芽</t>
  </si>
  <si>
    <t>米板條</t>
  </si>
  <si>
    <t>香菇絲</t>
  </si>
  <si>
    <t>醃漬花胡瓜</t>
  </si>
  <si>
    <t>醃</t>
  </si>
  <si>
    <t>豆干片</t>
    <phoneticPr fontId="19" type="noConversion"/>
  </si>
  <si>
    <t>油蔥酥</t>
    <phoneticPr fontId="19" type="noConversion"/>
  </si>
  <si>
    <t>香腸</t>
    <phoneticPr fontId="19" type="noConversion"/>
  </si>
  <si>
    <t>生鮮豬後腿肉絲</t>
  </si>
  <si>
    <t>金針菇</t>
  </si>
  <si>
    <t>結球白菜</t>
  </si>
  <si>
    <t>木耳</t>
  </si>
  <si>
    <t>生鮮阿根廷魷</t>
    <phoneticPr fontId="19" type="noConversion"/>
  </si>
  <si>
    <t>銀絲卷</t>
    <phoneticPr fontId="19" type="noConversion"/>
  </si>
  <si>
    <t>白蘿蔔</t>
    <phoneticPr fontId="19" type="noConversion"/>
  </si>
  <si>
    <t>芹菜</t>
    <phoneticPr fontId="19" type="noConversion"/>
  </si>
  <si>
    <t>海</t>
  </si>
  <si>
    <t>海</t>
    <phoneticPr fontId="19" type="noConversion"/>
  </si>
  <si>
    <t>生鮮後腿肉丁</t>
    <phoneticPr fontId="19" type="noConversion"/>
  </si>
  <si>
    <t>起司粉</t>
    <phoneticPr fontId="19" type="noConversion"/>
  </si>
  <si>
    <t>味噌</t>
  </si>
  <si>
    <t>乾裙帶菜</t>
  </si>
  <si>
    <t>炒</t>
    <phoneticPr fontId="19" type="noConversion"/>
  </si>
  <si>
    <t>板烤雞翅</t>
    <phoneticPr fontId="19" type="noConversion"/>
  </si>
  <si>
    <t>黑輪條</t>
    <phoneticPr fontId="19" type="noConversion"/>
  </si>
  <si>
    <t>加</t>
    <phoneticPr fontId="19" type="noConversion"/>
  </si>
  <si>
    <t>生鮮雞翅</t>
    <phoneticPr fontId="19" type="noConversion"/>
  </si>
  <si>
    <t>生鮮鴨肉</t>
  </si>
  <si>
    <t>雞蛋</t>
    <phoneticPr fontId="19" type="noConversion"/>
  </si>
  <si>
    <t>雞排</t>
    <phoneticPr fontId="19" type="noConversion"/>
  </si>
  <si>
    <t>豆腐丁</t>
    <phoneticPr fontId="19" type="noConversion"/>
  </si>
  <si>
    <t>雞水煮蛋</t>
    <phoneticPr fontId="19" type="noConversion"/>
  </si>
  <si>
    <t>豆干</t>
  </si>
  <si>
    <t>豆</t>
  </si>
  <si>
    <t>小魚乾</t>
  </si>
  <si>
    <t>每週供應魚類產品.小心魚刺</t>
    <phoneticPr fontId="19" type="noConversion"/>
  </si>
  <si>
    <t>筍仔肉絲湯(醃)</t>
    <phoneticPr fontId="19" type="noConversion"/>
  </si>
  <si>
    <t>高麗菜飯(海)</t>
    <phoneticPr fontId="19" type="noConversion"/>
  </si>
  <si>
    <t>豆</t>
    <phoneticPr fontId="19" type="noConversion"/>
  </si>
  <si>
    <t>蝦米</t>
    <phoneticPr fontId="19" type="noConversion"/>
  </si>
  <si>
    <t>海</t>
    <phoneticPr fontId="19" type="noConversion"/>
  </si>
  <si>
    <t>洋蔥</t>
    <phoneticPr fontId="19" type="noConversion"/>
  </si>
  <si>
    <t>杏鮑菇</t>
    <phoneticPr fontId="19" type="noConversion"/>
  </si>
  <si>
    <t>脆筍</t>
    <phoneticPr fontId="19" type="noConversion"/>
  </si>
  <si>
    <t>醃</t>
    <phoneticPr fontId="19" type="noConversion"/>
  </si>
  <si>
    <t>大蕃茄</t>
    <phoneticPr fontId="19" type="noConversion"/>
  </si>
  <si>
    <t>風味魚蛋(海加)</t>
    <phoneticPr fontId="19" type="noConversion"/>
  </si>
  <si>
    <t>海加</t>
    <phoneticPr fontId="19" type="noConversion"/>
  </si>
  <si>
    <t>魚丸</t>
    <phoneticPr fontId="19" type="noConversion"/>
  </si>
  <si>
    <t>滷</t>
    <phoneticPr fontId="19" type="noConversion"/>
  </si>
  <si>
    <t>加</t>
    <phoneticPr fontId="19" type="noConversion"/>
  </si>
  <si>
    <t>冷</t>
    <phoneticPr fontId="19" type="noConversion"/>
  </si>
  <si>
    <t>粉薑</t>
    <phoneticPr fontId="19" type="noConversion"/>
  </si>
  <si>
    <t>糖粉</t>
    <phoneticPr fontId="19" type="noConversion"/>
  </si>
  <si>
    <t>筍乾</t>
    <phoneticPr fontId="19" type="noConversion"/>
  </si>
  <si>
    <t>鳳尾筍滷肉(醃)</t>
    <phoneticPr fontId="19" type="noConversion"/>
  </si>
  <si>
    <t>甘藷條</t>
    <phoneticPr fontId="19" type="noConversion"/>
  </si>
  <si>
    <t>梅粉</t>
    <phoneticPr fontId="19" type="noConversion"/>
  </si>
  <si>
    <t>木耳</t>
    <phoneticPr fontId="19" type="noConversion"/>
  </si>
  <si>
    <t>胡蘿蔔</t>
    <phoneticPr fontId="19" type="noConversion"/>
  </si>
  <si>
    <t>魷魚圈+黑輪(炸)(海)(加)</t>
    <phoneticPr fontId="19" type="noConversion"/>
  </si>
  <si>
    <t>日式海芽湯</t>
    <phoneticPr fontId="19" type="noConversion"/>
  </si>
  <si>
    <t>寶島香肉燥(醃)</t>
    <phoneticPr fontId="19" type="noConversion"/>
  </si>
  <si>
    <t>蠔油雞翅</t>
    <phoneticPr fontId="19" type="noConversion"/>
  </si>
  <si>
    <t>生鮮雞肉</t>
    <phoneticPr fontId="19" type="noConversion"/>
  </si>
  <si>
    <t>油蔥肉燥(豆)</t>
    <phoneticPr fontId="19" type="noConversion"/>
  </si>
  <si>
    <t>卡茲魚塊(海)(炸)</t>
    <phoneticPr fontId="19" type="noConversion"/>
  </si>
  <si>
    <t>杏鮑菇</t>
    <phoneticPr fontId="19" type="noConversion"/>
  </si>
  <si>
    <t>年糕</t>
    <phoneticPr fontId="19" type="noConversion"/>
  </si>
  <si>
    <t>甘藍</t>
    <phoneticPr fontId="19" type="noConversion"/>
  </si>
  <si>
    <t>乾香菇絲</t>
    <phoneticPr fontId="19" type="noConversion"/>
  </si>
  <si>
    <t>大蒜</t>
    <phoneticPr fontId="19" type="noConversion"/>
  </si>
  <si>
    <t>北城豆腐(豆)</t>
    <phoneticPr fontId="19" type="noConversion"/>
  </si>
  <si>
    <t>結球白菜</t>
    <phoneticPr fontId="19" type="noConversion"/>
  </si>
  <si>
    <t>美白菇</t>
    <phoneticPr fontId="19" type="noConversion"/>
  </si>
  <si>
    <t>卡啦脆皮雞排(加)(炸)</t>
    <phoneticPr fontId="19" type="noConversion"/>
  </si>
  <si>
    <t>香菇</t>
    <phoneticPr fontId="19" type="noConversion"/>
  </si>
  <si>
    <t>羅漢嫩豆腐(豆)</t>
    <phoneticPr fontId="19" type="noConversion"/>
  </si>
  <si>
    <t>結頭菜湯</t>
    <phoneticPr fontId="19" type="noConversion"/>
  </si>
  <si>
    <t>袖珍菇</t>
    <phoneticPr fontId="19" type="noConversion"/>
  </si>
  <si>
    <t>球莖甘藍</t>
    <phoneticPr fontId="19" type="noConversion"/>
  </si>
  <si>
    <t>燒仙草</t>
    <phoneticPr fontId="19" type="noConversion"/>
  </si>
  <si>
    <t>紅豆</t>
    <phoneticPr fontId="19" type="noConversion"/>
  </si>
  <si>
    <t>綠豆</t>
    <phoneticPr fontId="19" type="noConversion"/>
  </si>
  <si>
    <t>花豆</t>
    <phoneticPr fontId="19" type="noConversion"/>
  </si>
  <si>
    <t>燒仙草汁</t>
    <phoneticPr fontId="19" type="noConversion"/>
  </si>
  <si>
    <t>紅砂糖</t>
    <phoneticPr fontId="19" type="noConversion"/>
  </si>
  <si>
    <r>
      <rPr>
        <b/>
        <sz val="24"/>
        <color rgb="FF008000"/>
        <rFont val="新細明體"/>
        <family val="1"/>
        <charset val="136"/>
      </rPr>
      <t>咔啦雞腿</t>
    </r>
    <r>
      <rPr>
        <b/>
        <sz val="24"/>
        <color rgb="FF008000"/>
        <rFont val="細明體-ExtB"/>
        <family val="1"/>
        <charset val="136"/>
      </rPr>
      <t>(</t>
    </r>
    <r>
      <rPr>
        <b/>
        <sz val="24"/>
        <color rgb="FF008000"/>
        <rFont val="新細明體"/>
        <family val="1"/>
        <charset val="136"/>
      </rPr>
      <t>炸</t>
    </r>
    <r>
      <rPr>
        <b/>
        <sz val="24"/>
        <color rgb="FF008000"/>
        <rFont val="細明體-ExtB"/>
        <family val="1"/>
        <charset val="136"/>
      </rPr>
      <t>)</t>
    </r>
    <phoneticPr fontId="19" type="noConversion"/>
  </si>
  <si>
    <t>生鮮雞腿</t>
    <phoneticPr fontId="19" type="noConversion"/>
  </si>
  <si>
    <t>塔香雞腿</t>
    <phoneticPr fontId="19" type="noConversion"/>
  </si>
  <si>
    <t>煮烤</t>
    <phoneticPr fontId="19" type="noConversion"/>
  </si>
  <si>
    <t>小餐包</t>
    <phoneticPr fontId="19" type="noConversion"/>
  </si>
  <si>
    <t>黑糖饅頭(冷)</t>
    <phoneticPr fontId="19" type="noConversion"/>
  </si>
  <si>
    <t>烤饅頭</t>
    <phoneticPr fontId="19" type="noConversion"/>
  </si>
  <si>
    <t>蠔油杏鮑菇</t>
    <phoneticPr fontId="19" type="noConversion"/>
  </si>
  <si>
    <r>
      <t>青菜蛋花湯+</t>
    </r>
    <r>
      <rPr>
        <b/>
        <sz val="24"/>
        <color rgb="FFFF0000"/>
        <rFont val="標楷體"/>
        <family val="4"/>
        <charset val="136"/>
      </rPr>
      <t>手工烤饅頭(冷)</t>
    </r>
    <phoneticPr fontId="19" type="noConversion"/>
  </si>
  <si>
    <r>
      <t>味噌菇菇湯+</t>
    </r>
    <r>
      <rPr>
        <b/>
        <sz val="24"/>
        <color rgb="FFFF0000"/>
        <rFont val="標楷體"/>
        <family val="4"/>
        <charset val="136"/>
      </rPr>
      <t>小餐包(冷)</t>
    </r>
    <phoneticPr fontId="19" type="noConversion"/>
  </si>
  <si>
    <t>功夫烤鴨</t>
    <phoneticPr fontId="19" type="noConversion"/>
  </si>
  <si>
    <t>114年1月2日-1月3日第一週菜單明細(員林國小--承富)</t>
    <phoneticPr fontId="19" type="noConversion"/>
  </si>
  <si>
    <t>114年1月6日-1月10日第二週菜單明細(員林國小--承富)</t>
    <phoneticPr fontId="19" type="noConversion"/>
  </si>
  <si>
    <t>114年1月13日-1月17日第三週菜單明細(員林國小--承富)</t>
    <phoneticPr fontId="19" type="noConversion"/>
  </si>
  <si>
    <t>114年1月20日第四週菜單明細(員林國小--承富)</t>
    <phoneticPr fontId="19" type="noConversion"/>
  </si>
  <si>
    <t>芹香菜頭湯</t>
    <phoneticPr fontId="19" type="noConversion"/>
  </si>
  <si>
    <t>冬菇菜頭湯/獎勵金豆奶</t>
    <phoneticPr fontId="19" type="noConversion"/>
  </si>
  <si>
    <t>獎勵金豆奶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</si>
</sst>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  <numFmt numFmtId="182" formatCode="0_);[Red]\(0\)"/>
  </numFmts>
  <fonts count="9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</font>
    <font>
      <b/>
      <sz val="20"/>
      <name val="新細明體"/>
      <family val="1"/>
      <charset val="136"/>
    </font>
    <font>
      <sz val="28"/>
      <name val="新細明體"/>
      <family val="1"/>
      <charset val="136"/>
    </font>
    <font>
      <sz val="12"/>
      <name val="新細明體"/>
      <family val="1"/>
    </font>
    <font>
      <sz val="28"/>
      <color rgb="FFFF0000"/>
      <name val="標楷體"/>
      <family val="4"/>
      <charset val="136"/>
    </font>
    <font>
      <sz val="24"/>
      <name val="標楷體"/>
      <family val="4"/>
      <charset val="136"/>
    </font>
    <font>
      <b/>
      <sz val="24"/>
      <name val="標楷體"/>
      <family val="4"/>
      <charset val="136"/>
    </font>
    <font>
      <sz val="24"/>
      <color rgb="FFFF0000"/>
      <name val="華康棒棒體W5(P)"/>
      <family val="5"/>
      <charset val="136"/>
    </font>
    <font>
      <b/>
      <sz val="24"/>
      <color theme="5" tint="-0.499984740745262"/>
      <name val="華康墨字體(P)"/>
      <family val="5"/>
      <charset val="136"/>
    </font>
    <font>
      <b/>
      <sz val="24"/>
      <color rgb="FFFF5050"/>
      <name val="華康流隸體(P)"/>
      <family val="4"/>
      <charset val="136"/>
    </font>
    <font>
      <sz val="24"/>
      <color rgb="FFFF5050"/>
      <name val="華康流隸體(P)"/>
      <family val="4"/>
      <charset val="136"/>
    </font>
    <font>
      <b/>
      <sz val="24"/>
      <color rgb="FF002060"/>
      <name val="華康流隸體(P)"/>
      <family val="4"/>
      <charset val="136"/>
    </font>
    <font>
      <b/>
      <sz val="24"/>
      <color rgb="FF00B050"/>
      <name val="華康棒棒體W5(P)"/>
      <family val="5"/>
      <charset val="136"/>
    </font>
    <font>
      <sz val="24"/>
      <color theme="2" tint="-0.499984740745262"/>
      <name val="華康儷中黑"/>
      <family val="3"/>
      <charset val="136"/>
    </font>
    <font>
      <sz val="24"/>
      <color theme="9" tint="-0.499984740745262"/>
      <name val="華康棒棒體W5(P)"/>
      <family val="5"/>
      <charset val="136"/>
    </font>
    <font>
      <sz val="24"/>
      <color rgb="FF0070C0"/>
      <name val="華康流隸體(P)"/>
      <family val="4"/>
      <charset val="136"/>
    </font>
    <font>
      <sz val="24"/>
      <color rgb="FF6600FF"/>
      <name val="華康流隸體(P)"/>
      <family val="4"/>
      <charset val="136"/>
    </font>
    <font>
      <sz val="24"/>
      <color rgb="FF0070C0"/>
      <name val="華康棒棒體W5(P)"/>
      <family val="5"/>
      <charset val="136"/>
    </font>
    <font>
      <b/>
      <sz val="24"/>
      <color rgb="FF7030A0"/>
      <name val="微軟正黑體"/>
      <family val="2"/>
      <charset val="136"/>
    </font>
    <font>
      <b/>
      <sz val="24"/>
      <color rgb="FF7030A0"/>
      <name val="華康儷粗圓外字集"/>
      <family val="3"/>
      <charset val="136"/>
    </font>
    <font>
      <b/>
      <sz val="24"/>
      <color rgb="FF7030A0"/>
      <name val="華康流隸體(P)"/>
      <family val="4"/>
      <charset val="136"/>
    </font>
    <font>
      <b/>
      <sz val="24"/>
      <color rgb="FF0070C0"/>
      <name val="華康棒棒體W5(P)"/>
      <family val="5"/>
      <charset val="136"/>
    </font>
    <font>
      <b/>
      <sz val="24"/>
      <color rgb="FF92D050"/>
      <name val="華康棒棒體W5(P)"/>
      <family val="5"/>
      <charset val="136"/>
    </font>
    <font>
      <sz val="24"/>
      <color rgb="FFC00000"/>
      <name val="華康墨字體(P)"/>
      <family val="5"/>
      <charset val="136"/>
    </font>
    <font>
      <b/>
      <sz val="24"/>
      <color rgb="FF008000"/>
      <name val="華康墨字體(P)"/>
      <family val="5"/>
      <charset val="136"/>
    </font>
    <font>
      <b/>
      <sz val="24"/>
      <color rgb="FFFF3399"/>
      <name val="華康墨字體(P)"/>
      <family val="5"/>
      <charset val="136"/>
    </font>
    <font>
      <sz val="24"/>
      <color rgb="FFFF3399"/>
      <name val="華康墨字體(P)"/>
      <family val="5"/>
      <charset val="136"/>
    </font>
    <font>
      <sz val="24"/>
      <color rgb="FFFF3399"/>
      <name val="華康棒棒體W5(P)"/>
      <family val="5"/>
      <charset val="136"/>
    </font>
    <font>
      <sz val="24"/>
      <color rgb="FFCC66FF"/>
      <name val="華康流隸體(P)"/>
      <family val="4"/>
      <charset val="136"/>
    </font>
    <font>
      <sz val="24"/>
      <color theme="5" tint="-0.249977111117893"/>
      <name val="華康棒棒體W5(P)"/>
      <family val="5"/>
      <charset val="136"/>
    </font>
    <font>
      <sz val="24"/>
      <color rgb="FF00B050"/>
      <name val="華康棒棒體W5(P)"/>
      <family val="5"/>
      <charset val="136"/>
    </font>
    <font>
      <sz val="24"/>
      <color theme="9" tint="-0.499984740745262"/>
      <name val="華康墨字體(P)"/>
      <family val="5"/>
      <charset val="136"/>
    </font>
    <font>
      <b/>
      <sz val="24"/>
      <color rgb="FF7030A0"/>
      <name val="華康娃娃體W7"/>
      <family val="5"/>
      <charset val="136"/>
    </font>
    <font>
      <b/>
      <sz val="24"/>
      <color rgb="FFFF0000"/>
      <name val="華康墨字體(P)"/>
      <family val="5"/>
      <charset val="136"/>
    </font>
    <font>
      <b/>
      <sz val="24"/>
      <color rgb="FF002060"/>
      <name val="華康棒棒體W5(P)"/>
      <family val="5"/>
      <charset val="136"/>
    </font>
    <font>
      <b/>
      <sz val="24"/>
      <color rgb="FFC00000"/>
      <name val="華康棒棒體W5(P)"/>
      <family val="5"/>
      <charset val="136"/>
    </font>
    <font>
      <b/>
      <sz val="24"/>
      <color rgb="FF0070C0"/>
      <name val="華康流隸體(P)"/>
      <family val="4"/>
      <charset val="136"/>
    </font>
    <font>
      <b/>
      <sz val="24"/>
      <color rgb="FF00B050"/>
      <name val="華康流隸體(P)"/>
      <family val="4"/>
      <charset val="136"/>
    </font>
    <font>
      <sz val="24"/>
      <color theme="5" tint="-0.499984740745262"/>
      <name val="華康棒棒體W5(P)"/>
      <family val="5"/>
      <charset val="136"/>
    </font>
    <font>
      <b/>
      <sz val="24"/>
      <color theme="6" tint="-0.249977111117893"/>
      <name val="華康流隸體(P)"/>
      <family val="4"/>
      <charset val="136"/>
    </font>
    <font>
      <b/>
      <sz val="24"/>
      <color theme="8" tint="-0.499984740745262"/>
      <name val="華康流隸體(P)"/>
      <family val="4"/>
      <charset val="136"/>
    </font>
    <font>
      <sz val="24"/>
      <color theme="5" tint="-0.499984740745262"/>
      <name val="華康墨字體(P)"/>
      <family val="5"/>
      <charset val="136"/>
    </font>
    <font>
      <sz val="24"/>
      <color rgb="FF00B0F0"/>
      <name val="華康棒棒體W5(P)"/>
      <family val="5"/>
      <charset val="136"/>
    </font>
    <font>
      <sz val="24"/>
      <color rgb="FF008000"/>
      <name val="華康墨字體(P)"/>
      <family val="5"/>
      <charset val="136"/>
    </font>
    <font>
      <sz val="24"/>
      <color theme="5" tint="-0.249977111117893"/>
      <name val="華康墨字體(P)"/>
      <family val="5"/>
      <charset val="136"/>
    </font>
    <font>
      <b/>
      <sz val="24"/>
      <color rgb="FF7030A0"/>
      <name val="華康棒棒體W5(P)"/>
      <family val="5"/>
      <charset val="136"/>
    </font>
    <font>
      <sz val="20"/>
      <color theme="5" tint="-0.499984740745262"/>
      <name val="華康墨字體(P)"/>
      <family val="5"/>
      <charset val="136"/>
    </font>
    <font>
      <b/>
      <sz val="16"/>
      <color rgb="FF0070C0"/>
      <name val="標楷體"/>
      <family val="4"/>
      <charset val="136"/>
    </font>
    <font>
      <sz val="24"/>
      <color theme="9" tint="-0.499984740745262"/>
      <name val="新細明體"/>
      <family val="1"/>
      <charset val="136"/>
    </font>
    <font>
      <b/>
      <sz val="24"/>
      <color rgb="FF008000"/>
      <name val="新細明體"/>
      <family val="1"/>
      <charset val="136"/>
    </font>
    <font>
      <b/>
      <sz val="24"/>
      <color rgb="FF008000"/>
      <name val="細明體-ExtB"/>
      <family val="1"/>
      <charset val="136"/>
    </font>
    <font>
      <b/>
      <sz val="24"/>
      <color rgb="FF008000"/>
      <name val="華康墨字體(P)"/>
      <family val="1"/>
      <charset val="136"/>
    </font>
    <font>
      <b/>
      <sz val="24"/>
      <color rgb="FFFF0000"/>
      <name val="標楷體"/>
      <family val="4"/>
      <charset val="136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5" fillId="0" borderId="0">
      <alignment vertical="center"/>
    </xf>
  </cellStyleXfs>
  <cellXfs count="442">
    <xf numFmtId="0" fontId="0" fillId="0" borderId="0" xfId="0">
      <alignment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9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0" fillId="0" borderId="0" xfId="19" applyFont="1"/>
    <xf numFmtId="179" fontId="28" fillId="0" borderId="2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38" fillId="0" borderId="0" xfId="19" applyFont="1"/>
    <xf numFmtId="0" fontId="41" fillId="0" borderId="20" xfId="0" applyFont="1" applyBorder="1" applyAlignment="1">
      <alignment horizontal="left" vertical="center" shrinkToFit="1"/>
    </xf>
    <xf numFmtId="0" fontId="41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41" fillId="0" borderId="23" xfId="0" applyFont="1" applyBorder="1">
      <alignment vertical="center"/>
    </xf>
    <xf numFmtId="0" fontId="1" fillId="0" borderId="23" xfId="0" applyFont="1" applyBorder="1">
      <alignment vertical="center"/>
    </xf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 textRotation="180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right"/>
    </xf>
    <xf numFmtId="0" fontId="28" fillId="0" borderId="84" xfId="0" applyFont="1" applyBorder="1" applyAlignment="1">
      <alignment horizontal="left"/>
    </xf>
    <xf numFmtId="0" fontId="28" fillId="0" borderId="85" xfId="0" applyFont="1" applyBorder="1" applyAlignment="1">
      <alignment horizontal="center"/>
    </xf>
    <xf numFmtId="0" fontId="34" fillId="0" borderId="0" xfId="19" applyFont="1"/>
    <xf numFmtId="0" fontId="35" fillId="0" borderId="0" xfId="19" applyFont="1"/>
    <xf numFmtId="0" fontId="37" fillId="0" borderId="35" xfId="19" applyFont="1" applyBorder="1"/>
    <xf numFmtId="180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41" xfId="19" applyNumberFormat="1" applyFont="1" applyBorder="1"/>
    <xf numFmtId="179" fontId="37" fillId="0" borderId="39" xfId="19" applyNumberFormat="1" applyFont="1" applyBorder="1"/>
    <xf numFmtId="0" fontId="37" fillId="0" borderId="34" xfId="19" applyFont="1" applyBorder="1"/>
    <xf numFmtId="179" fontId="37" fillId="0" borderId="35" xfId="19" applyNumberFormat="1" applyFont="1" applyBorder="1"/>
    <xf numFmtId="179" fontId="37" fillId="0" borderId="40" xfId="19" applyNumberFormat="1" applyFont="1" applyBorder="1"/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8" xfId="19" applyNumberFormat="1" applyFont="1" applyBorder="1"/>
    <xf numFmtId="0" fontId="37" fillId="0" borderId="67" xfId="19" applyFont="1" applyBorder="1"/>
    <xf numFmtId="0" fontId="37" fillId="0" borderId="40" xfId="19" applyFont="1" applyBorder="1"/>
    <xf numFmtId="0" fontId="37" fillId="0" borderId="53" xfId="19" applyFont="1" applyBorder="1"/>
    <xf numFmtId="0" fontId="37" fillId="0" borderId="71" xfId="19" applyFont="1" applyBorder="1"/>
    <xf numFmtId="179" fontId="37" fillId="0" borderId="76" xfId="19" applyNumberFormat="1" applyFont="1" applyBorder="1"/>
    <xf numFmtId="0" fontId="37" fillId="0" borderId="72" xfId="19" applyFont="1" applyBorder="1"/>
    <xf numFmtId="0" fontId="37" fillId="0" borderId="57" xfId="19" applyFont="1" applyBorder="1"/>
    <xf numFmtId="179" fontId="37" fillId="0" borderId="60" xfId="19" applyNumberFormat="1" applyFont="1" applyBorder="1"/>
    <xf numFmtId="179" fontId="37" fillId="0" borderId="57" xfId="19" applyNumberFormat="1" applyFont="1" applyBorder="1"/>
    <xf numFmtId="0" fontId="41" fillId="0" borderId="0" xfId="0" applyFont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24" borderId="79" xfId="0" applyFont="1" applyFill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textRotation="180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88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88" xfId="0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3" fillId="0" borderId="24" xfId="0" applyFont="1" applyBorder="1" applyAlignment="1">
      <alignment vertical="center" textRotation="255" shrinkToFit="1"/>
    </xf>
    <xf numFmtId="0" fontId="43" fillId="0" borderId="88" xfId="0" applyFont="1" applyBorder="1" applyAlignment="1">
      <alignment horizontal="left" vertical="center" shrinkToFit="1"/>
    </xf>
    <xf numFmtId="0" fontId="43" fillId="0" borderId="24" xfId="0" applyFont="1" applyBorder="1" applyAlignment="1">
      <alignment vertical="center" textRotation="180" shrinkToFit="1"/>
    </xf>
    <xf numFmtId="0" fontId="43" fillId="0" borderId="20" xfId="0" applyFont="1" applyBorder="1" applyAlignment="1">
      <alignment horizontal="left" vertical="center" shrinkToFit="1"/>
    </xf>
    <xf numFmtId="0" fontId="0" fillId="0" borderId="57" xfId="0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78" xfId="0" applyBorder="1">
      <alignment vertical="center"/>
    </xf>
    <xf numFmtId="0" fontId="23" fillId="0" borderId="81" xfId="0" applyFont="1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0" fontId="23" fillId="0" borderId="81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60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84" xfId="0" applyFont="1" applyBorder="1" applyAlignment="1">
      <alignment vertical="center" textRotation="180" shrinkToFit="1"/>
    </xf>
    <xf numFmtId="0" fontId="23" fillId="0" borderId="84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3" fillId="0" borderId="81" xfId="0" applyFont="1" applyBorder="1" applyAlignment="1">
      <alignment vertical="center" textRotation="180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24" borderId="16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vertical="center" textRotation="180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textRotation="180" shrinkToFit="1"/>
    </xf>
    <xf numFmtId="0" fontId="23" fillId="0" borderId="86" xfId="0" applyFont="1" applyBorder="1" applyAlignment="1">
      <alignment vertical="center" textRotation="180" shrinkToFit="1"/>
    </xf>
    <xf numFmtId="0" fontId="23" fillId="0" borderId="21" xfId="0" applyFont="1" applyBorder="1" applyAlignment="1">
      <alignment vertical="center" shrinkToFit="1"/>
    </xf>
    <xf numFmtId="0" fontId="23" fillId="24" borderId="16" xfId="0" quotePrefix="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57" xfId="0" applyFont="1" applyBorder="1">
      <alignment vertical="center"/>
    </xf>
    <xf numFmtId="0" fontId="23" fillId="0" borderId="60" xfId="0" applyFont="1" applyBorder="1" applyAlignment="1">
      <alignment vertical="center" textRotation="180" shrinkToFit="1"/>
    </xf>
    <xf numFmtId="0" fontId="23" fillId="0" borderId="1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89" xfId="0" applyFont="1" applyBorder="1" applyAlignment="1">
      <alignment vertical="center" textRotation="180" shrinkToFit="1"/>
    </xf>
    <xf numFmtId="0" fontId="23" fillId="24" borderId="90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41" fillId="0" borderId="87" xfId="0" applyFont="1" applyBorder="1">
      <alignment vertical="center"/>
    </xf>
    <xf numFmtId="0" fontId="23" fillId="0" borderId="91" xfId="0" applyFont="1" applyBorder="1" applyAlignment="1">
      <alignment horizontal="left"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61" xfId="0" applyFont="1" applyBorder="1" applyAlignment="1">
      <alignment vertical="center" shrinkToFit="1"/>
    </xf>
    <xf numFmtId="0" fontId="23" fillId="0" borderId="61" xfId="0" applyFont="1" applyBorder="1" applyAlignment="1">
      <alignment horizontal="left" vertical="center" shrinkToFit="1"/>
    </xf>
    <xf numFmtId="0" fontId="23" fillId="0" borderId="54" xfId="0" applyFont="1" applyBorder="1" applyAlignment="1">
      <alignment horizontal="left" vertical="center" shrinkToFit="1"/>
    </xf>
    <xf numFmtId="0" fontId="23" fillId="0" borderId="87" xfId="0" applyFont="1" applyBorder="1">
      <alignment vertical="center"/>
    </xf>
    <xf numFmtId="0" fontId="23" fillId="0" borderId="61" xfId="0" applyFont="1" applyBorder="1" applyAlignment="1">
      <alignment vertical="center" textRotation="180" shrinkToFit="1"/>
    </xf>
    <xf numFmtId="0" fontId="23" fillId="0" borderId="52" xfId="0" applyFont="1" applyBorder="1" applyAlignment="1">
      <alignment horizontal="left" vertical="center" shrinkToFit="1"/>
    </xf>
    <xf numFmtId="0" fontId="23" fillId="0" borderId="61" xfId="0" applyFont="1" applyBorder="1" applyAlignment="1">
      <alignment horizontal="left" vertical="center" wrapText="1" shrinkToFit="1"/>
    </xf>
    <xf numFmtId="0" fontId="23" fillId="0" borderId="54" xfId="0" applyFont="1" applyBorder="1" applyAlignment="1">
      <alignment vertical="center" shrinkToFit="1"/>
    </xf>
    <xf numFmtId="0" fontId="23" fillId="0" borderId="54" xfId="0" applyFont="1" applyBorder="1" applyAlignment="1">
      <alignment vertical="center" textRotation="180" shrinkToFit="1"/>
    </xf>
    <xf numFmtId="0" fontId="23" fillId="0" borderId="63" xfId="0" applyFont="1" applyBorder="1" applyAlignment="1">
      <alignment horizontal="left" vertical="center" shrinkToFit="1"/>
    </xf>
    <xf numFmtId="0" fontId="23" fillId="0" borderId="77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3" xfId="0" applyFont="1" applyBorder="1" applyAlignment="1">
      <alignment horizontal="center"/>
    </xf>
    <xf numFmtId="0" fontId="22" fillId="0" borderId="78" xfId="0" applyFont="1" applyBorder="1" applyAlignment="1">
      <alignment vertical="center" shrinkToFit="1"/>
    </xf>
    <xf numFmtId="0" fontId="41" fillId="0" borderId="21" xfId="0" applyFont="1" applyBorder="1" applyAlignment="1">
      <alignment horizontal="left" vertical="center" shrinkToFit="1"/>
    </xf>
    <xf numFmtId="0" fontId="41" fillId="0" borderId="78" xfId="0" applyFont="1" applyBorder="1" applyAlignment="1">
      <alignment horizontal="center" vertical="center" shrinkToFit="1"/>
    </xf>
    <xf numFmtId="0" fontId="41" fillId="0" borderId="21" xfId="0" applyFont="1" applyBorder="1" applyAlignment="1">
      <alignment vertical="center" textRotation="255" shrinkToFit="1"/>
    </xf>
    <xf numFmtId="0" fontId="41" fillId="0" borderId="78" xfId="0" applyFont="1" applyBorder="1" applyAlignment="1">
      <alignment horizontal="left" vertical="center" shrinkToFit="1"/>
    </xf>
    <xf numFmtId="0" fontId="23" fillId="0" borderId="23" xfId="0" applyFont="1" applyBorder="1" applyAlignment="1">
      <alignment vertical="center" shrinkToFit="1"/>
    </xf>
    <xf numFmtId="9" fontId="23" fillId="0" borderId="20" xfId="44" applyFont="1" applyFill="1" applyBorder="1" applyAlignment="1">
      <alignment horizontal="left" vertical="center" shrinkToFit="1"/>
    </xf>
    <xf numFmtId="9" fontId="23" fillId="0" borderId="20" xfId="44" applyFont="1" applyBorder="1" applyAlignment="1">
      <alignment horizontal="left" vertical="center" shrinkToFit="1"/>
    </xf>
    <xf numFmtId="181" fontId="23" fillId="0" borderId="20" xfId="44" applyNumberFormat="1" applyFont="1" applyFill="1" applyBorder="1" applyAlignment="1">
      <alignment horizontal="left" vertical="center" shrinkToFit="1"/>
    </xf>
    <xf numFmtId="9" fontId="23" fillId="0" borderId="0" xfId="44" applyFont="1">
      <alignment vertical="center"/>
    </xf>
    <xf numFmtId="9" fontId="23" fillId="0" borderId="60" xfId="44" applyFont="1" applyBorder="1">
      <alignment vertical="center"/>
    </xf>
    <xf numFmtId="181" fontId="23" fillId="0" borderId="0" xfId="44" applyNumberFormat="1" applyFont="1" applyAlignment="1">
      <alignment horizontal="left" vertical="center"/>
    </xf>
    <xf numFmtId="0" fontId="41" fillId="0" borderId="21" xfId="0" applyFont="1" applyBorder="1" applyAlignment="1">
      <alignment vertical="center" shrinkToFit="1"/>
    </xf>
    <xf numFmtId="0" fontId="23" fillId="0" borderId="94" xfId="0" applyFont="1" applyBorder="1" applyAlignment="1">
      <alignment vertical="center" shrinkToFit="1"/>
    </xf>
    <xf numFmtId="0" fontId="23" fillId="0" borderId="95" xfId="0" applyFont="1" applyBorder="1" applyAlignment="1">
      <alignment vertical="center" shrinkToFit="1"/>
    </xf>
    <xf numFmtId="180" fontId="28" fillId="0" borderId="96" xfId="0" applyNumberFormat="1" applyFont="1" applyBorder="1" applyAlignment="1">
      <alignment horizontal="right"/>
    </xf>
    <xf numFmtId="180" fontId="28" fillId="0" borderId="84" xfId="0" applyNumberFormat="1" applyFont="1" applyBorder="1" applyAlignment="1">
      <alignment horizontal="right"/>
    </xf>
    <xf numFmtId="0" fontId="23" fillId="0" borderId="77" xfId="0" applyFont="1" applyBorder="1" applyAlignment="1">
      <alignment vertical="center" shrinkToFit="1"/>
    </xf>
    <xf numFmtId="0" fontId="41" fillId="0" borderId="78" xfId="0" applyFont="1" applyBorder="1" applyAlignment="1">
      <alignment vertical="center" shrinkToFit="1"/>
    </xf>
    <xf numFmtId="0" fontId="23" fillId="0" borderId="61" xfId="0" applyFont="1" applyBorder="1">
      <alignment vertical="center"/>
    </xf>
    <xf numFmtId="0" fontId="3" fillId="0" borderId="60" xfId="0" applyFont="1" applyBorder="1" applyAlignment="1">
      <alignment vertical="center" shrinkToFit="1"/>
    </xf>
    <xf numFmtId="0" fontId="23" fillId="0" borderId="88" xfId="0" applyFont="1" applyBorder="1" applyAlignment="1">
      <alignment vertical="center" textRotation="180" shrinkToFit="1"/>
    </xf>
    <xf numFmtId="0" fontId="23" fillId="0" borderId="97" xfId="0" applyFont="1" applyBorder="1" applyAlignment="1">
      <alignment vertical="center" shrinkToFit="1"/>
    </xf>
    <xf numFmtId="0" fontId="23" fillId="0" borderId="92" xfId="0" applyFont="1" applyBorder="1" applyAlignment="1">
      <alignment vertical="center" textRotation="180" shrinkToFit="1"/>
    </xf>
    <xf numFmtId="0" fontId="23" fillId="0" borderId="98" xfId="0" applyFont="1" applyBorder="1" applyAlignment="1">
      <alignment horizontal="left" vertical="center" shrinkToFit="1"/>
    </xf>
    <xf numFmtId="0" fontId="44" fillId="0" borderId="0" xfId="19" applyFont="1"/>
    <xf numFmtId="182" fontId="23" fillId="0" borderId="0" xfId="45" applyNumberFormat="1" applyFont="1" applyAlignment="1">
      <alignment horizontal="left" vertical="center"/>
    </xf>
    <xf numFmtId="0" fontId="23" fillId="0" borderId="78" xfId="45" applyFont="1" applyBorder="1">
      <alignment vertical="center"/>
    </xf>
    <xf numFmtId="0" fontId="37" fillId="37" borderId="57" xfId="19" applyFont="1" applyFill="1" applyBorder="1"/>
    <xf numFmtId="180" fontId="37" fillId="37" borderId="0" xfId="19" applyNumberFormat="1" applyFont="1" applyFill="1"/>
    <xf numFmtId="0" fontId="37" fillId="37" borderId="0" xfId="19" applyFont="1" applyFill="1"/>
    <xf numFmtId="179" fontId="37" fillId="37" borderId="61" xfId="19" applyNumberFormat="1" applyFont="1" applyFill="1" applyBorder="1"/>
    <xf numFmtId="0" fontId="37" fillId="37" borderId="72" xfId="19" applyFont="1" applyFill="1" applyBorder="1"/>
    <xf numFmtId="179" fontId="37" fillId="37" borderId="33" xfId="19" applyNumberFormat="1" applyFont="1" applyFill="1" applyBorder="1"/>
    <xf numFmtId="0" fontId="37" fillId="37" borderId="33" xfId="19" applyFont="1" applyFill="1" applyBorder="1"/>
    <xf numFmtId="179" fontId="37" fillId="37" borderId="92" xfId="19" applyNumberFormat="1" applyFont="1" applyFill="1" applyBorder="1"/>
    <xf numFmtId="0" fontId="26" fillId="0" borderId="0" xfId="19" applyFont="1"/>
    <xf numFmtId="0" fontId="41" fillId="0" borderId="17" xfId="0" applyFont="1" applyBorder="1" applyAlignment="1">
      <alignment vertical="center" shrinkToFit="1"/>
    </xf>
    <xf numFmtId="0" fontId="41" fillId="0" borderId="77" xfId="0" applyFont="1" applyBorder="1" applyAlignment="1">
      <alignment vertical="center" shrinkToFit="1"/>
    </xf>
    <xf numFmtId="0" fontId="46" fillId="0" borderId="0" xfId="0" applyFont="1" applyAlignment="1">
      <alignment horizontal="left" vertical="center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47" fillId="0" borderId="63" xfId="0" applyFont="1" applyBorder="1" applyAlignment="1">
      <alignment horizontal="center" vertical="center" shrinkToFit="1"/>
    </xf>
    <xf numFmtId="0" fontId="47" fillId="38" borderId="53" xfId="0" applyFont="1" applyFill="1" applyBorder="1" applyAlignment="1">
      <alignment horizontal="center" vertical="center" shrinkToFit="1"/>
    </xf>
    <xf numFmtId="0" fontId="47" fillId="38" borderId="63" xfId="0" applyFont="1" applyFill="1" applyBorder="1" applyAlignment="1">
      <alignment horizontal="center" vertical="center" shrinkToFit="1"/>
    </xf>
    <xf numFmtId="0" fontId="94" fillId="38" borderId="53" xfId="0" applyFont="1" applyFill="1" applyBorder="1" applyAlignment="1">
      <alignment horizontal="center" vertical="center" shrinkToFit="1"/>
    </xf>
    <xf numFmtId="0" fontId="94" fillId="38" borderId="63" xfId="0" applyFont="1" applyFill="1" applyBorder="1" applyAlignment="1">
      <alignment horizontal="center" vertical="center" shrinkToFit="1"/>
    </xf>
    <xf numFmtId="0" fontId="84" fillId="25" borderId="59" xfId="0" applyFont="1" applyFill="1" applyBorder="1" applyAlignment="1">
      <alignment horizontal="center" vertical="center" shrinkToFit="1"/>
    </xf>
    <xf numFmtId="0" fontId="84" fillId="25" borderId="60" xfId="0" applyFont="1" applyFill="1" applyBorder="1" applyAlignment="1">
      <alignment horizontal="center" vertical="center" shrinkToFit="1"/>
    </xf>
    <xf numFmtId="0" fontId="84" fillId="25" borderId="57" xfId="0" applyFont="1" applyFill="1" applyBorder="1" applyAlignment="1">
      <alignment horizontal="center" vertical="center" shrinkToFit="1"/>
    </xf>
    <xf numFmtId="0" fontId="85" fillId="27" borderId="57" xfId="0" applyFont="1" applyFill="1" applyBorder="1" applyAlignment="1">
      <alignment horizontal="center" vertical="center" shrinkToFit="1"/>
    </xf>
    <xf numFmtId="0" fontId="85" fillId="27" borderId="0" xfId="0" applyFont="1" applyFill="1" applyAlignment="1">
      <alignment horizontal="center" vertical="center" shrinkToFit="1"/>
    </xf>
    <xf numFmtId="0" fontId="86" fillId="28" borderId="57" xfId="0" applyFont="1" applyFill="1" applyBorder="1" applyAlignment="1">
      <alignment horizontal="center" vertical="center"/>
    </xf>
    <xf numFmtId="0" fontId="86" fillId="28" borderId="0" xfId="0" applyFont="1" applyFill="1" applyAlignment="1">
      <alignment horizontal="center" vertical="center"/>
    </xf>
    <xf numFmtId="0" fontId="88" fillId="31" borderId="57" xfId="0" applyFont="1" applyFill="1" applyBorder="1" applyAlignment="1">
      <alignment horizontal="center" vertical="center"/>
    </xf>
    <xf numFmtId="0" fontId="88" fillId="31" borderId="0" xfId="0" applyFont="1" applyFill="1" applyAlignment="1">
      <alignment horizontal="center" vertical="center"/>
    </xf>
    <xf numFmtId="0" fontId="47" fillId="0" borderId="67" xfId="0" applyFont="1" applyBorder="1" applyAlignment="1">
      <alignment horizontal="center" vertical="center" shrinkToFit="1"/>
    </xf>
    <xf numFmtId="0" fontId="54" fillId="27" borderId="48" xfId="0" applyFont="1" applyFill="1" applyBorder="1" applyAlignment="1">
      <alignment horizontal="center" vertical="center" shrinkToFit="1"/>
    </xf>
    <xf numFmtId="0" fontId="54" fillId="27" borderId="0" xfId="0" applyFont="1" applyFill="1" applyAlignment="1">
      <alignment horizontal="center" vertical="center" shrinkToFit="1"/>
    </xf>
    <xf numFmtId="0" fontId="47" fillId="0" borderId="4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178" fontId="89" fillId="0" borderId="103" xfId="0" applyNumberFormat="1" applyFont="1" applyBorder="1" applyAlignment="1">
      <alignment horizontal="right" wrapText="1"/>
    </xf>
    <xf numFmtId="178" fontId="89" fillId="0" borderId="101" xfId="0" applyNumberFormat="1" applyFont="1" applyBorder="1" applyAlignment="1">
      <alignment horizontal="right" wrapText="1"/>
    </xf>
    <xf numFmtId="178" fontId="89" fillId="0" borderId="104" xfId="0" applyNumberFormat="1" applyFont="1" applyBorder="1" applyAlignment="1">
      <alignment horizontal="right" wrapText="1"/>
    </xf>
    <xf numFmtId="178" fontId="89" fillId="0" borderId="57" xfId="0" applyNumberFormat="1" applyFont="1" applyBorder="1" applyAlignment="1">
      <alignment horizontal="right" wrapText="1"/>
    </xf>
    <xf numFmtId="178" fontId="89" fillId="0" borderId="0" xfId="0" applyNumberFormat="1" applyFont="1" applyAlignment="1">
      <alignment horizontal="right" wrapText="1"/>
    </xf>
    <xf numFmtId="178" fontId="89" fillId="0" borderId="56" xfId="0" applyNumberFormat="1" applyFont="1" applyBorder="1" applyAlignment="1">
      <alignment horizontal="right" wrapText="1"/>
    </xf>
    <xf numFmtId="178" fontId="89" fillId="0" borderId="72" xfId="0" applyNumberFormat="1" applyFont="1" applyBorder="1" applyAlignment="1">
      <alignment horizontal="right" wrapText="1"/>
    </xf>
    <xf numFmtId="178" fontId="89" fillId="0" borderId="33" xfId="0" applyNumberFormat="1" applyFont="1" applyBorder="1" applyAlignment="1">
      <alignment horizontal="right" wrapText="1"/>
    </xf>
    <xf numFmtId="178" fontId="89" fillId="0" borderId="105" xfId="0" applyNumberFormat="1" applyFont="1" applyBorder="1" applyAlignment="1">
      <alignment horizontal="right" wrapText="1"/>
    </xf>
    <xf numFmtId="0" fontId="68" fillId="26" borderId="48" xfId="0" applyFont="1" applyFill="1" applyBorder="1" applyAlignment="1">
      <alignment horizontal="center" vertical="center"/>
    </xf>
    <xf numFmtId="0" fontId="68" fillId="26" borderId="0" xfId="0" applyFont="1" applyFill="1" applyAlignment="1">
      <alignment horizontal="center" vertical="center"/>
    </xf>
    <xf numFmtId="0" fontId="47" fillId="0" borderId="4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8" fillId="25" borderId="48" xfId="0" applyFont="1" applyFill="1" applyBorder="1" applyAlignment="1">
      <alignment horizontal="center" vertical="center" shrinkToFit="1"/>
    </xf>
    <xf numFmtId="0" fontId="58" fillId="25" borderId="0" xfId="0" applyFont="1" applyFill="1" applyAlignment="1">
      <alignment horizontal="center" vertical="center" shrinkToFit="1"/>
    </xf>
    <xf numFmtId="0" fontId="47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shrinkToFit="1"/>
    </xf>
    <xf numFmtId="0" fontId="87" fillId="25" borderId="57" xfId="0" applyFont="1" applyFill="1" applyBorder="1" applyAlignment="1">
      <alignment horizontal="center" vertical="center" shrinkToFit="1"/>
    </xf>
    <xf numFmtId="0" fontId="87" fillId="25" borderId="0" xfId="0" applyFont="1" applyFill="1" applyAlignment="1">
      <alignment horizontal="center" vertical="center" shrinkToFit="1"/>
    </xf>
    <xf numFmtId="0" fontId="87" fillId="25" borderId="56" xfId="0" applyFont="1" applyFill="1" applyBorder="1" applyAlignment="1">
      <alignment horizontal="center" vertical="center" shrinkToFit="1"/>
    </xf>
    <xf numFmtId="0" fontId="79" fillId="26" borderId="48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61" xfId="0" applyFont="1" applyFill="1" applyBorder="1" applyAlignment="1">
      <alignment horizontal="center" vertical="center" shrinkToFit="1"/>
    </xf>
    <xf numFmtId="0" fontId="80" fillId="34" borderId="57" xfId="0" applyFont="1" applyFill="1" applyBorder="1" applyAlignment="1">
      <alignment horizontal="center" vertical="center" shrinkToFit="1"/>
    </xf>
    <xf numFmtId="0" fontId="80" fillId="34" borderId="0" xfId="0" applyFont="1" applyFill="1" applyAlignment="1">
      <alignment horizontal="center" vertical="center" shrinkToFit="1"/>
    </xf>
    <xf numFmtId="0" fontId="81" fillId="32" borderId="57" xfId="0" applyFont="1" applyFill="1" applyBorder="1" applyAlignment="1">
      <alignment horizontal="center" vertical="center"/>
    </xf>
    <xf numFmtId="0" fontId="81" fillId="32" borderId="0" xfId="0" applyFont="1" applyFill="1" applyAlignment="1">
      <alignment horizontal="center" vertical="center"/>
    </xf>
    <xf numFmtId="0" fontId="82" fillId="26" borderId="57" xfId="0" applyFont="1" applyFill="1" applyBorder="1" applyAlignment="1">
      <alignment horizontal="center" vertical="center"/>
    </xf>
    <xf numFmtId="0" fontId="82" fillId="26" borderId="0" xfId="0" applyFont="1" applyFill="1" applyAlignment="1">
      <alignment horizontal="center" vertical="center"/>
    </xf>
    <xf numFmtId="0" fontId="83" fillId="28" borderId="57" xfId="0" applyFont="1" applyFill="1" applyBorder="1" applyAlignment="1">
      <alignment horizontal="center" vertical="center" shrinkToFit="1"/>
    </xf>
    <xf numFmtId="0" fontId="83" fillId="28" borderId="0" xfId="0" applyFont="1" applyFill="1" applyAlignment="1">
      <alignment horizontal="center" vertical="center" shrinkToFit="1"/>
    </xf>
    <xf numFmtId="0" fontId="83" fillId="28" borderId="56" xfId="0" applyFont="1" applyFill="1" applyBorder="1" applyAlignment="1">
      <alignment horizontal="center" vertical="center" shrinkToFit="1"/>
    </xf>
    <xf numFmtId="178" fontId="34" fillId="0" borderId="73" xfId="0" applyNumberFormat="1" applyFont="1" applyBorder="1" applyAlignment="1">
      <alignment horizontal="center" vertical="center" wrapText="1"/>
    </xf>
    <xf numFmtId="178" fontId="34" fillId="0" borderId="74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75" xfId="0" applyNumberFormat="1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shrinkToFit="1"/>
    </xf>
    <xf numFmtId="0" fontId="47" fillId="0" borderId="50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78" fillId="26" borderId="57" xfId="0" applyFont="1" applyFill="1" applyBorder="1" applyAlignment="1">
      <alignment horizontal="center" vertical="center"/>
    </xf>
    <xf numFmtId="0" fontId="78" fillId="26" borderId="0" xfId="0" applyFont="1" applyFill="1" applyAlignment="1">
      <alignment horizontal="center" vertical="center"/>
    </xf>
    <xf numFmtId="0" fontId="78" fillId="26" borderId="56" xfId="0" applyFont="1" applyFill="1" applyBorder="1" applyAlignment="1">
      <alignment horizontal="center" vertical="center"/>
    </xf>
    <xf numFmtId="0" fontId="47" fillId="38" borderId="52" xfId="0" applyFont="1" applyFill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65" fillId="33" borderId="48" xfId="0" applyFont="1" applyFill="1" applyBorder="1" applyAlignment="1">
      <alignment horizontal="center" vertical="center" shrinkToFit="1"/>
    </xf>
    <xf numFmtId="0" fontId="65" fillId="33" borderId="0" xfId="0" applyFont="1" applyFill="1" applyAlignment="1">
      <alignment horizontal="center" vertical="center" shrinkToFit="1"/>
    </xf>
    <xf numFmtId="0" fontId="93" fillId="35" borderId="57" xfId="0" applyFont="1" applyFill="1" applyBorder="1" applyAlignment="1">
      <alignment horizontal="center" vertical="center" shrinkToFit="1"/>
    </xf>
    <xf numFmtId="0" fontId="66" fillId="35" borderId="0" xfId="0" applyFont="1" applyFill="1" applyAlignment="1">
      <alignment horizontal="center" vertical="center" shrinkToFit="1"/>
    </xf>
    <xf numFmtId="0" fontId="66" fillId="35" borderId="61" xfId="0" applyFont="1" applyFill="1" applyBorder="1" applyAlignment="1">
      <alignment horizontal="center" vertical="center" shrinkToFit="1"/>
    </xf>
    <xf numFmtId="0" fontId="67" fillId="30" borderId="57" xfId="0" applyFont="1" applyFill="1" applyBorder="1" applyAlignment="1">
      <alignment horizontal="center" vertical="center" shrinkToFit="1"/>
    </xf>
    <xf numFmtId="0" fontId="68" fillId="30" borderId="0" xfId="0" applyFont="1" applyFill="1" applyAlignment="1">
      <alignment horizontal="center" vertical="center" shrinkToFit="1"/>
    </xf>
    <xf numFmtId="0" fontId="68" fillId="30" borderId="61" xfId="0" applyFont="1" applyFill="1" applyBorder="1" applyAlignment="1">
      <alignment horizontal="center" vertical="center" shrinkToFit="1"/>
    </xf>
    <xf numFmtId="0" fontId="69" fillId="28" borderId="57" xfId="0" applyFont="1" applyFill="1" applyBorder="1" applyAlignment="1">
      <alignment horizontal="center" vertical="center"/>
    </xf>
    <xf numFmtId="0" fontId="69" fillId="28" borderId="0" xfId="0" applyFont="1" applyFill="1" applyAlignment="1">
      <alignment horizontal="center" vertical="center"/>
    </xf>
    <xf numFmtId="0" fontId="69" fillId="28" borderId="56" xfId="0" applyFont="1" applyFill="1" applyBorder="1" applyAlignment="1">
      <alignment horizontal="center" vertical="center"/>
    </xf>
    <xf numFmtId="0" fontId="70" fillId="28" borderId="48" xfId="0" applyFont="1" applyFill="1" applyBorder="1" applyAlignment="1">
      <alignment horizontal="center" vertical="center" shrinkToFit="1"/>
    </xf>
    <xf numFmtId="0" fontId="70" fillId="28" borderId="0" xfId="0" applyFont="1" applyFill="1" applyAlignment="1">
      <alignment horizontal="center" vertical="center" shrinkToFit="1"/>
    </xf>
    <xf numFmtId="0" fontId="71" fillId="26" borderId="60" xfId="0" applyFont="1" applyFill="1" applyBorder="1" applyAlignment="1">
      <alignment horizontal="center" vertical="center" shrinkToFit="1"/>
    </xf>
    <xf numFmtId="0" fontId="72" fillId="26" borderId="60" xfId="0" applyFont="1" applyFill="1" applyBorder="1" applyAlignment="1">
      <alignment horizontal="center" vertical="center" shrinkToFit="1"/>
    </xf>
    <xf numFmtId="0" fontId="74" fillId="25" borderId="57" xfId="0" applyFont="1" applyFill="1" applyBorder="1" applyAlignment="1">
      <alignment horizontal="center" vertical="center" shrinkToFit="1"/>
    </xf>
    <xf numFmtId="0" fontId="74" fillId="25" borderId="0" xfId="0" applyFont="1" applyFill="1" applyAlignment="1">
      <alignment horizontal="center" vertical="center" shrinkToFit="1"/>
    </xf>
    <xf numFmtId="0" fontId="74" fillId="25" borderId="56" xfId="0" applyFont="1" applyFill="1" applyBorder="1" applyAlignment="1">
      <alignment horizontal="center" vertical="center" shrinkToFit="1"/>
    </xf>
    <xf numFmtId="0" fontId="58" fillId="29" borderId="57" xfId="0" applyFont="1" applyFill="1" applyBorder="1" applyAlignment="1">
      <alignment horizontal="center" vertical="center" shrinkToFit="1"/>
    </xf>
    <xf numFmtId="0" fontId="58" fillId="29" borderId="0" xfId="0" applyFont="1" applyFill="1" applyAlignment="1">
      <alignment horizontal="center" vertical="center" shrinkToFit="1"/>
    </xf>
    <xf numFmtId="0" fontId="90" fillId="28" borderId="60" xfId="0" applyFont="1" applyFill="1" applyBorder="1" applyAlignment="1">
      <alignment horizontal="center" vertical="center" shrinkToFit="1"/>
    </xf>
    <xf numFmtId="0" fontId="73" fillId="28" borderId="60" xfId="0" applyFont="1" applyFill="1" applyBorder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shrinkToFit="1"/>
    </xf>
    <xf numFmtId="0" fontId="59" fillId="26" borderId="48" xfId="0" applyFont="1" applyFill="1" applyBorder="1" applyAlignment="1">
      <alignment horizontal="center" vertical="center" shrinkToFit="1"/>
    </xf>
    <xf numFmtId="0" fontId="59" fillId="26" borderId="0" xfId="0" applyFont="1" applyFill="1" applyAlignment="1">
      <alignment horizontal="center" vertical="center" shrinkToFit="1"/>
    </xf>
    <xf numFmtId="0" fontId="60" fillId="36" borderId="57" xfId="0" applyFont="1" applyFill="1" applyBorder="1" applyAlignment="1">
      <alignment horizontal="center" vertical="center"/>
    </xf>
    <xf numFmtId="0" fontId="61" fillId="36" borderId="0" xfId="0" applyFont="1" applyFill="1" applyAlignment="1">
      <alignment horizontal="center" vertical="center"/>
    </xf>
    <xf numFmtId="0" fontId="61" fillId="36" borderId="61" xfId="0" applyFont="1" applyFill="1" applyBorder="1" applyAlignment="1">
      <alignment horizontal="center" vertical="center"/>
    </xf>
    <xf numFmtId="0" fontId="62" fillId="28" borderId="57" xfId="0" applyFont="1" applyFill="1" applyBorder="1" applyAlignment="1">
      <alignment horizontal="center" vertical="center"/>
    </xf>
    <xf numFmtId="0" fontId="62" fillId="28" borderId="0" xfId="0" applyFont="1" applyFill="1" applyAlignment="1">
      <alignment horizontal="center" vertical="center"/>
    </xf>
    <xf numFmtId="0" fontId="62" fillId="28" borderId="61" xfId="0" applyFont="1" applyFill="1" applyBorder="1" applyAlignment="1">
      <alignment horizontal="center" vertical="center"/>
    </xf>
    <xf numFmtId="0" fontId="50" fillId="26" borderId="57" xfId="0" applyFont="1" applyFill="1" applyBorder="1" applyAlignment="1">
      <alignment horizontal="center" vertical="center"/>
    </xf>
    <xf numFmtId="0" fontId="50" fillId="26" borderId="0" xfId="0" applyFont="1" applyFill="1" applyAlignment="1">
      <alignment horizontal="center" vertical="center"/>
    </xf>
    <xf numFmtId="0" fontId="50" fillId="26" borderId="56" xfId="0" applyFont="1" applyFill="1" applyBorder="1" applyAlignment="1">
      <alignment horizontal="center" vertical="center"/>
    </xf>
    <xf numFmtId="0" fontId="63" fillId="30" borderId="57" xfId="0" applyFont="1" applyFill="1" applyBorder="1" applyAlignment="1">
      <alignment horizontal="center" vertical="center"/>
    </xf>
    <xf numFmtId="0" fontId="64" fillId="30" borderId="0" xfId="0" applyFont="1" applyFill="1" applyAlignment="1">
      <alignment horizontal="center" vertical="center"/>
    </xf>
    <xf numFmtId="0" fontId="64" fillId="30" borderId="61" xfId="0" applyFont="1" applyFill="1" applyBorder="1" applyAlignment="1">
      <alignment horizontal="center" vertical="center"/>
    </xf>
    <xf numFmtId="0" fontId="53" fillId="37" borderId="57" xfId="0" applyFont="1" applyFill="1" applyBorder="1" applyAlignment="1">
      <alignment horizontal="center" vertical="center" shrinkToFit="1"/>
    </xf>
    <xf numFmtId="0" fontId="53" fillId="37" borderId="0" xfId="0" applyFont="1" applyFill="1" applyAlignment="1">
      <alignment horizontal="center" vertical="center" shrinkToFit="1"/>
    </xf>
    <xf numFmtId="0" fontId="53" fillId="37" borderId="61" xfId="0" applyFont="1" applyFill="1" applyBorder="1" applyAlignment="1">
      <alignment horizontal="center" vertical="center" shrinkToFit="1"/>
    </xf>
    <xf numFmtId="0" fontId="54" fillId="25" borderId="57" xfId="0" applyFont="1" applyFill="1" applyBorder="1" applyAlignment="1">
      <alignment horizontal="center" vertical="center" shrinkToFit="1"/>
    </xf>
    <xf numFmtId="0" fontId="54" fillId="25" borderId="0" xfId="0" applyFont="1" applyFill="1" applyAlignment="1">
      <alignment horizontal="center" vertical="center" shrinkToFit="1"/>
    </xf>
    <xf numFmtId="0" fontId="55" fillId="28" borderId="60" xfId="0" applyFont="1" applyFill="1" applyBorder="1" applyAlignment="1">
      <alignment horizontal="center" vertical="center" shrinkToFit="1"/>
    </xf>
    <xf numFmtId="0" fontId="55" fillId="28" borderId="70" xfId="0" applyFont="1" applyFill="1" applyBorder="1" applyAlignment="1">
      <alignment horizontal="center" vertical="center" shrinkToFit="1"/>
    </xf>
    <xf numFmtId="0" fontId="50" fillId="27" borderId="57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 vertical="center"/>
    </xf>
    <xf numFmtId="0" fontId="50" fillId="27" borderId="61" xfId="0" applyFont="1" applyFill="1" applyBorder="1" applyAlignment="1">
      <alignment horizontal="center" vertical="center"/>
    </xf>
    <xf numFmtId="0" fontId="51" fillId="26" borderId="57" xfId="0" applyFont="1" applyFill="1" applyBorder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52" fillId="26" borderId="56" xfId="0" applyFont="1" applyFill="1" applyBorder="1" applyAlignment="1">
      <alignment horizontal="center" vertical="center"/>
    </xf>
    <xf numFmtId="0" fontId="48" fillId="0" borderId="45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0" fontId="48" fillId="0" borderId="99" xfId="0" applyFont="1" applyBorder="1" applyAlignment="1">
      <alignment horizontal="center" vertical="center" shrinkToFit="1"/>
    </xf>
    <xf numFmtId="0" fontId="56" fillId="37" borderId="57" xfId="0" applyFont="1" applyFill="1" applyBorder="1" applyAlignment="1">
      <alignment horizontal="center" vertical="center" shrinkToFit="1"/>
    </xf>
    <xf numFmtId="0" fontId="56" fillId="37" borderId="0" xfId="0" applyFont="1" applyFill="1" applyAlignment="1">
      <alignment horizontal="center" vertical="center" shrinkToFit="1"/>
    </xf>
    <xf numFmtId="0" fontId="56" fillId="37" borderId="61" xfId="0" applyFont="1" applyFill="1" applyBorder="1" applyAlignment="1">
      <alignment horizontal="center" vertical="center" shrinkToFit="1"/>
    </xf>
    <xf numFmtId="0" fontId="58" fillId="25" borderId="57" xfId="0" applyFont="1" applyFill="1" applyBorder="1" applyAlignment="1">
      <alignment horizontal="center" vertical="center" shrinkToFit="1"/>
    </xf>
    <xf numFmtId="0" fontId="58" fillId="25" borderId="56" xfId="0" applyFont="1" applyFill="1" applyBorder="1" applyAlignment="1">
      <alignment horizontal="center" vertical="center" shrinkToFi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9" fillId="0" borderId="0" xfId="19" applyFont="1" applyAlignment="1">
      <alignment horizontal="left"/>
    </xf>
    <xf numFmtId="178" fontId="34" fillId="0" borderId="49" xfId="0" applyNumberFormat="1" applyFont="1" applyBorder="1" applyAlignment="1">
      <alignment horizontal="center" vertical="center" wrapText="1"/>
    </xf>
    <xf numFmtId="0" fontId="47" fillId="37" borderId="45" xfId="0" applyFont="1" applyFill="1" applyBorder="1" applyAlignment="1">
      <alignment horizontal="center" vertical="center" shrinkToFit="1"/>
    </xf>
    <xf numFmtId="0" fontId="47" fillId="37" borderId="58" xfId="0" applyFont="1" applyFill="1" applyBorder="1" applyAlignment="1">
      <alignment horizontal="center" vertical="center" shrinkToFit="1"/>
    </xf>
    <xf numFmtId="0" fontId="47" fillId="37" borderId="62" xfId="0" applyFont="1" applyFill="1" applyBorder="1" applyAlignment="1">
      <alignment horizontal="center" vertical="center" shrinkToFit="1"/>
    </xf>
    <xf numFmtId="0" fontId="49" fillId="37" borderId="57" xfId="0" applyFont="1" applyFill="1" applyBorder="1" applyAlignment="1">
      <alignment horizontal="center" vertical="center"/>
    </xf>
    <xf numFmtId="0" fontId="49" fillId="37" borderId="0" xfId="0" applyFont="1" applyFill="1" applyAlignment="1">
      <alignment horizontal="center" vertical="center"/>
    </xf>
    <xf numFmtId="0" fontId="49" fillId="37" borderId="61" xfId="0" applyFont="1" applyFill="1" applyBorder="1" applyAlignment="1">
      <alignment horizontal="center" vertical="center"/>
    </xf>
    <xf numFmtId="178" fontId="34" fillId="37" borderId="49" xfId="0" applyNumberFormat="1" applyFont="1" applyFill="1" applyBorder="1" applyAlignment="1">
      <alignment horizontal="center" vertical="center" wrapText="1"/>
    </xf>
    <xf numFmtId="178" fontId="34" fillId="37" borderId="43" xfId="0" applyNumberFormat="1" applyFont="1" applyFill="1" applyBorder="1" applyAlignment="1">
      <alignment horizontal="center" vertical="center" wrapText="1"/>
    </xf>
    <xf numFmtId="0" fontId="57" fillId="28" borderId="57" xfId="0" applyFont="1" applyFill="1" applyBorder="1" applyAlignment="1">
      <alignment horizontal="center" vertical="center" shrinkToFit="1"/>
    </xf>
    <xf numFmtId="0" fontId="57" fillId="28" borderId="0" xfId="0" applyFont="1" applyFill="1" applyAlignment="1">
      <alignment horizontal="center" vertical="center" shrinkToFit="1"/>
    </xf>
    <xf numFmtId="0" fontId="57" fillId="28" borderId="61" xfId="0" applyFont="1" applyFill="1" applyBorder="1" applyAlignment="1">
      <alignment horizontal="center" vertical="center" shrinkToFit="1"/>
    </xf>
    <xf numFmtId="0" fontId="47" fillId="37" borderId="60" xfId="0" applyFont="1" applyFill="1" applyBorder="1" applyAlignment="1">
      <alignment horizontal="center" vertical="center" wrapText="1"/>
    </xf>
    <xf numFmtId="0" fontId="47" fillId="37" borderId="60" xfId="0" applyFont="1" applyFill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37" borderId="100" xfId="0" applyNumberFormat="1" applyFont="1" applyFill="1" applyBorder="1" applyAlignment="1">
      <alignment horizontal="center" vertical="center" wrapText="1"/>
    </xf>
    <xf numFmtId="178" fontId="34" fillId="37" borderId="101" xfId="0" applyNumberFormat="1" applyFont="1" applyFill="1" applyBorder="1" applyAlignment="1">
      <alignment horizontal="center" vertical="center" wrapText="1"/>
    </xf>
    <xf numFmtId="178" fontId="34" fillId="37" borderId="102" xfId="0" applyNumberFormat="1" applyFont="1" applyFill="1" applyBorder="1" applyAlignment="1">
      <alignment horizontal="center" vertical="center" wrapText="1"/>
    </xf>
    <xf numFmtId="178" fontId="34" fillId="37" borderId="48" xfId="0" applyNumberFormat="1" applyFont="1" applyFill="1" applyBorder="1" applyAlignment="1">
      <alignment horizontal="center" vertical="center" wrapText="1"/>
    </xf>
    <xf numFmtId="178" fontId="34" fillId="37" borderId="0" xfId="0" applyNumberFormat="1" applyFont="1" applyFill="1" applyAlignment="1">
      <alignment horizontal="center" vertical="center" wrapText="1"/>
    </xf>
    <xf numFmtId="178" fontId="34" fillId="37" borderId="61" xfId="0" applyNumberFormat="1" applyFont="1" applyFill="1" applyBorder="1" applyAlignment="1">
      <alignment horizontal="center" vertical="center" wrapText="1"/>
    </xf>
    <xf numFmtId="178" fontId="34" fillId="37" borderId="71" xfId="0" applyNumberFormat="1" applyFont="1" applyFill="1" applyBorder="1" applyAlignment="1">
      <alignment horizontal="center" vertical="center" wrapText="1"/>
    </xf>
    <xf numFmtId="178" fontId="34" fillId="37" borderId="33" xfId="0" applyNumberFormat="1" applyFont="1" applyFill="1" applyBorder="1" applyAlignment="1">
      <alignment horizontal="center" vertical="center" wrapText="1"/>
    </xf>
    <xf numFmtId="178" fontId="34" fillId="37" borderId="92" xfId="0" applyNumberFormat="1" applyFont="1" applyFill="1" applyBorder="1" applyAlignment="1">
      <alignment horizontal="center" vertical="center" wrapText="1"/>
    </xf>
    <xf numFmtId="0" fontId="75" fillId="29" borderId="48" xfId="0" applyFont="1" applyFill="1" applyBorder="1" applyAlignment="1">
      <alignment horizontal="center" vertical="center"/>
    </xf>
    <xf numFmtId="0" fontId="75" fillId="29" borderId="0" xfId="0" applyFont="1" applyFill="1" applyAlignment="1">
      <alignment horizontal="center" vertical="center"/>
    </xf>
    <xf numFmtId="0" fontId="49" fillId="26" borderId="57" xfId="0" applyFont="1" applyFill="1" applyBorder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49" fillId="26" borderId="61" xfId="0" applyFont="1" applyFill="1" applyBorder="1" applyAlignment="1">
      <alignment horizontal="center" vertical="center"/>
    </xf>
    <xf numFmtId="0" fontId="76" fillId="26" borderId="57" xfId="0" applyFont="1" applyFill="1" applyBorder="1" applyAlignment="1">
      <alignment horizontal="center" vertical="center"/>
    </xf>
    <xf numFmtId="0" fontId="76" fillId="26" borderId="0" xfId="0" applyFont="1" applyFill="1" applyAlignment="1">
      <alignment horizontal="center" vertical="center"/>
    </xf>
    <xf numFmtId="0" fontId="77" fillId="27" borderId="57" xfId="0" applyFont="1" applyFill="1" applyBorder="1" applyAlignment="1">
      <alignment horizontal="center" vertical="center"/>
    </xf>
    <xf numFmtId="0" fontId="77" fillId="27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7" fillId="0" borderId="87" xfId="0" applyFont="1" applyBorder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2" fillId="0" borderId="30" xfId="0" applyFont="1" applyBorder="1" applyAlignment="1">
      <alignment horizontal="center" vertical="center" wrapText="1" shrinkToFit="1"/>
    </xf>
    <xf numFmtId="0" fontId="42" fillId="0" borderId="20" xfId="0" applyFont="1" applyBorder="1" applyAlignment="1">
      <alignment horizontal="center" vertical="center" wrapText="1" shrinkToFit="1"/>
    </xf>
    <xf numFmtId="0" fontId="42" fillId="0" borderId="25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horizontal="right" vertical="top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40" fillId="0" borderId="16" xfId="0" applyFont="1" applyBorder="1" applyAlignment="1">
      <alignment horizontal="center" vertical="center" textRotation="180" shrinkToFit="1"/>
    </xf>
    <xf numFmtId="0" fontId="41" fillId="0" borderId="30" xfId="0" applyFont="1" applyBorder="1" applyAlignment="1">
      <alignment horizontal="center" vertical="center" wrapText="1" shrinkToFit="1"/>
    </xf>
    <xf numFmtId="0" fontId="41" fillId="0" borderId="20" xfId="0" applyFont="1" applyBorder="1" applyAlignment="1">
      <alignment horizontal="center" vertical="center" wrapText="1" shrinkToFit="1"/>
    </xf>
    <xf numFmtId="0" fontId="41" fillId="0" borderId="84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textRotation="180" shrinkToFit="1"/>
    </xf>
    <xf numFmtId="0" fontId="40" fillId="0" borderId="20" xfId="0" applyFont="1" applyBorder="1" applyAlignment="1">
      <alignment horizontal="center" vertical="center" textRotation="180" shrinkToFit="1"/>
    </xf>
    <xf numFmtId="0" fontId="40" fillId="0" borderId="25" xfId="0" applyFont="1" applyBorder="1" applyAlignment="1">
      <alignment horizontal="center" vertical="center" textRotation="180" shrinkToFit="1"/>
    </xf>
    <xf numFmtId="0" fontId="41" fillId="0" borderId="25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5" xr:uid="{BC48F634-B1FC-434A-9DC6-EE1E521093B8}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 2" xfId="43" xr:uid="{00000000-0005-0000-0000-000018000000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FFCC"/>
      <color rgb="FFFFCC00"/>
      <color rgb="FF6600FF"/>
      <color rgb="FFFFCC66"/>
      <color rgb="FF66FF33"/>
      <color rgb="FFFF5050"/>
      <color rgb="FFCC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jpg"/><Relationship Id="rId18" Type="http://schemas.openxmlformats.org/officeDocument/2006/relationships/image" Target="../media/image14.jpeg"/><Relationship Id="rId3" Type="http://schemas.openxmlformats.org/officeDocument/2006/relationships/image" Target="../media/image2.png"/><Relationship Id="rId21" Type="http://schemas.openxmlformats.org/officeDocument/2006/relationships/image" Target="../media/image16.png"/><Relationship Id="rId7" Type="http://schemas.openxmlformats.org/officeDocument/2006/relationships/image" Target="../media/image6.jpg"/><Relationship Id="rId12" Type="http://schemas.openxmlformats.org/officeDocument/2006/relationships/image" Target="../media/image10.emf"/><Relationship Id="rId17" Type="http://schemas.microsoft.com/office/2007/relationships/hdphoto" Target="../media/hdphoto4.wdp"/><Relationship Id="rId25" Type="http://schemas.openxmlformats.org/officeDocument/2006/relationships/image" Target="../media/image19.jp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20" Type="http://schemas.microsoft.com/office/2007/relationships/hdphoto" Target="../media/hdphoto5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G"/><Relationship Id="rId24" Type="http://schemas.openxmlformats.org/officeDocument/2006/relationships/image" Target="../media/image18.png"/><Relationship Id="rId5" Type="http://schemas.openxmlformats.org/officeDocument/2006/relationships/image" Target="../media/image4.png"/><Relationship Id="rId15" Type="http://schemas.microsoft.com/office/2007/relationships/hdphoto" Target="../media/hdphoto3.wdp"/><Relationship Id="rId23" Type="http://schemas.openxmlformats.org/officeDocument/2006/relationships/image" Target="../media/image17.jpg"/><Relationship Id="rId10" Type="http://schemas.openxmlformats.org/officeDocument/2006/relationships/image" Target="../media/image8.jpg"/><Relationship Id="rId19" Type="http://schemas.openxmlformats.org/officeDocument/2006/relationships/image" Target="../media/image15.png"/><Relationship Id="rId4" Type="http://schemas.openxmlformats.org/officeDocument/2006/relationships/image" Target="../media/image3.PNG"/><Relationship Id="rId9" Type="http://schemas.microsoft.com/office/2007/relationships/hdphoto" Target="../media/hdphoto2.wdp"/><Relationship Id="rId14" Type="http://schemas.openxmlformats.org/officeDocument/2006/relationships/image" Target="../media/image12.png"/><Relationship Id="rId22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449036</xdr:colOff>
      <xdr:row>0</xdr:row>
      <xdr:rowOff>266701</xdr:rowOff>
    </xdr:from>
    <xdr:to>
      <xdr:col>20</xdr:col>
      <xdr:colOff>260713</xdr:colOff>
      <xdr:row>0</xdr:row>
      <xdr:rowOff>638176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266701"/>
          <a:ext cx="2260963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288472</xdr:colOff>
      <xdr:row>0</xdr:row>
      <xdr:rowOff>57150</xdr:rowOff>
    </xdr:from>
    <xdr:to>
      <xdr:col>10</xdr:col>
      <xdr:colOff>1633</xdr:colOff>
      <xdr:row>0</xdr:row>
      <xdr:rowOff>620486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36572" y="57150"/>
          <a:ext cx="2646861" cy="56333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13</xdr:col>
      <xdr:colOff>233839</xdr:colOff>
      <xdr:row>37</xdr:row>
      <xdr:rowOff>98109</xdr:rowOff>
    </xdr:from>
    <xdr:to>
      <xdr:col>14</xdr:col>
      <xdr:colOff>578046</xdr:colOff>
      <xdr:row>40</xdr:row>
      <xdr:rowOff>171846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0CB71E0-56EE-4021-8D34-D6D9BA092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9215914" y="9337359"/>
          <a:ext cx="1077632" cy="988137"/>
        </a:xfrm>
        <a:prstGeom prst="rect">
          <a:avLst/>
        </a:prstGeom>
      </xdr:spPr>
    </xdr:pic>
    <xdr:clientData/>
  </xdr:twoCellAnchor>
  <xdr:twoCellAnchor editAs="oneCell">
    <xdr:from>
      <xdr:col>5</xdr:col>
      <xdr:colOff>84364</xdr:colOff>
      <xdr:row>28</xdr:row>
      <xdr:rowOff>28915</xdr:rowOff>
    </xdr:from>
    <xdr:to>
      <xdr:col>12</xdr:col>
      <xdr:colOff>495300</xdr:colOff>
      <xdr:row>36</xdr:row>
      <xdr:rowOff>95249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FBB36F9C-82BD-4F13-BBF8-9D4F42383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44"/>
        <a:stretch/>
      </xdr:blipFill>
      <xdr:spPr>
        <a:xfrm>
          <a:off x="3199039" y="7753690"/>
          <a:ext cx="5544911" cy="2247559"/>
        </a:xfrm>
        <a:prstGeom prst="rect">
          <a:avLst/>
        </a:prstGeom>
      </xdr:spPr>
    </xdr:pic>
    <xdr:clientData/>
  </xdr:twoCellAnchor>
  <xdr:twoCellAnchor editAs="oneCell">
    <xdr:from>
      <xdr:col>1</xdr:col>
      <xdr:colOff>157844</xdr:colOff>
      <xdr:row>0</xdr:row>
      <xdr:rowOff>0</xdr:rowOff>
    </xdr:from>
    <xdr:to>
      <xdr:col>4</xdr:col>
      <xdr:colOff>85725</xdr:colOff>
      <xdr:row>0</xdr:row>
      <xdr:rowOff>685800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19" y="0"/>
          <a:ext cx="2128156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481013</xdr:colOff>
      <xdr:row>1</xdr:row>
      <xdr:rowOff>126207</xdr:rowOff>
    </xdr:from>
    <xdr:to>
      <xdr:col>12</xdr:col>
      <xdr:colOff>64293</xdr:colOff>
      <xdr:row>8</xdr:row>
      <xdr:rowOff>138112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80E579CB-F382-F7FD-0D81-C7606108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9388" y="907257"/>
          <a:ext cx="1783555" cy="203120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26192</xdr:colOff>
      <xdr:row>0</xdr:row>
      <xdr:rowOff>659605</xdr:rowOff>
    </xdr:from>
    <xdr:to>
      <xdr:col>8</xdr:col>
      <xdr:colOff>685799</xdr:colOff>
      <xdr:row>9</xdr:row>
      <xdr:rowOff>119061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652A81C-8198-BEFD-E7E5-CC0C6DBD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2" y="659605"/>
          <a:ext cx="5060157" cy="2336006"/>
        </a:xfrm>
        <a:prstGeom prst="rect">
          <a:avLst/>
        </a:prstGeom>
      </xdr:spPr>
    </xdr:pic>
    <xdr:clientData/>
  </xdr:twoCellAnchor>
  <xdr:twoCellAnchor editAs="oneCell">
    <xdr:from>
      <xdr:col>14</xdr:col>
      <xdr:colOff>657225</xdr:colOff>
      <xdr:row>29</xdr:row>
      <xdr:rowOff>85725</xdr:rowOff>
    </xdr:from>
    <xdr:to>
      <xdr:col>17</xdr:col>
      <xdr:colOff>583590</xdr:colOff>
      <xdr:row>35</xdr:row>
      <xdr:rowOff>123825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24796E98-CD85-78D4-C848-FC1DCA49E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08" t="15167" r="30656" b="11312"/>
        <a:stretch/>
      </xdr:blipFill>
      <xdr:spPr>
        <a:xfrm>
          <a:off x="10372725" y="8001000"/>
          <a:ext cx="2126640" cy="1866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597216</xdr:colOff>
      <xdr:row>29</xdr:row>
      <xdr:rowOff>27079</xdr:rowOff>
    </xdr:from>
    <xdr:to>
      <xdr:col>14</xdr:col>
      <xdr:colOff>683419</xdr:colOff>
      <xdr:row>36</xdr:row>
      <xdr:rowOff>40482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AA45C078-4416-AA4D-A07B-0BFD0665B0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788" t="11191" r="11024" b="8226"/>
        <a:stretch/>
      </xdr:blipFill>
      <xdr:spPr>
        <a:xfrm>
          <a:off x="8845866" y="7942354"/>
          <a:ext cx="1553053" cy="20041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37</xdr:row>
      <xdr:rowOff>114300</xdr:rowOff>
    </xdr:from>
    <xdr:to>
      <xdr:col>17</xdr:col>
      <xdr:colOff>384175</xdr:colOff>
      <xdr:row>40</xdr:row>
      <xdr:rowOff>132443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A123AAE-9BFA-4E3B-AE4A-68503F59B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10572750" y="9353550"/>
          <a:ext cx="1727200" cy="932543"/>
        </a:xfrm>
        <a:prstGeom prst="rect">
          <a:avLst/>
        </a:prstGeom>
      </xdr:spPr>
    </xdr:pic>
    <xdr:clientData/>
  </xdr:twoCellAnchor>
  <xdr:twoCellAnchor editAs="oneCell">
    <xdr:from>
      <xdr:col>17</xdr:col>
      <xdr:colOff>647700</xdr:colOff>
      <xdr:row>37</xdr:row>
      <xdr:rowOff>323850</xdr:rowOff>
    </xdr:from>
    <xdr:to>
      <xdr:col>20</xdr:col>
      <xdr:colOff>374197</xdr:colOff>
      <xdr:row>39</xdr:row>
      <xdr:rowOff>152398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E7772A4-7602-4476-AEFA-2782FD9E9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563475" y="9563100"/>
          <a:ext cx="1926772" cy="533398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31</xdr:row>
      <xdr:rowOff>190500</xdr:rowOff>
    </xdr:from>
    <xdr:to>
      <xdr:col>20</xdr:col>
      <xdr:colOff>657224</xdr:colOff>
      <xdr:row>34</xdr:row>
      <xdr:rowOff>197394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F9D6FA2B-6BAB-4A83-BE84-D4F4CF3838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487275" y="8715375"/>
          <a:ext cx="2285999" cy="92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200025</xdr:colOff>
      <xdr:row>10</xdr:row>
      <xdr:rowOff>57149</xdr:rowOff>
    </xdr:from>
    <xdr:to>
      <xdr:col>13</xdr:col>
      <xdr:colOff>539074</xdr:colOff>
      <xdr:row>13</xdr:row>
      <xdr:rowOff>238124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1CD5B812-21DC-42BC-B19D-A55FFBD3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3095624"/>
          <a:ext cx="1072474" cy="98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23</xdr:row>
      <xdr:rowOff>228601</xdr:rowOff>
    </xdr:from>
    <xdr:to>
      <xdr:col>17</xdr:col>
      <xdr:colOff>651215</xdr:colOff>
      <xdr:row>26</xdr:row>
      <xdr:rowOff>65785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40120C6-F340-48CB-9CB9-F21C49320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1413" b="20297"/>
        <a:stretch/>
      </xdr:blipFill>
      <xdr:spPr>
        <a:xfrm>
          <a:off x="11277600" y="6715126"/>
          <a:ext cx="1289390" cy="751584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533401</xdr:colOff>
      <xdr:row>22</xdr:row>
      <xdr:rowOff>244130</xdr:rowOff>
    </xdr:from>
    <xdr:to>
      <xdr:col>21</xdr:col>
      <xdr:colOff>19051</xdr:colOff>
      <xdr:row>25</xdr:row>
      <xdr:rowOff>281953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5A987109-9C37-4168-B2C9-33C8CD1E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922" b="8986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6026" y="6425855"/>
          <a:ext cx="952500" cy="952223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23</xdr:row>
      <xdr:rowOff>9525</xdr:rowOff>
    </xdr:from>
    <xdr:to>
      <xdr:col>5</xdr:col>
      <xdr:colOff>631825</xdr:colOff>
      <xdr:row>25</xdr:row>
      <xdr:rowOff>266700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BB0DDB3-231B-FC78-A889-FA03BAAAB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496050"/>
          <a:ext cx="11557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685799</xdr:colOff>
      <xdr:row>12</xdr:row>
      <xdr:rowOff>257174</xdr:rowOff>
    </xdr:from>
    <xdr:to>
      <xdr:col>5</xdr:col>
      <xdr:colOff>624822</xdr:colOff>
      <xdr:row>16</xdr:row>
      <xdr:rowOff>257175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44DA5F9C-A49E-785E-309D-AFFA367A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091" b="89474" l="3734" r="89627">
                      <a14:foregroundMark x1="7469" y1="60287" x2="11203" y2="65550"/>
                      <a14:foregroundMark x1="9129" y1="55981" x2="7884" y2="68421"/>
                      <a14:foregroundMark x1="3734" y1="58373" x2="4149" y2="62679"/>
                      <a14:backgroundMark x1="40249" y1="30144" x2="58921" y2="34928"/>
                      <a14:backgroundMark x1="40249" y1="35407" x2="57261" y2="354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4" y="3790949"/>
          <a:ext cx="1405873" cy="1219201"/>
        </a:xfrm>
        <a:prstGeom prst="rect">
          <a:avLst/>
        </a:prstGeom>
      </xdr:spPr>
    </xdr:pic>
    <xdr:clientData/>
  </xdr:twoCellAnchor>
  <xdr:twoCellAnchor editAs="oneCell">
    <xdr:from>
      <xdr:col>11</xdr:col>
      <xdr:colOff>647701</xdr:colOff>
      <xdr:row>22</xdr:row>
      <xdr:rowOff>132715</xdr:rowOff>
    </xdr:from>
    <xdr:to>
      <xdr:col>13</xdr:col>
      <xdr:colOff>285750</xdr:colOff>
      <xdr:row>25</xdr:row>
      <xdr:rowOff>249554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38F687F0-FA44-6C1D-AA22-E9BF8EE2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6" y="6314440"/>
          <a:ext cx="1104899" cy="1031239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19</xdr:row>
      <xdr:rowOff>104776</xdr:rowOff>
    </xdr:from>
    <xdr:to>
      <xdr:col>9</xdr:col>
      <xdr:colOff>666749</xdr:colOff>
      <xdr:row>22</xdr:row>
      <xdr:rowOff>133350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70BF6B68-C35C-88AE-B316-0D11C22BC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486401"/>
          <a:ext cx="971549" cy="828674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4</xdr:row>
      <xdr:rowOff>43630</xdr:rowOff>
    </xdr:from>
    <xdr:to>
      <xdr:col>17</xdr:col>
      <xdr:colOff>238126</xdr:colOff>
      <xdr:row>7</xdr:row>
      <xdr:rowOff>256949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5DB42D24-8907-3222-52C5-04E728E5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51" y="1539055"/>
          <a:ext cx="781050" cy="1127719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228602</xdr:colOff>
      <xdr:row>13</xdr:row>
      <xdr:rowOff>247649</xdr:rowOff>
    </xdr:from>
    <xdr:to>
      <xdr:col>17</xdr:col>
      <xdr:colOff>397224</xdr:colOff>
      <xdr:row>16</xdr:row>
      <xdr:rowOff>247424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9CCC2457-4611-1FB1-C6CC-BF2C8BC19A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12"/>
        <a:stretch/>
      </xdr:blipFill>
      <xdr:spPr>
        <a:xfrm>
          <a:off x="11410952" y="4086224"/>
          <a:ext cx="902047" cy="91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tabSelected="1" topLeftCell="A8" zoomScale="80" zoomScaleNormal="80" workbookViewId="0">
      <selection activeCell="Q19" sqref="Q19"/>
    </sheetView>
  </sheetViews>
  <sheetFormatPr defaultColWidth="9" defaultRowHeight="16.2" x14ac:dyDescent="0.3"/>
  <cols>
    <col min="1" max="1" width="2.6640625" style="73" customWidth="1"/>
    <col min="2" max="21" width="10.6640625" style="95" customWidth="1"/>
    <col min="22" max="16384" width="9" style="73"/>
  </cols>
  <sheetData>
    <row r="1" spans="2:21" ht="55.05" customHeight="1" thickBot="1" x14ac:dyDescent="0.45">
      <c r="B1" s="370"/>
      <c r="C1" s="370"/>
      <c r="D1" s="370"/>
      <c r="E1" s="370"/>
      <c r="F1" s="370"/>
      <c r="J1" s="371"/>
      <c r="K1" s="371"/>
      <c r="L1" s="371"/>
      <c r="M1" s="371"/>
      <c r="N1" s="371"/>
      <c r="O1" s="371"/>
      <c r="P1" s="371"/>
      <c r="Q1" s="96"/>
      <c r="R1" s="96"/>
      <c r="S1" s="96"/>
      <c r="T1" s="96"/>
    </row>
    <row r="2" spans="2:21" s="75" customFormat="1" ht="15" customHeight="1" x14ac:dyDescent="0.3">
      <c r="B2" s="387"/>
      <c r="C2" s="388"/>
      <c r="D2" s="388"/>
      <c r="E2" s="388"/>
      <c r="F2" s="388"/>
      <c r="G2" s="388"/>
      <c r="H2" s="388"/>
      <c r="I2" s="389"/>
      <c r="J2" s="379" t="s">
        <v>169</v>
      </c>
      <c r="K2" s="380"/>
      <c r="L2" s="380"/>
      <c r="M2" s="380"/>
      <c r="N2" s="293" t="s">
        <v>140</v>
      </c>
      <c r="O2" s="293"/>
      <c r="P2" s="293"/>
      <c r="Q2" s="294"/>
      <c r="R2" s="293" t="s">
        <v>141</v>
      </c>
      <c r="S2" s="293"/>
      <c r="T2" s="293"/>
      <c r="U2" s="331"/>
    </row>
    <row r="3" spans="2:21" s="229" customFormat="1" ht="24" customHeight="1" x14ac:dyDescent="0.6">
      <c r="B3" s="390"/>
      <c r="C3" s="391"/>
      <c r="D3" s="391"/>
      <c r="E3" s="391"/>
      <c r="F3" s="391"/>
      <c r="G3" s="391"/>
      <c r="H3" s="391"/>
      <c r="I3" s="392"/>
      <c r="J3" s="373"/>
      <c r="K3" s="374"/>
      <c r="L3" s="374"/>
      <c r="M3" s="375"/>
      <c r="N3" s="298" t="s">
        <v>73</v>
      </c>
      <c r="O3" s="299"/>
      <c r="P3" s="299"/>
      <c r="Q3" s="299"/>
      <c r="R3" s="360" t="s">
        <v>225</v>
      </c>
      <c r="S3" s="361"/>
      <c r="T3" s="361"/>
      <c r="U3" s="362"/>
    </row>
    <row r="4" spans="2:21" s="229" customFormat="1" ht="24" customHeight="1" x14ac:dyDescent="0.6">
      <c r="B4" s="390"/>
      <c r="C4" s="391"/>
      <c r="D4" s="391"/>
      <c r="E4" s="391"/>
      <c r="F4" s="391"/>
      <c r="G4" s="391"/>
      <c r="H4" s="391"/>
      <c r="I4" s="392"/>
      <c r="J4" s="376"/>
      <c r="K4" s="377"/>
      <c r="L4" s="377"/>
      <c r="M4" s="378"/>
      <c r="N4" s="354" t="s">
        <v>151</v>
      </c>
      <c r="O4" s="355"/>
      <c r="P4" s="355"/>
      <c r="Q4" s="356"/>
      <c r="R4" s="357" t="s">
        <v>154</v>
      </c>
      <c r="S4" s="358"/>
      <c r="T4" s="358"/>
      <c r="U4" s="359"/>
    </row>
    <row r="5" spans="2:21" s="229" customFormat="1" ht="24" customHeight="1" x14ac:dyDescent="0.6">
      <c r="B5" s="390"/>
      <c r="C5" s="391"/>
      <c r="D5" s="391"/>
      <c r="E5" s="391"/>
      <c r="F5" s="391"/>
      <c r="G5" s="391"/>
      <c r="H5" s="391"/>
      <c r="I5" s="392"/>
      <c r="J5" s="347"/>
      <c r="K5" s="348"/>
      <c r="L5" s="348"/>
      <c r="M5" s="349"/>
      <c r="N5" s="350" t="s">
        <v>152</v>
      </c>
      <c r="O5" s="351"/>
      <c r="P5" s="351"/>
      <c r="Q5" s="351"/>
      <c r="R5" s="352" t="s">
        <v>280</v>
      </c>
      <c r="S5" s="352"/>
      <c r="T5" s="352"/>
      <c r="U5" s="353"/>
    </row>
    <row r="6" spans="2:21" s="229" customFormat="1" ht="24" customHeight="1" x14ac:dyDescent="0.6">
      <c r="B6" s="390"/>
      <c r="C6" s="391"/>
      <c r="D6" s="391"/>
      <c r="E6" s="391"/>
      <c r="F6" s="391"/>
      <c r="G6" s="391"/>
      <c r="H6" s="391"/>
      <c r="I6" s="392"/>
      <c r="J6" s="363"/>
      <c r="K6" s="364"/>
      <c r="L6" s="364"/>
      <c r="M6" s="365"/>
      <c r="N6" s="381" t="s">
        <v>153</v>
      </c>
      <c r="O6" s="382"/>
      <c r="P6" s="382"/>
      <c r="Q6" s="383"/>
      <c r="R6" s="366" t="s">
        <v>173</v>
      </c>
      <c r="S6" s="269"/>
      <c r="T6" s="269"/>
      <c r="U6" s="367"/>
    </row>
    <row r="7" spans="2:21" s="229" customFormat="1" ht="24" customHeight="1" x14ac:dyDescent="0.6">
      <c r="B7" s="390"/>
      <c r="C7" s="391"/>
      <c r="D7" s="391"/>
      <c r="E7" s="391"/>
      <c r="F7" s="391"/>
      <c r="G7" s="391"/>
      <c r="H7" s="391"/>
      <c r="I7" s="392"/>
      <c r="J7" s="384"/>
      <c r="K7" s="384"/>
      <c r="L7" s="384"/>
      <c r="M7" s="384"/>
      <c r="N7" s="271" t="s">
        <v>99</v>
      </c>
      <c r="O7" s="271"/>
      <c r="P7" s="271"/>
      <c r="Q7" s="272"/>
      <c r="R7" s="272" t="s">
        <v>80</v>
      </c>
      <c r="S7" s="267"/>
      <c r="T7" s="267"/>
      <c r="U7" s="273"/>
    </row>
    <row r="8" spans="2:21" s="229" customFormat="1" ht="24" customHeight="1" x14ac:dyDescent="0.6">
      <c r="B8" s="390"/>
      <c r="C8" s="391"/>
      <c r="D8" s="391"/>
      <c r="E8" s="391"/>
      <c r="F8" s="391"/>
      <c r="G8" s="391"/>
      <c r="H8" s="391"/>
      <c r="I8" s="392"/>
      <c r="J8" s="385"/>
      <c r="K8" s="385"/>
      <c r="L8" s="385"/>
      <c r="M8" s="385"/>
      <c r="N8" s="235" t="s">
        <v>139</v>
      </c>
      <c r="O8" s="236"/>
      <c r="P8" s="236"/>
      <c r="Q8" s="236"/>
      <c r="R8" s="235" t="s">
        <v>224</v>
      </c>
      <c r="S8" s="236"/>
      <c r="T8" s="236"/>
      <c r="U8" s="308"/>
    </row>
    <row r="9" spans="2:21" s="79" customFormat="1" ht="12.9" customHeight="1" x14ac:dyDescent="0.25">
      <c r="B9" s="390"/>
      <c r="C9" s="391"/>
      <c r="D9" s="391"/>
      <c r="E9" s="391"/>
      <c r="F9" s="391"/>
      <c r="G9" s="391"/>
      <c r="H9" s="391"/>
      <c r="I9" s="392"/>
      <c r="J9" s="221"/>
      <c r="K9" s="222"/>
      <c r="L9" s="223"/>
      <c r="M9" s="224"/>
      <c r="N9" s="97" t="s">
        <v>45</v>
      </c>
      <c r="O9" s="98">
        <f>第一週明細!W36</f>
        <v>716.4</v>
      </c>
      <c r="P9" s="97" t="s">
        <v>9</v>
      </c>
      <c r="Q9" s="107">
        <f>第一週明細!W32</f>
        <v>24</v>
      </c>
      <c r="R9" s="97" t="s">
        <v>45</v>
      </c>
      <c r="S9" s="98">
        <f>第一週明細!W44</f>
        <v>755.1</v>
      </c>
      <c r="T9" s="97" t="s">
        <v>9</v>
      </c>
      <c r="U9" s="99">
        <f>第一週明細!W40</f>
        <v>23.5</v>
      </c>
    </row>
    <row r="10" spans="2:21" s="79" customFormat="1" ht="12.9" customHeight="1" thickBot="1" x14ac:dyDescent="0.3">
      <c r="B10" s="393"/>
      <c r="C10" s="394"/>
      <c r="D10" s="394"/>
      <c r="E10" s="394"/>
      <c r="F10" s="394"/>
      <c r="G10" s="394"/>
      <c r="H10" s="394"/>
      <c r="I10" s="395"/>
      <c r="J10" s="225"/>
      <c r="K10" s="226"/>
      <c r="L10" s="227"/>
      <c r="M10" s="228"/>
      <c r="N10" s="102" t="s">
        <v>7</v>
      </c>
      <c r="O10" s="101">
        <f>第一週明細!W30</f>
        <v>97.5</v>
      </c>
      <c r="P10" s="102" t="s">
        <v>11</v>
      </c>
      <c r="Q10" s="103">
        <f>第一週明細!W34</f>
        <v>27.599999999999998</v>
      </c>
      <c r="R10" s="102" t="s">
        <v>7</v>
      </c>
      <c r="S10" s="101">
        <f>第一週明細!W38</f>
        <v>107.5</v>
      </c>
      <c r="T10" s="102" t="s">
        <v>11</v>
      </c>
      <c r="U10" s="104">
        <f>第一週明細!W42</f>
        <v>28.400000000000002</v>
      </c>
    </row>
    <row r="11" spans="2:21" s="75" customFormat="1" ht="15" customHeight="1" x14ac:dyDescent="0.3">
      <c r="B11" s="386" t="s">
        <v>170</v>
      </c>
      <c r="C11" s="293"/>
      <c r="D11" s="293"/>
      <c r="E11" s="294"/>
      <c r="F11" s="293" t="s">
        <v>171</v>
      </c>
      <c r="G11" s="293"/>
      <c r="H11" s="293"/>
      <c r="I11" s="293"/>
      <c r="J11" s="372" t="s">
        <v>142</v>
      </c>
      <c r="K11" s="293"/>
      <c r="L11" s="293"/>
      <c r="M11" s="293"/>
      <c r="N11" s="293" t="s">
        <v>143</v>
      </c>
      <c r="O11" s="293"/>
      <c r="P11" s="293"/>
      <c r="Q11" s="294"/>
      <c r="R11" s="368" t="s">
        <v>144</v>
      </c>
      <c r="S11" s="368"/>
      <c r="T11" s="368"/>
      <c r="U11" s="369"/>
    </row>
    <row r="12" spans="2:21" s="229" customFormat="1" ht="24" customHeight="1" x14ac:dyDescent="0.6">
      <c r="B12" s="332" t="s">
        <v>49</v>
      </c>
      <c r="C12" s="299"/>
      <c r="D12" s="299"/>
      <c r="E12" s="299"/>
      <c r="F12" s="298" t="s">
        <v>133</v>
      </c>
      <c r="G12" s="299"/>
      <c r="H12" s="299"/>
      <c r="I12" s="300"/>
      <c r="J12" s="298" t="s">
        <v>49</v>
      </c>
      <c r="K12" s="299"/>
      <c r="L12" s="299"/>
      <c r="M12" s="300"/>
      <c r="N12" s="297" t="s">
        <v>74</v>
      </c>
      <c r="O12" s="297"/>
      <c r="P12" s="297"/>
      <c r="Q12" s="298"/>
      <c r="R12" s="301" t="s">
        <v>159</v>
      </c>
      <c r="S12" s="302"/>
      <c r="T12" s="302"/>
      <c r="U12" s="303"/>
    </row>
    <row r="13" spans="2:21" s="229" customFormat="1" ht="24" customHeight="1" x14ac:dyDescent="0.6">
      <c r="B13" s="333" t="s">
        <v>155</v>
      </c>
      <c r="C13" s="334"/>
      <c r="D13" s="334"/>
      <c r="E13" s="334"/>
      <c r="F13" s="335" t="s">
        <v>250</v>
      </c>
      <c r="G13" s="336"/>
      <c r="H13" s="336"/>
      <c r="I13" s="337"/>
      <c r="J13" s="338" t="s">
        <v>161</v>
      </c>
      <c r="K13" s="339"/>
      <c r="L13" s="339"/>
      <c r="M13" s="340"/>
      <c r="N13" s="344" t="s">
        <v>157</v>
      </c>
      <c r="O13" s="345"/>
      <c r="P13" s="345"/>
      <c r="Q13" s="346"/>
      <c r="R13" s="341" t="s">
        <v>160</v>
      </c>
      <c r="S13" s="342"/>
      <c r="T13" s="342"/>
      <c r="U13" s="343"/>
    </row>
    <row r="14" spans="2:21" s="229" customFormat="1" ht="24" customHeight="1" x14ac:dyDescent="0.6">
      <c r="B14" s="309" t="s">
        <v>234</v>
      </c>
      <c r="C14" s="310"/>
      <c r="D14" s="310"/>
      <c r="E14" s="310"/>
      <c r="F14" s="311" t="s">
        <v>275</v>
      </c>
      <c r="G14" s="312"/>
      <c r="H14" s="312"/>
      <c r="I14" s="313"/>
      <c r="J14" s="314" t="s">
        <v>172</v>
      </c>
      <c r="K14" s="315"/>
      <c r="L14" s="315"/>
      <c r="M14" s="316"/>
      <c r="N14" s="327" t="s">
        <v>158</v>
      </c>
      <c r="O14" s="328"/>
      <c r="P14" s="328"/>
      <c r="Q14" s="328"/>
      <c r="R14" s="317" t="s">
        <v>251</v>
      </c>
      <c r="S14" s="318"/>
      <c r="T14" s="318"/>
      <c r="U14" s="319"/>
    </row>
    <row r="15" spans="2:21" s="229" customFormat="1" ht="24" customHeight="1" x14ac:dyDescent="0.6">
      <c r="B15" s="320" t="s">
        <v>174</v>
      </c>
      <c r="C15" s="321"/>
      <c r="D15" s="321"/>
      <c r="E15" s="321"/>
      <c r="F15" s="322" t="s">
        <v>156</v>
      </c>
      <c r="G15" s="322"/>
      <c r="H15" s="322"/>
      <c r="I15" s="322"/>
      <c r="J15" s="323" t="s">
        <v>282</v>
      </c>
      <c r="K15" s="323"/>
      <c r="L15" s="323"/>
      <c r="M15" s="323"/>
      <c r="N15" s="329" t="s">
        <v>265</v>
      </c>
      <c r="O15" s="330"/>
      <c r="P15" s="330"/>
      <c r="Q15" s="330"/>
      <c r="R15" s="324" t="s">
        <v>162</v>
      </c>
      <c r="S15" s="325"/>
      <c r="T15" s="325"/>
      <c r="U15" s="326"/>
    </row>
    <row r="16" spans="2:21" s="229" customFormat="1" ht="24" customHeight="1" x14ac:dyDescent="0.6">
      <c r="B16" s="253" t="s">
        <v>80</v>
      </c>
      <c r="C16" s="254"/>
      <c r="D16" s="254"/>
      <c r="E16" s="254"/>
      <c r="F16" s="271" t="s">
        <v>90</v>
      </c>
      <c r="G16" s="271"/>
      <c r="H16" s="271"/>
      <c r="I16" s="271"/>
      <c r="J16" s="271" t="s">
        <v>80</v>
      </c>
      <c r="K16" s="271"/>
      <c r="L16" s="271"/>
      <c r="M16" s="271"/>
      <c r="N16" s="271" t="s">
        <v>98</v>
      </c>
      <c r="O16" s="271"/>
      <c r="P16" s="271"/>
      <c r="Q16" s="271"/>
      <c r="R16" s="272" t="s">
        <v>80</v>
      </c>
      <c r="S16" s="267"/>
      <c r="T16" s="267"/>
      <c r="U16" s="273"/>
    </row>
    <row r="17" spans="2:21" s="229" customFormat="1" ht="24" customHeight="1" x14ac:dyDescent="0.6">
      <c r="B17" s="250" t="s">
        <v>249</v>
      </c>
      <c r="C17" s="236"/>
      <c r="D17" s="236"/>
      <c r="E17" s="236"/>
      <c r="F17" s="234" t="s">
        <v>291</v>
      </c>
      <c r="G17" s="234"/>
      <c r="H17" s="234"/>
      <c r="I17" s="234"/>
      <c r="J17" s="307" t="s">
        <v>283</v>
      </c>
      <c r="K17" s="307"/>
      <c r="L17" s="307"/>
      <c r="M17" s="307"/>
      <c r="N17" s="234" t="s">
        <v>266</v>
      </c>
      <c r="O17" s="234"/>
      <c r="P17" s="234"/>
      <c r="Q17" s="234"/>
      <c r="R17" s="235" t="s">
        <v>110</v>
      </c>
      <c r="S17" s="236"/>
      <c r="T17" s="236"/>
      <c r="U17" s="308"/>
    </row>
    <row r="18" spans="2:21" s="79" customFormat="1" ht="12.9" customHeight="1" x14ac:dyDescent="0.25">
      <c r="B18" s="105" t="s">
        <v>45</v>
      </c>
      <c r="C18" s="98">
        <f>第二週明細!W12</f>
        <v>763.5</v>
      </c>
      <c r="D18" s="97" t="s">
        <v>9</v>
      </c>
      <c r="E18" s="106">
        <f>第二週明細!W8</f>
        <v>23.5</v>
      </c>
      <c r="F18" s="97" t="s">
        <v>45</v>
      </c>
      <c r="G18" s="98">
        <f>第二週明細!W20</f>
        <v>738.6</v>
      </c>
      <c r="H18" s="97" t="s">
        <v>9</v>
      </c>
      <c r="I18" s="107">
        <f>第二週明細!W16</f>
        <v>25</v>
      </c>
      <c r="J18" s="97" t="s">
        <v>45</v>
      </c>
      <c r="K18" s="98">
        <f>第二週明細!W28</f>
        <v>762.4</v>
      </c>
      <c r="L18" s="97" t="s">
        <v>9</v>
      </c>
      <c r="M18" s="107">
        <f>第二週明細!W24</f>
        <v>24</v>
      </c>
      <c r="N18" s="97" t="s">
        <v>45</v>
      </c>
      <c r="O18" s="98">
        <f>第二週明細!W36</f>
        <v>744.4</v>
      </c>
      <c r="P18" s="97" t="s">
        <v>9</v>
      </c>
      <c r="Q18" s="106">
        <f>第二週明細!W32</f>
        <v>26</v>
      </c>
      <c r="R18" s="97" t="s">
        <v>45</v>
      </c>
      <c r="S18" s="98">
        <f>第二週明細!W44</f>
        <v>726.1</v>
      </c>
      <c r="T18" s="97" t="s">
        <v>9</v>
      </c>
      <c r="U18" s="99">
        <f>第二週明細!W40</f>
        <v>24.5</v>
      </c>
    </row>
    <row r="19" spans="2:21" s="79" customFormat="1" ht="12.9" customHeight="1" thickBot="1" x14ac:dyDescent="0.3">
      <c r="B19" s="100" t="s">
        <v>7</v>
      </c>
      <c r="C19" s="101">
        <f>第二週明細!W6</f>
        <v>109.5</v>
      </c>
      <c r="D19" s="102" t="s">
        <v>11</v>
      </c>
      <c r="E19" s="101">
        <f>第二週明細!W10</f>
        <v>28.5</v>
      </c>
      <c r="F19" s="108" t="s">
        <v>7</v>
      </c>
      <c r="G19" s="109">
        <f>第二週明細!W14</f>
        <v>99.5</v>
      </c>
      <c r="H19" s="108" t="s">
        <v>11</v>
      </c>
      <c r="I19" s="110">
        <f>第二週明細!W18</f>
        <v>28.9</v>
      </c>
      <c r="J19" s="108" t="s">
        <v>7</v>
      </c>
      <c r="K19" s="109">
        <f>第二週明細!W22</f>
        <v>107.5</v>
      </c>
      <c r="L19" s="108" t="s">
        <v>11</v>
      </c>
      <c r="M19" s="110">
        <f>第二週明細!W26</f>
        <v>29.099999999999998</v>
      </c>
      <c r="N19" s="102" t="s">
        <v>7</v>
      </c>
      <c r="O19" s="101">
        <f>第二週明細!W30</f>
        <v>99</v>
      </c>
      <c r="P19" s="102" t="s">
        <v>47</v>
      </c>
      <c r="Q19" s="101">
        <f>第二週明細!W34</f>
        <v>28.6</v>
      </c>
      <c r="R19" s="108" t="s">
        <v>7</v>
      </c>
      <c r="S19" s="109">
        <f>第二週明細!W38</f>
        <v>98</v>
      </c>
      <c r="T19" s="108" t="s">
        <v>11</v>
      </c>
      <c r="U19" s="111">
        <f>第二週明細!W42</f>
        <v>28.400000000000002</v>
      </c>
    </row>
    <row r="20" spans="2:21" s="75" customFormat="1" ht="15" customHeight="1" x14ac:dyDescent="0.3">
      <c r="B20" s="291" t="s">
        <v>145</v>
      </c>
      <c r="C20" s="292"/>
      <c r="D20" s="292"/>
      <c r="E20" s="292"/>
      <c r="F20" s="293" t="s">
        <v>146</v>
      </c>
      <c r="G20" s="293"/>
      <c r="H20" s="293"/>
      <c r="I20" s="294"/>
      <c r="J20" s="293" t="s">
        <v>147</v>
      </c>
      <c r="K20" s="293"/>
      <c r="L20" s="293"/>
      <c r="M20" s="293"/>
      <c r="N20" s="293" t="s">
        <v>148</v>
      </c>
      <c r="O20" s="293"/>
      <c r="P20" s="293"/>
      <c r="Q20" s="294"/>
      <c r="R20" s="294" t="s">
        <v>149</v>
      </c>
      <c r="S20" s="292"/>
      <c r="T20" s="292"/>
      <c r="U20" s="295"/>
    </row>
    <row r="21" spans="2:21" s="229" customFormat="1" ht="24" customHeight="1" x14ac:dyDescent="0.6">
      <c r="B21" s="296" t="s">
        <v>49</v>
      </c>
      <c r="C21" s="297"/>
      <c r="D21" s="297"/>
      <c r="E21" s="298"/>
      <c r="F21" s="274" t="s">
        <v>103</v>
      </c>
      <c r="G21" s="254"/>
      <c r="H21" s="254"/>
      <c r="I21" s="254"/>
      <c r="J21" s="298" t="s">
        <v>49</v>
      </c>
      <c r="K21" s="299"/>
      <c r="L21" s="299"/>
      <c r="M21" s="300"/>
      <c r="N21" s="297" t="s">
        <v>73</v>
      </c>
      <c r="O21" s="297"/>
      <c r="P21" s="297"/>
      <c r="Q21" s="298"/>
      <c r="R21" s="301" t="s">
        <v>124</v>
      </c>
      <c r="S21" s="302"/>
      <c r="T21" s="302"/>
      <c r="U21" s="303"/>
    </row>
    <row r="22" spans="2:21" s="229" customFormat="1" ht="24" customHeight="1" x14ac:dyDescent="0.6">
      <c r="B22" s="396" t="s">
        <v>243</v>
      </c>
      <c r="C22" s="397"/>
      <c r="D22" s="397"/>
      <c r="E22" s="397"/>
      <c r="F22" s="398" t="s">
        <v>254</v>
      </c>
      <c r="G22" s="399"/>
      <c r="H22" s="399"/>
      <c r="I22" s="400"/>
      <c r="J22" s="401" t="s">
        <v>285</v>
      </c>
      <c r="K22" s="402"/>
      <c r="L22" s="402"/>
      <c r="M22" s="402"/>
      <c r="N22" s="403" t="s">
        <v>211</v>
      </c>
      <c r="O22" s="404"/>
      <c r="P22" s="404"/>
      <c r="Q22" s="404"/>
      <c r="R22" s="304" t="s">
        <v>277</v>
      </c>
      <c r="S22" s="305"/>
      <c r="T22" s="305"/>
      <c r="U22" s="306"/>
    </row>
    <row r="23" spans="2:21" s="229" customFormat="1" ht="24" customHeight="1" x14ac:dyDescent="0.6">
      <c r="B23" s="279" t="s">
        <v>127</v>
      </c>
      <c r="C23" s="280"/>
      <c r="D23" s="280"/>
      <c r="E23" s="281"/>
      <c r="F23" s="282" t="s">
        <v>253</v>
      </c>
      <c r="G23" s="283"/>
      <c r="H23" s="283"/>
      <c r="I23" s="283"/>
      <c r="J23" s="284" t="s">
        <v>125</v>
      </c>
      <c r="K23" s="285"/>
      <c r="L23" s="285"/>
      <c r="M23" s="285"/>
      <c r="N23" s="286" t="s">
        <v>166</v>
      </c>
      <c r="O23" s="287"/>
      <c r="P23" s="287"/>
      <c r="Q23" s="287"/>
      <c r="R23" s="288" t="s">
        <v>260</v>
      </c>
      <c r="S23" s="289"/>
      <c r="T23" s="289"/>
      <c r="U23" s="290"/>
    </row>
    <row r="24" spans="2:21" s="229" customFormat="1" ht="24" customHeight="1" x14ac:dyDescent="0.6">
      <c r="B24" s="241" t="s">
        <v>163</v>
      </c>
      <c r="C24" s="242"/>
      <c r="D24" s="242"/>
      <c r="E24" s="243"/>
      <c r="F24" s="244" t="s">
        <v>165</v>
      </c>
      <c r="G24" s="245"/>
      <c r="H24" s="245"/>
      <c r="I24" s="245"/>
      <c r="J24" s="246" t="s">
        <v>126</v>
      </c>
      <c r="K24" s="247"/>
      <c r="L24" s="247"/>
      <c r="M24" s="247"/>
      <c r="N24" s="248" t="s">
        <v>248</v>
      </c>
      <c r="O24" s="249"/>
      <c r="P24" s="249"/>
      <c r="Q24" s="249"/>
      <c r="R24" s="276" t="s">
        <v>167</v>
      </c>
      <c r="S24" s="277"/>
      <c r="T24" s="277"/>
      <c r="U24" s="278"/>
    </row>
    <row r="25" spans="2:21" s="229" customFormat="1" ht="24" customHeight="1" x14ac:dyDescent="0.6">
      <c r="B25" s="270" t="s">
        <v>80</v>
      </c>
      <c r="C25" s="271"/>
      <c r="D25" s="271"/>
      <c r="E25" s="272"/>
      <c r="F25" s="272" t="s">
        <v>90</v>
      </c>
      <c r="G25" s="267"/>
      <c r="H25" s="267"/>
      <c r="I25" s="267"/>
      <c r="J25" s="271" t="s">
        <v>80</v>
      </c>
      <c r="K25" s="271"/>
      <c r="L25" s="271"/>
      <c r="M25" s="272"/>
      <c r="N25" s="271" t="s">
        <v>98</v>
      </c>
      <c r="O25" s="271"/>
      <c r="P25" s="271"/>
      <c r="Q25" s="272"/>
      <c r="R25" s="272" t="s">
        <v>85</v>
      </c>
      <c r="S25" s="267"/>
      <c r="T25" s="267"/>
      <c r="U25" s="273"/>
    </row>
    <row r="26" spans="2:21" s="229" customFormat="1" ht="24" customHeight="1" x14ac:dyDescent="0.6">
      <c r="B26" s="233" t="s">
        <v>164</v>
      </c>
      <c r="C26" s="234"/>
      <c r="D26" s="234"/>
      <c r="E26" s="235"/>
      <c r="F26" s="235" t="s">
        <v>290</v>
      </c>
      <c r="G26" s="236"/>
      <c r="H26" s="236"/>
      <c r="I26" s="236"/>
      <c r="J26" s="237" t="s">
        <v>284</v>
      </c>
      <c r="K26" s="238"/>
      <c r="L26" s="238"/>
      <c r="M26" s="238"/>
      <c r="N26" s="239" t="s">
        <v>269</v>
      </c>
      <c r="O26" s="240"/>
      <c r="P26" s="240"/>
      <c r="Q26" s="240"/>
      <c r="R26" s="274" t="s">
        <v>168</v>
      </c>
      <c r="S26" s="254"/>
      <c r="T26" s="254"/>
      <c r="U26" s="275"/>
    </row>
    <row r="27" spans="2:21" s="79" customFormat="1" ht="12.9" customHeight="1" x14ac:dyDescent="0.25">
      <c r="B27" s="112" t="s">
        <v>45</v>
      </c>
      <c r="C27" s="98">
        <f>'第三週明細 '!W12</f>
        <v>750.8</v>
      </c>
      <c r="D27" s="113" t="s">
        <v>46</v>
      </c>
      <c r="E27" s="106">
        <f>'第三週明細 '!W8</f>
        <v>24</v>
      </c>
      <c r="F27" s="114" t="s">
        <v>45</v>
      </c>
      <c r="G27" s="98">
        <f>'第三週明細 '!W20</f>
        <v>748.8</v>
      </c>
      <c r="H27" s="113" t="s">
        <v>46</v>
      </c>
      <c r="I27" s="107">
        <f>'第三週明細 '!W16</f>
        <v>24</v>
      </c>
      <c r="J27" s="97" t="s">
        <v>45</v>
      </c>
      <c r="K27" s="98">
        <f>'第三週明細 '!W28</f>
        <v>754.7</v>
      </c>
      <c r="L27" s="97" t="s">
        <v>9</v>
      </c>
      <c r="M27" s="107">
        <f>'第三週明細 '!W24</f>
        <v>23.5</v>
      </c>
      <c r="N27" s="97" t="s">
        <v>45</v>
      </c>
      <c r="O27" s="98">
        <f>'第三週明細 '!W36</f>
        <v>757.5</v>
      </c>
      <c r="P27" s="97" t="s">
        <v>9</v>
      </c>
      <c r="Q27" s="107">
        <f>'第三週明細 '!W32</f>
        <v>23.5</v>
      </c>
      <c r="R27" s="97" t="s">
        <v>45</v>
      </c>
      <c r="S27" s="98">
        <f>'第三週明細 '!W44</f>
        <v>730.9</v>
      </c>
      <c r="T27" s="97" t="s">
        <v>9</v>
      </c>
      <c r="U27" s="99">
        <f>'第三週明細 '!W40</f>
        <v>24.5</v>
      </c>
    </row>
    <row r="28" spans="2:21" s="79" customFormat="1" ht="12.9" customHeight="1" thickBot="1" x14ac:dyDescent="0.3">
      <c r="B28" s="115" t="s">
        <v>44</v>
      </c>
      <c r="C28" s="116">
        <f>'第三週明細 '!W6</f>
        <v>105</v>
      </c>
      <c r="D28" s="117" t="s">
        <v>47</v>
      </c>
      <c r="E28" s="116">
        <f>'第三週明細 '!W10</f>
        <v>28.7</v>
      </c>
      <c r="F28" s="118" t="s">
        <v>44</v>
      </c>
      <c r="G28" s="119">
        <f>'第三週明細 '!W14</f>
        <v>104.5</v>
      </c>
      <c r="H28" s="118" t="s">
        <v>47</v>
      </c>
      <c r="I28" s="120">
        <f>'第三週明細 '!W18</f>
        <v>28.699999999999996</v>
      </c>
      <c r="J28" s="108" t="s">
        <v>7</v>
      </c>
      <c r="K28" s="109">
        <f>'第三週明細 '!W22</f>
        <v>107.5</v>
      </c>
      <c r="L28" s="108" t="s">
        <v>11</v>
      </c>
      <c r="M28" s="110">
        <f>'第三週明細 '!W26</f>
        <v>28.3</v>
      </c>
      <c r="N28" s="108" t="s">
        <v>7</v>
      </c>
      <c r="O28" s="109">
        <f>'第三週明細 '!W30</f>
        <v>107.5</v>
      </c>
      <c r="P28" s="108" t="s">
        <v>11</v>
      </c>
      <c r="Q28" s="110">
        <f>'第三週明細 '!W34</f>
        <v>29.000000000000004</v>
      </c>
      <c r="R28" s="108" t="s">
        <v>7</v>
      </c>
      <c r="S28" s="109">
        <f>'第三週明細 '!W38</f>
        <v>99</v>
      </c>
      <c r="T28" s="108" t="s">
        <v>11</v>
      </c>
      <c r="U28" s="111">
        <f>'第三週明細 '!W42</f>
        <v>28.6</v>
      </c>
    </row>
    <row r="29" spans="2:21" s="75" customFormat="1" ht="15" customHeight="1" x14ac:dyDescent="0.3">
      <c r="B29" s="291" t="s">
        <v>175</v>
      </c>
      <c r="C29" s="292"/>
      <c r="D29" s="292"/>
      <c r="E29" s="372"/>
      <c r="F29" s="255" t="s">
        <v>223</v>
      </c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7"/>
    </row>
    <row r="30" spans="2:21" s="229" customFormat="1" ht="24" customHeight="1" x14ac:dyDescent="0.6">
      <c r="B30" s="253" t="s">
        <v>49</v>
      </c>
      <c r="C30" s="254"/>
      <c r="D30" s="254"/>
      <c r="E30" s="254"/>
      <c r="F30" s="258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60"/>
    </row>
    <row r="31" spans="2:21" s="229" customFormat="1" ht="24" customHeight="1" x14ac:dyDescent="0.6">
      <c r="B31" s="264" t="s">
        <v>263</v>
      </c>
      <c r="C31" s="265"/>
      <c r="D31" s="265"/>
      <c r="E31" s="265"/>
      <c r="F31" s="258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60"/>
    </row>
    <row r="32" spans="2:21" s="229" customFormat="1" ht="24" customHeight="1" x14ac:dyDescent="0.6">
      <c r="B32" s="251" t="s">
        <v>178</v>
      </c>
      <c r="C32" s="252"/>
      <c r="D32" s="252"/>
      <c r="E32" s="252"/>
      <c r="F32" s="258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60"/>
    </row>
    <row r="33" spans="2:21" s="229" customFormat="1" ht="24" customHeight="1" x14ac:dyDescent="0.6">
      <c r="B33" s="268" t="s">
        <v>177</v>
      </c>
      <c r="C33" s="269"/>
      <c r="D33" s="269"/>
      <c r="E33" s="269"/>
      <c r="F33" s="258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60"/>
    </row>
    <row r="34" spans="2:21" s="229" customFormat="1" ht="24" customHeight="1" x14ac:dyDescent="0.6">
      <c r="B34" s="266" t="s">
        <v>80</v>
      </c>
      <c r="C34" s="267"/>
      <c r="D34" s="267"/>
      <c r="E34" s="267"/>
      <c r="F34" s="258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60"/>
    </row>
    <row r="35" spans="2:21" s="229" customFormat="1" ht="24" customHeight="1" x14ac:dyDescent="0.6">
      <c r="B35" s="250" t="s">
        <v>176</v>
      </c>
      <c r="C35" s="236"/>
      <c r="D35" s="236"/>
      <c r="E35" s="236"/>
      <c r="F35" s="258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60"/>
    </row>
    <row r="36" spans="2:21" s="79" customFormat="1" ht="12.9" customHeight="1" x14ac:dyDescent="0.25">
      <c r="B36" s="105" t="s">
        <v>45</v>
      </c>
      <c r="C36" s="98">
        <f>'第四週明細 '!W12</f>
        <v>728.5</v>
      </c>
      <c r="D36" s="97" t="s">
        <v>9</v>
      </c>
      <c r="E36" s="107">
        <f>'第四週明細 '!W8</f>
        <v>24.5</v>
      </c>
      <c r="F36" s="258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60"/>
    </row>
    <row r="37" spans="2:21" s="79" customFormat="1" ht="12.9" customHeight="1" thickBot="1" x14ac:dyDescent="0.3">
      <c r="B37" s="100" t="s">
        <v>7</v>
      </c>
      <c r="C37" s="101">
        <f>'第四週明細 '!W6</f>
        <v>98.5</v>
      </c>
      <c r="D37" s="102" t="s">
        <v>11</v>
      </c>
      <c r="E37" s="103">
        <f>'第四週明細 '!W10</f>
        <v>28.5</v>
      </c>
      <c r="F37" s="261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3"/>
    </row>
    <row r="38" spans="2:21" ht="39" x14ac:dyDescent="0.7">
      <c r="B38" s="232" t="s">
        <v>150</v>
      </c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18"/>
      <c r="S38" s="218"/>
      <c r="T38" s="218"/>
    </row>
    <row r="39" spans="2:21" x14ac:dyDescent="0.3"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79"/>
      <c r="S39" s="79"/>
      <c r="T39" s="79"/>
    </row>
    <row r="40" spans="2:21" x14ac:dyDescent="0.3"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79"/>
      <c r="S40" s="79"/>
      <c r="T40" s="79"/>
    </row>
  </sheetData>
  <mergeCells count="104">
    <mergeCell ref="B1:F1"/>
    <mergeCell ref="J1:M1"/>
    <mergeCell ref="N1:P1"/>
    <mergeCell ref="B29:E29"/>
    <mergeCell ref="J3:M3"/>
    <mergeCell ref="N3:Q3"/>
    <mergeCell ref="J4:M4"/>
    <mergeCell ref="J2:M2"/>
    <mergeCell ref="N2:Q2"/>
    <mergeCell ref="N6:Q6"/>
    <mergeCell ref="J7:M7"/>
    <mergeCell ref="N7:Q7"/>
    <mergeCell ref="J8:M8"/>
    <mergeCell ref="N8:Q8"/>
    <mergeCell ref="B11:E11"/>
    <mergeCell ref="F11:I11"/>
    <mergeCell ref="J11:M11"/>
    <mergeCell ref="N11:Q11"/>
    <mergeCell ref="B2:I10"/>
    <mergeCell ref="B22:E22"/>
    <mergeCell ref="F22:I22"/>
    <mergeCell ref="J22:M22"/>
    <mergeCell ref="N22:Q22"/>
    <mergeCell ref="B17:E17"/>
    <mergeCell ref="R2:U2"/>
    <mergeCell ref="B12:E12"/>
    <mergeCell ref="F12:I12"/>
    <mergeCell ref="J12:M12"/>
    <mergeCell ref="N12:Q12"/>
    <mergeCell ref="R12:U12"/>
    <mergeCell ref="B13:E13"/>
    <mergeCell ref="F13:I13"/>
    <mergeCell ref="J13:M13"/>
    <mergeCell ref="R13:U13"/>
    <mergeCell ref="N13:Q13"/>
    <mergeCell ref="J5:M5"/>
    <mergeCell ref="N5:Q5"/>
    <mergeCell ref="R5:U5"/>
    <mergeCell ref="N4:Q4"/>
    <mergeCell ref="R4:U4"/>
    <mergeCell ref="R3:U3"/>
    <mergeCell ref="J6:M6"/>
    <mergeCell ref="R6:U6"/>
    <mergeCell ref="R7:U7"/>
    <mergeCell ref="R8:U8"/>
    <mergeCell ref="R11:U11"/>
    <mergeCell ref="F17:I17"/>
    <mergeCell ref="J17:M17"/>
    <mergeCell ref="R17:U17"/>
    <mergeCell ref="B14:E14"/>
    <mergeCell ref="F14:I14"/>
    <mergeCell ref="J14:M14"/>
    <mergeCell ref="R14:U14"/>
    <mergeCell ref="B15:E15"/>
    <mergeCell ref="F15:I15"/>
    <mergeCell ref="J15:M15"/>
    <mergeCell ref="R15:U15"/>
    <mergeCell ref="N14:Q14"/>
    <mergeCell ref="N15:Q15"/>
    <mergeCell ref="N16:Q16"/>
    <mergeCell ref="N17:Q17"/>
    <mergeCell ref="B16:E16"/>
    <mergeCell ref="F16:I16"/>
    <mergeCell ref="J16:M16"/>
    <mergeCell ref="R16:U16"/>
    <mergeCell ref="B23:E23"/>
    <mergeCell ref="F23:I23"/>
    <mergeCell ref="J23:M23"/>
    <mergeCell ref="N23:Q23"/>
    <mergeCell ref="R23:U23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R22:U22"/>
    <mergeCell ref="B38:Q40"/>
    <mergeCell ref="B26:E26"/>
    <mergeCell ref="F26:I26"/>
    <mergeCell ref="J26:M26"/>
    <mergeCell ref="N26:Q26"/>
    <mergeCell ref="B24:E24"/>
    <mergeCell ref="F24:I24"/>
    <mergeCell ref="J24:M24"/>
    <mergeCell ref="N24:Q24"/>
    <mergeCell ref="B35:E35"/>
    <mergeCell ref="B32:E32"/>
    <mergeCell ref="B30:E30"/>
    <mergeCell ref="F29:U37"/>
    <mergeCell ref="B31:E31"/>
    <mergeCell ref="B34:E34"/>
    <mergeCell ref="B33:E33"/>
    <mergeCell ref="B25:E25"/>
    <mergeCell ref="F25:I25"/>
    <mergeCell ref="J25:M25"/>
    <mergeCell ref="N25:Q25"/>
    <mergeCell ref="R25:U25"/>
    <mergeCell ref="R26:U26"/>
    <mergeCell ref="R24:U24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54"/>
  <sheetViews>
    <sheetView topLeftCell="A28" zoomScale="75" zoomScaleNormal="75" workbookViewId="0">
      <selection activeCell="Q38" sqref="Q38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 x14ac:dyDescent="0.7">
      <c r="B1" s="417" t="s">
        <v>286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1"/>
      <c r="AB1" s="3"/>
    </row>
    <row r="2" spans="2:33" s="2" customFormat="1" ht="13.5" customHeight="1" x14ac:dyDescent="0.6">
      <c r="B2" s="418"/>
      <c r="C2" s="419"/>
      <c r="D2" s="419"/>
      <c r="E2" s="419"/>
      <c r="F2" s="419"/>
      <c r="G2" s="4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 x14ac:dyDescent="0.5">
      <c r="B3" s="71" t="s">
        <v>43</v>
      </c>
      <c r="C3" s="7"/>
      <c r="D3" s="8"/>
      <c r="E3" s="8"/>
      <c r="F3" s="420" t="s">
        <v>97</v>
      </c>
      <c r="G3" s="420"/>
      <c r="H3" s="420"/>
      <c r="I3" s="420"/>
      <c r="J3" s="420"/>
      <c r="K3" s="420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 x14ac:dyDescent="0.4">
      <c r="B5" s="28"/>
      <c r="C5" s="407"/>
      <c r="D5" s="152"/>
      <c r="E5" s="152"/>
      <c r="F5" s="150" t="s">
        <v>16</v>
      </c>
      <c r="G5" s="152"/>
      <c r="H5" s="152"/>
      <c r="I5" s="150" t="s">
        <v>16</v>
      </c>
      <c r="J5" s="152"/>
      <c r="K5" s="152"/>
      <c r="L5" s="150" t="s">
        <v>16</v>
      </c>
      <c r="M5" s="152"/>
      <c r="N5" s="152"/>
      <c r="O5" s="150" t="s">
        <v>16</v>
      </c>
      <c r="P5" s="152"/>
      <c r="Q5" s="152"/>
      <c r="R5" s="150" t="s">
        <v>16</v>
      </c>
      <c r="S5" s="152"/>
      <c r="T5" s="152"/>
      <c r="U5" s="150" t="s">
        <v>16</v>
      </c>
      <c r="V5" s="408"/>
      <c r="W5" s="29" t="s">
        <v>44</v>
      </c>
      <c r="X5" s="30" t="s">
        <v>19</v>
      </c>
      <c r="Y5" s="31">
        <v>0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 x14ac:dyDescent="0.4">
      <c r="B6" s="33"/>
      <c r="C6" s="407"/>
      <c r="D6" s="151"/>
      <c r="E6" s="151"/>
      <c r="F6" s="151"/>
      <c r="G6" s="413"/>
      <c r="H6" s="414"/>
      <c r="I6" s="151"/>
      <c r="J6" s="80"/>
      <c r="K6" s="80"/>
      <c r="L6" s="80"/>
      <c r="M6" s="151"/>
      <c r="N6" s="151"/>
      <c r="O6" s="151"/>
      <c r="P6" s="151"/>
      <c r="Q6" s="151"/>
      <c r="R6" s="151"/>
      <c r="S6" s="151"/>
      <c r="T6" s="151"/>
      <c r="U6" s="151"/>
      <c r="V6" s="409"/>
      <c r="W6" s="76">
        <v>0</v>
      </c>
      <c r="X6" s="34" t="s">
        <v>25</v>
      </c>
      <c r="Y6" s="35">
        <v>0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7"/>
    </row>
    <row r="7" spans="2:33" ht="27.9" customHeight="1" x14ac:dyDescent="0.4">
      <c r="B7" s="33"/>
      <c r="C7" s="407"/>
      <c r="D7" s="151"/>
      <c r="E7" s="151"/>
      <c r="F7" s="151"/>
      <c r="G7" s="130"/>
      <c r="H7" s="129"/>
      <c r="I7" s="151"/>
      <c r="J7" s="80"/>
      <c r="K7" s="81"/>
      <c r="L7" s="80"/>
      <c r="M7" s="163"/>
      <c r="N7" s="170"/>
      <c r="O7" s="151"/>
      <c r="P7" s="151"/>
      <c r="Q7" s="151"/>
      <c r="R7" s="151"/>
      <c r="S7" s="151"/>
      <c r="T7" s="157"/>
      <c r="U7" s="151"/>
      <c r="V7" s="409"/>
      <c r="W7" s="36" t="s">
        <v>46</v>
      </c>
      <c r="X7" s="37" t="s">
        <v>27</v>
      </c>
      <c r="Y7" s="35">
        <v>0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 x14ac:dyDescent="0.4">
      <c r="B8" s="33"/>
      <c r="C8" s="407"/>
      <c r="D8" s="151"/>
      <c r="E8" s="151"/>
      <c r="F8" s="151"/>
      <c r="G8" s="163"/>
      <c r="H8" s="170"/>
      <c r="I8" s="151"/>
      <c r="J8" s="151"/>
      <c r="K8" s="153"/>
      <c r="L8" s="151"/>
      <c r="M8" s="151"/>
      <c r="N8" s="156"/>
      <c r="O8" s="151"/>
      <c r="P8" s="151"/>
      <c r="Q8" s="153"/>
      <c r="R8" s="151"/>
      <c r="S8" s="151"/>
      <c r="T8" s="151"/>
      <c r="U8" s="151"/>
      <c r="V8" s="409"/>
      <c r="W8" s="76">
        <f>Y5*0+Y6*5+Y7*0+Y8*5+Y9*0+Y10*4</f>
        <v>0</v>
      </c>
      <c r="X8" s="37" t="s">
        <v>30</v>
      </c>
      <c r="Y8" s="35">
        <v>0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7"/>
    </row>
    <row r="9" spans="2:33" ht="27.9" customHeight="1" x14ac:dyDescent="0.3">
      <c r="B9" s="406"/>
      <c r="C9" s="407"/>
      <c r="D9" s="151"/>
      <c r="E9" s="151"/>
      <c r="F9" s="151"/>
      <c r="G9" s="151"/>
      <c r="H9" s="153"/>
      <c r="I9" s="151"/>
      <c r="J9" s="151"/>
      <c r="K9" s="153"/>
      <c r="L9" s="151"/>
      <c r="M9" s="151"/>
      <c r="N9" s="151"/>
      <c r="O9" s="151"/>
      <c r="P9" s="151"/>
      <c r="Q9" s="153"/>
      <c r="R9" s="151"/>
      <c r="S9" s="151"/>
      <c r="T9" s="122"/>
      <c r="U9" s="151"/>
      <c r="V9" s="409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 x14ac:dyDescent="0.4">
      <c r="B10" s="406"/>
      <c r="C10" s="407"/>
      <c r="D10" s="151"/>
      <c r="E10" s="151"/>
      <c r="F10" s="151"/>
      <c r="G10" s="151"/>
      <c r="H10" s="153"/>
      <c r="I10" s="151"/>
      <c r="J10" s="151"/>
      <c r="K10" s="153"/>
      <c r="L10" s="151"/>
      <c r="M10" s="151"/>
      <c r="N10" s="151"/>
      <c r="O10" s="151"/>
      <c r="P10" s="151"/>
      <c r="Q10" s="153"/>
      <c r="R10" s="151"/>
      <c r="S10" s="151"/>
      <c r="T10" s="151"/>
      <c r="U10" s="151"/>
      <c r="V10" s="409"/>
      <c r="W10" s="76">
        <f>Y5*2+Y6*7+Y7*1+Y8*0+Y9*0+Y10*8</f>
        <v>0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7"/>
    </row>
    <row r="11" spans="2:33" ht="27.9" customHeight="1" x14ac:dyDescent="0.3">
      <c r="B11" s="42"/>
      <c r="C11" s="43"/>
      <c r="D11" s="151"/>
      <c r="E11" s="153"/>
      <c r="F11" s="151"/>
      <c r="G11" s="151"/>
      <c r="H11" s="153"/>
      <c r="I11" s="151"/>
      <c r="J11" s="151"/>
      <c r="K11" s="153"/>
      <c r="L11" s="151"/>
      <c r="M11" s="151"/>
      <c r="N11" s="153"/>
      <c r="O11" s="151"/>
      <c r="P11" s="151"/>
      <c r="Q11" s="153"/>
      <c r="R11" s="151"/>
      <c r="S11" s="151"/>
      <c r="T11" s="153"/>
      <c r="U11" s="151"/>
      <c r="V11" s="409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 x14ac:dyDescent="0.4">
      <c r="B12" s="45"/>
      <c r="C12" s="46"/>
      <c r="D12" s="153"/>
      <c r="E12" s="153"/>
      <c r="F12" s="151"/>
      <c r="G12" s="151"/>
      <c r="H12" s="153"/>
      <c r="I12" s="151"/>
      <c r="J12" s="151"/>
      <c r="K12" s="153"/>
      <c r="L12" s="151"/>
      <c r="M12" s="151"/>
      <c r="N12" s="153"/>
      <c r="O12" s="151"/>
      <c r="P12" s="151"/>
      <c r="Q12" s="153"/>
      <c r="R12" s="151"/>
      <c r="S12" s="151"/>
      <c r="T12" s="153"/>
      <c r="U12" s="151"/>
      <c r="V12" s="410"/>
      <c r="W12" s="209">
        <f>W6*4+W10*4+W8*9</f>
        <v>0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8"/>
    </row>
    <row r="13" spans="2:33" s="32" customFormat="1" ht="27.9" customHeight="1" x14ac:dyDescent="0.4">
      <c r="B13" s="28"/>
      <c r="C13" s="407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408"/>
      <c r="W13" s="29" t="s">
        <v>44</v>
      </c>
      <c r="X13" s="30" t="s">
        <v>19</v>
      </c>
      <c r="Y13" s="31">
        <v>0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 x14ac:dyDescent="0.4">
      <c r="B14" s="33"/>
      <c r="C14" s="407"/>
      <c r="D14" s="151"/>
      <c r="E14" s="151"/>
      <c r="F14" s="151"/>
      <c r="G14" s="413"/>
      <c r="H14" s="414"/>
      <c r="I14" s="151"/>
      <c r="J14" s="80"/>
      <c r="K14" s="80"/>
      <c r="L14" s="80"/>
      <c r="M14" s="151"/>
      <c r="N14" s="151"/>
      <c r="O14" s="151"/>
      <c r="P14" s="151"/>
      <c r="Q14" s="151"/>
      <c r="R14" s="151"/>
      <c r="S14" s="151"/>
      <c r="T14" s="151"/>
      <c r="U14" s="151"/>
      <c r="V14" s="409"/>
      <c r="W14" s="76">
        <v>0</v>
      </c>
      <c r="X14" s="34" t="s">
        <v>25</v>
      </c>
      <c r="Y14" s="35">
        <v>0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 x14ac:dyDescent="0.4">
      <c r="B15" s="33"/>
      <c r="C15" s="407"/>
      <c r="D15" s="151"/>
      <c r="E15" s="151"/>
      <c r="F15" s="151"/>
      <c r="G15" s="151"/>
      <c r="H15" s="151"/>
      <c r="I15" s="151"/>
      <c r="J15" s="80"/>
      <c r="K15" s="81"/>
      <c r="L15" s="80"/>
      <c r="M15" s="151"/>
      <c r="N15" s="151"/>
      <c r="O15" s="151"/>
      <c r="P15" s="151"/>
      <c r="Q15" s="151"/>
      <c r="R15" s="151"/>
      <c r="S15" s="151"/>
      <c r="T15" s="151"/>
      <c r="U15" s="151"/>
      <c r="V15" s="409"/>
      <c r="W15" s="36" t="s">
        <v>46</v>
      </c>
      <c r="X15" s="37" t="s">
        <v>27</v>
      </c>
      <c r="Y15" s="35">
        <v>0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 x14ac:dyDescent="0.4">
      <c r="B16" s="33"/>
      <c r="C16" s="407"/>
      <c r="D16" s="153"/>
      <c r="E16" s="153"/>
      <c r="F16" s="151"/>
      <c r="G16" s="151"/>
      <c r="H16" s="151"/>
      <c r="I16" s="151"/>
      <c r="J16" s="151"/>
      <c r="K16" s="153"/>
      <c r="L16" s="151"/>
      <c r="M16" s="151"/>
      <c r="N16" s="151"/>
      <c r="O16" s="151"/>
      <c r="P16" s="151"/>
      <c r="Q16" s="153"/>
      <c r="R16" s="151"/>
      <c r="S16" s="151"/>
      <c r="T16" s="156"/>
      <c r="U16" s="151"/>
      <c r="V16" s="409"/>
      <c r="W16" s="76">
        <f>Y13*0+Y14*5+Y15*0+Y16*5+Y17*0+Y18*4</f>
        <v>0</v>
      </c>
      <c r="X16" s="37" t="s">
        <v>30</v>
      </c>
      <c r="Y16" s="35">
        <v>0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8" ht="27.9" customHeight="1" x14ac:dyDescent="0.3">
      <c r="B17" s="406"/>
      <c r="C17" s="407"/>
      <c r="D17" s="153"/>
      <c r="E17" s="153"/>
      <c r="F17" s="151"/>
      <c r="G17" s="151"/>
      <c r="H17" s="151"/>
      <c r="I17" s="151"/>
      <c r="J17" s="151"/>
      <c r="K17" s="157"/>
      <c r="L17" s="151"/>
      <c r="M17" s="151"/>
      <c r="N17" s="122"/>
      <c r="O17" s="151"/>
      <c r="P17" s="151"/>
      <c r="Q17" s="153"/>
      <c r="R17" s="151"/>
      <c r="S17" s="151"/>
      <c r="T17" s="153"/>
      <c r="U17" s="151"/>
      <c r="V17" s="409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8" ht="27.9" customHeight="1" x14ac:dyDescent="0.4">
      <c r="B18" s="406"/>
      <c r="C18" s="407"/>
      <c r="D18" s="153"/>
      <c r="E18" s="153"/>
      <c r="F18" s="151"/>
      <c r="G18" s="151"/>
      <c r="H18" s="153"/>
      <c r="I18" s="151"/>
      <c r="J18" s="163"/>
      <c r="K18" s="193"/>
      <c r="L18" s="151"/>
      <c r="M18" s="151"/>
      <c r="N18" s="151"/>
      <c r="O18" s="151"/>
      <c r="P18" s="151"/>
      <c r="Q18" s="153"/>
      <c r="R18" s="151"/>
      <c r="S18" s="151"/>
      <c r="T18" s="153"/>
      <c r="U18" s="151"/>
      <c r="V18" s="409"/>
      <c r="W18" s="76">
        <f>Y13*2+Y14*7+Y15*1+Y16*0+Y17*0+Y18*8</f>
        <v>0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J18" s="88"/>
      <c r="AK18" s="88"/>
      <c r="AL18" s="88"/>
    </row>
    <row r="19" spans="2:38" ht="27.9" customHeight="1" x14ac:dyDescent="0.3">
      <c r="B19" s="42"/>
      <c r="C19" s="43"/>
      <c r="D19" s="153"/>
      <c r="E19" s="153"/>
      <c r="F19" s="151"/>
      <c r="G19" s="151"/>
      <c r="H19" s="153"/>
      <c r="I19" s="151"/>
      <c r="J19"/>
      <c r="K19" s="131"/>
      <c r="L19" s="151"/>
      <c r="M19" s="151"/>
      <c r="N19" s="151"/>
      <c r="O19" s="151"/>
      <c r="P19" s="151"/>
      <c r="Q19" s="153"/>
      <c r="R19" s="151"/>
      <c r="S19" s="151"/>
      <c r="T19" s="153"/>
      <c r="U19" s="151"/>
      <c r="V19" s="409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  <c r="AJ19" s="405"/>
      <c r="AK19" s="405"/>
      <c r="AL19" s="88"/>
    </row>
    <row r="20" spans="2:38" ht="27.9" customHeight="1" x14ac:dyDescent="0.4">
      <c r="B20" s="45"/>
      <c r="C20" s="46"/>
      <c r="D20" s="153"/>
      <c r="E20" s="153"/>
      <c r="F20" s="151"/>
      <c r="G20" s="151"/>
      <c r="H20" s="153"/>
      <c r="I20" s="151"/>
      <c r="J20" s="158"/>
      <c r="K20" s="162"/>
      <c r="L20" s="125"/>
      <c r="M20" s="151"/>
      <c r="N20" s="151"/>
      <c r="O20" s="151"/>
      <c r="P20" s="151"/>
      <c r="Q20" s="153"/>
      <c r="R20" s="151"/>
      <c r="S20" s="151"/>
      <c r="T20" s="153"/>
      <c r="U20" s="151"/>
      <c r="V20" s="410"/>
      <c r="W20" s="209">
        <f>W14*4+W18*4+W16*9</f>
        <v>0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8"/>
      <c r="AJ20" s="88"/>
      <c r="AK20" s="88"/>
      <c r="AL20" s="88"/>
    </row>
    <row r="21" spans="2:38" s="32" customFormat="1" ht="27.9" customHeight="1" x14ac:dyDescent="0.4">
      <c r="B21" s="28"/>
      <c r="C21" s="407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408"/>
      <c r="W21" s="29" t="s">
        <v>44</v>
      </c>
      <c r="X21" s="30" t="s">
        <v>19</v>
      </c>
      <c r="Y21" s="31">
        <v>0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121"/>
      <c r="AH21" s="121"/>
      <c r="AI21" s="121"/>
    </row>
    <row r="22" spans="2:38" s="52" customFormat="1" ht="27.75" customHeight="1" x14ac:dyDescent="0.55000000000000004">
      <c r="B22" s="33"/>
      <c r="C22" s="407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409"/>
      <c r="W22" s="76">
        <v>0</v>
      </c>
      <c r="X22" s="34" t="s">
        <v>25</v>
      </c>
      <c r="Y22" s="35">
        <v>0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121"/>
      <c r="AH22" s="121"/>
      <c r="AI22" s="121"/>
    </row>
    <row r="23" spans="2:38" s="52" customFormat="1" ht="27.9" customHeight="1" x14ac:dyDescent="0.4">
      <c r="B23" s="33"/>
      <c r="C23" s="407"/>
      <c r="D23" s="151"/>
      <c r="E23" s="151"/>
      <c r="F23" s="151"/>
      <c r="G23" s="411"/>
      <c r="H23" s="412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409"/>
      <c r="W23" s="36" t="s">
        <v>46</v>
      </c>
      <c r="X23" s="37" t="s">
        <v>27</v>
      </c>
      <c r="Y23" s="35">
        <v>0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8" s="52" customFormat="1" ht="27.9" customHeight="1" x14ac:dyDescent="0.55000000000000004">
      <c r="B24" s="33"/>
      <c r="C24" s="407"/>
      <c r="D24" s="130"/>
      <c r="E24" s="129"/>
      <c r="F24" s="151"/>
      <c r="G24" s="151"/>
      <c r="H24" s="151"/>
      <c r="I24" s="151"/>
      <c r="J24" s="151"/>
      <c r="K24" s="156"/>
      <c r="L24" s="151"/>
      <c r="M24" s="151"/>
      <c r="N24" s="151"/>
      <c r="O24" s="151"/>
      <c r="P24" s="151"/>
      <c r="Q24" s="153"/>
      <c r="R24" s="151"/>
      <c r="S24" s="411"/>
      <c r="T24" s="412"/>
      <c r="U24" s="151"/>
      <c r="V24" s="409"/>
      <c r="W24" s="76">
        <v>0</v>
      </c>
      <c r="X24" s="37" t="s">
        <v>30</v>
      </c>
      <c r="Y24" s="35">
        <v>0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7"/>
    </row>
    <row r="25" spans="2:38" s="52" customFormat="1" ht="27.9" customHeight="1" x14ac:dyDescent="0.3">
      <c r="B25" s="406"/>
      <c r="C25" s="407"/>
      <c r="D25" s="151"/>
      <c r="E25" s="151"/>
      <c r="F25" s="151"/>
      <c r="G25" s="128"/>
      <c r="H25" s="126"/>
      <c r="I25" s="151"/>
      <c r="J25" s="151"/>
      <c r="K25" s="156"/>
      <c r="L25" s="151"/>
      <c r="M25" s="151"/>
      <c r="N25" s="153"/>
      <c r="O25" s="151"/>
      <c r="P25" s="151"/>
      <c r="Q25" s="153"/>
      <c r="R25" s="151"/>
      <c r="S25" s="151"/>
      <c r="T25" s="153"/>
      <c r="U25" s="151"/>
      <c r="V25" s="409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8" s="52" customFormat="1" ht="27.9" customHeight="1" x14ac:dyDescent="0.55000000000000004">
      <c r="B26" s="406"/>
      <c r="C26" s="407"/>
      <c r="D26" s="80"/>
      <c r="E26" s="80"/>
      <c r="F26" s="80"/>
      <c r="G26" s="185"/>
      <c r="H26" s="126"/>
      <c r="I26" s="151"/>
      <c r="J26" s="151"/>
      <c r="K26" s="131"/>
      <c r="L26" s="151"/>
      <c r="M26" s="151"/>
      <c r="N26" s="153"/>
      <c r="O26" s="151"/>
      <c r="P26" s="151"/>
      <c r="Q26" s="153"/>
      <c r="R26" s="151"/>
      <c r="S26" s="151"/>
      <c r="T26" s="153"/>
      <c r="U26" s="151"/>
      <c r="V26" s="409"/>
      <c r="W26" s="76">
        <f>Y21*2+Y22*7+Y23*1+Y24*0+Y25*0+Y26*8</f>
        <v>0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7"/>
    </row>
    <row r="27" spans="2:38" s="52" customFormat="1" ht="27.9" customHeight="1" x14ac:dyDescent="0.3">
      <c r="B27" s="57"/>
      <c r="C27" s="58"/>
      <c r="D27" s="130"/>
      <c r="E27" s="183"/>
      <c r="F27" s="88"/>
      <c r="G27" s="160"/>
      <c r="H27" s="126"/>
      <c r="I27" s="151"/>
      <c r="J27" s="151"/>
      <c r="K27" s="153"/>
      <c r="L27" s="151"/>
      <c r="M27" s="151"/>
      <c r="N27" s="153"/>
      <c r="O27" s="151"/>
      <c r="P27" s="151"/>
      <c r="Q27" s="153"/>
      <c r="R27" s="151"/>
      <c r="S27" s="151"/>
      <c r="T27" s="153"/>
      <c r="U27" s="151"/>
      <c r="V27" s="409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8" s="52" customFormat="1" ht="27.9" customHeight="1" thickBot="1" x14ac:dyDescent="0.6">
      <c r="B28" s="59"/>
      <c r="C28" s="182"/>
      <c r="D28" s="186"/>
      <c r="E28" s="187"/>
      <c r="F28" s="188"/>
      <c r="G28" s="184"/>
      <c r="H28" s="126"/>
      <c r="I28" s="151"/>
      <c r="J28" s="151"/>
      <c r="K28" s="153"/>
      <c r="L28" s="151"/>
      <c r="M28" s="151"/>
      <c r="N28" s="153"/>
      <c r="O28" s="151"/>
      <c r="P28" s="151"/>
      <c r="Q28" s="153"/>
      <c r="R28" s="151"/>
      <c r="S28" s="151"/>
      <c r="T28" s="153"/>
      <c r="U28" s="151"/>
      <c r="V28" s="410"/>
      <c r="W28" s="209">
        <f>W22*4+W26*4+W24*9</f>
        <v>0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8"/>
    </row>
    <row r="29" spans="2:38" s="32" customFormat="1" ht="27.9" customHeight="1" x14ac:dyDescent="0.4">
      <c r="B29" s="28">
        <v>1</v>
      </c>
      <c r="C29" s="407"/>
      <c r="D29" s="178" t="str">
        <f>'114.1月菜單'!N3</f>
        <v>地瓜飯</v>
      </c>
      <c r="E29" s="178" t="s">
        <v>51</v>
      </c>
      <c r="F29" s="178"/>
      <c r="G29" s="178" t="str">
        <f>'114.1月菜單'!N4</f>
        <v>轟炸魚丁(海)(豆)</v>
      </c>
      <c r="H29" s="152" t="s">
        <v>76</v>
      </c>
      <c r="I29" s="152"/>
      <c r="J29" s="152" t="str">
        <f>'114.1月菜單'!N5</f>
        <v>砂鍋肉片</v>
      </c>
      <c r="K29" s="164" t="s">
        <v>77</v>
      </c>
      <c r="L29" s="152"/>
      <c r="M29" s="152" t="str">
        <f>'114.1月菜單'!N6</f>
        <v>水水蒸蛋</v>
      </c>
      <c r="N29" s="152" t="s">
        <v>15</v>
      </c>
      <c r="O29" s="152"/>
      <c r="P29" s="152" t="str">
        <f>'114.1月菜單'!N7</f>
        <v>有機蔬菜</v>
      </c>
      <c r="Q29" s="152" t="s">
        <v>52</v>
      </c>
      <c r="R29" s="152"/>
      <c r="S29" s="152" t="str">
        <f>'114.1月菜單'!N8</f>
        <v>玉米濃湯(芡)</v>
      </c>
      <c r="T29" s="152" t="s">
        <v>114</v>
      </c>
      <c r="U29" s="152"/>
      <c r="V29" s="423"/>
      <c r="W29" s="29" t="s">
        <v>44</v>
      </c>
      <c r="X29" s="30" t="s">
        <v>19</v>
      </c>
      <c r="Y29" s="31">
        <v>5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8" ht="27.9" customHeight="1" x14ac:dyDescent="0.4">
      <c r="B30" s="33" t="s">
        <v>8</v>
      </c>
      <c r="C30" s="407"/>
      <c r="D30" s="151" t="s">
        <v>24</v>
      </c>
      <c r="E30" s="151"/>
      <c r="F30" s="151">
        <v>80</v>
      </c>
      <c r="G30" s="174" t="s">
        <v>111</v>
      </c>
      <c r="H30" s="175" t="s">
        <v>84</v>
      </c>
      <c r="I30" s="151">
        <v>40</v>
      </c>
      <c r="J30" s="413" t="s">
        <v>132</v>
      </c>
      <c r="K30" s="414"/>
      <c r="L30" s="151">
        <v>30</v>
      </c>
      <c r="M30" s="151" t="s">
        <v>94</v>
      </c>
      <c r="N30" s="151"/>
      <c r="O30" s="151">
        <v>1</v>
      </c>
      <c r="P30" s="151" t="s">
        <v>71</v>
      </c>
      <c r="Q30" s="151"/>
      <c r="R30" s="151">
        <v>100</v>
      </c>
      <c r="S30" s="151" t="s">
        <v>115</v>
      </c>
      <c r="T30" s="151"/>
      <c r="U30" s="151">
        <v>20</v>
      </c>
      <c r="V30" s="424"/>
      <c r="W30" s="76">
        <f>Y29*15+Y30*0+Y31*5+Y32*0+Y33*15+Y34*12+15</f>
        <v>97.5</v>
      </c>
      <c r="X30" s="34" t="s">
        <v>25</v>
      </c>
      <c r="Y30" s="35">
        <v>2.2999999999999998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77"/>
    </row>
    <row r="31" spans="2:38" ht="27.9" customHeight="1" x14ac:dyDescent="0.4">
      <c r="B31" s="33">
        <v>2</v>
      </c>
      <c r="C31" s="407"/>
      <c r="D31" s="151" t="s">
        <v>75</v>
      </c>
      <c r="E31" s="151"/>
      <c r="F31" s="151">
        <v>55</v>
      </c>
      <c r="G31" s="151" t="s">
        <v>218</v>
      </c>
      <c r="H31" s="151" t="s">
        <v>226</v>
      </c>
      <c r="I31" s="151">
        <v>20</v>
      </c>
      <c r="J31" s="163" t="s">
        <v>180</v>
      </c>
      <c r="K31" s="193"/>
      <c r="L31" s="151">
        <v>50</v>
      </c>
      <c r="M31" s="151" t="s">
        <v>67</v>
      </c>
      <c r="N31" s="151"/>
      <c r="O31" s="151">
        <v>55</v>
      </c>
      <c r="P31" s="151"/>
      <c r="Q31" s="151"/>
      <c r="R31" s="151"/>
      <c r="S31" s="151" t="s">
        <v>96</v>
      </c>
      <c r="T31" s="151"/>
      <c r="U31" s="151">
        <v>1</v>
      </c>
      <c r="V31" s="424"/>
      <c r="W31" s="36" t="s">
        <v>46</v>
      </c>
      <c r="X31" s="37" t="s">
        <v>27</v>
      </c>
      <c r="Y31" s="35">
        <v>1.5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8" ht="27.9" customHeight="1" x14ac:dyDescent="0.4">
      <c r="B32" s="33" t="s">
        <v>10</v>
      </c>
      <c r="C32" s="407"/>
      <c r="D32" s="153"/>
      <c r="E32" s="153"/>
      <c r="F32" s="151"/>
      <c r="G32" s="151"/>
      <c r="H32" s="153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22"/>
      <c r="U32" s="151"/>
      <c r="V32" s="424"/>
      <c r="W32" s="76">
        <f>Y29*0+Y30*5+Y31*0+Y32*5+Y33*0+Y34*4</f>
        <v>24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  <c r="AG32" s="77"/>
    </row>
    <row r="33" spans="2:33" ht="27.9" customHeight="1" x14ac:dyDescent="0.3">
      <c r="B33" s="406" t="s">
        <v>40</v>
      </c>
      <c r="C33" s="407"/>
      <c r="D33" s="153"/>
      <c r="E33" s="153"/>
      <c r="F33" s="151"/>
      <c r="G33" s="151"/>
      <c r="H33" s="153"/>
      <c r="I33" s="151"/>
      <c r="J33" s="151"/>
      <c r="K33" s="151"/>
      <c r="L33" s="151"/>
      <c r="M33" s="151"/>
      <c r="N33" s="153"/>
      <c r="O33" s="151"/>
      <c r="P33" s="151"/>
      <c r="Q33" s="122"/>
      <c r="R33" s="151"/>
      <c r="S33" s="151"/>
      <c r="T33" s="153"/>
      <c r="U33" s="151"/>
      <c r="V33" s="424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 x14ac:dyDescent="0.4">
      <c r="B34" s="406"/>
      <c r="C34" s="407"/>
      <c r="D34" s="153"/>
      <c r="E34" s="153"/>
      <c r="F34" s="151"/>
      <c r="G34" s="151"/>
      <c r="H34" s="153"/>
      <c r="I34" s="151"/>
      <c r="J34" s="151"/>
      <c r="K34" s="153"/>
      <c r="L34" s="151"/>
      <c r="M34" s="151"/>
      <c r="N34" s="153"/>
      <c r="O34" s="151"/>
      <c r="P34" s="151"/>
      <c r="Q34" s="153"/>
      <c r="R34" s="151"/>
      <c r="S34" s="151"/>
      <c r="T34" s="153"/>
      <c r="U34" s="151"/>
      <c r="V34" s="424"/>
      <c r="W34" s="76">
        <f>Y29*2+Y30*7+Y31*1+Y32*0+Y33*0+Y34*8</f>
        <v>27.599999999999998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  <c r="AG34" s="77"/>
    </row>
    <row r="35" spans="2:33" ht="27.9" customHeight="1" x14ac:dyDescent="0.3">
      <c r="B35" s="42" t="s">
        <v>36</v>
      </c>
      <c r="C35" s="43"/>
      <c r="D35" s="153"/>
      <c r="E35" s="153"/>
      <c r="F35" s="151"/>
      <c r="G35" s="151"/>
      <c r="H35" s="153"/>
      <c r="I35" s="151"/>
      <c r="J35" s="151"/>
      <c r="K35" s="153"/>
      <c r="L35" s="151"/>
      <c r="M35" s="151"/>
      <c r="N35" s="153"/>
      <c r="O35" s="151"/>
      <c r="P35" s="151"/>
      <c r="Q35" s="153"/>
      <c r="R35" s="151"/>
      <c r="S35" s="151"/>
      <c r="T35" s="153"/>
      <c r="U35" s="151"/>
      <c r="V35" s="42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 x14ac:dyDescent="0.4">
      <c r="B36" s="45"/>
      <c r="C36" s="46"/>
      <c r="D36" s="153"/>
      <c r="E36" s="153"/>
      <c r="F36" s="151"/>
      <c r="G36" s="151"/>
      <c r="H36" s="153"/>
      <c r="I36" s="151"/>
      <c r="J36" s="151"/>
      <c r="K36" s="153"/>
      <c r="L36" s="151"/>
      <c r="M36" s="151"/>
      <c r="N36" s="153"/>
      <c r="O36" s="151"/>
      <c r="P36" s="151"/>
      <c r="Q36" s="153"/>
      <c r="R36" s="151"/>
      <c r="S36" s="151"/>
      <c r="T36" s="153"/>
      <c r="U36" s="151"/>
      <c r="V36" s="425"/>
      <c r="W36" s="209">
        <f>W30*4+W34*4+W32*9</f>
        <v>716.4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8"/>
    </row>
    <row r="37" spans="2:33" s="32" customFormat="1" ht="27.9" customHeight="1" x14ac:dyDescent="0.4">
      <c r="B37" s="28">
        <v>1</v>
      </c>
      <c r="C37" s="407"/>
      <c r="D37" s="152" t="str">
        <f>'114.1月菜單'!R3</f>
        <v>高麗菜飯(海)</v>
      </c>
      <c r="E37" s="152" t="s">
        <v>17</v>
      </c>
      <c r="F37" s="152"/>
      <c r="G37" s="152" t="str">
        <f>'114.1月菜單'!R4</f>
        <v>BBQ烤雞腿</v>
      </c>
      <c r="H37" s="152" t="s">
        <v>68</v>
      </c>
      <c r="I37" s="152"/>
      <c r="J37" s="152" t="str">
        <f>'114.1月菜單'!R5</f>
        <v>黑糖饅頭(冷)</v>
      </c>
      <c r="K37" s="152" t="s">
        <v>15</v>
      </c>
      <c r="L37" s="152"/>
      <c r="M37" s="152" t="str">
        <f>'114.1月菜單'!R6</f>
        <v>沙茶魷魚圈(海)</v>
      </c>
      <c r="N37" s="152" t="s">
        <v>17</v>
      </c>
      <c r="O37" s="152"/>
      <c r="P37" s="152" t="str">
        <f>'114.1月菜單'!R7</f>
        <v>深色蔬菜</v>
      </c>
      <c r="Q37" s="152" t="s">
        <v>61</v>
      </c>
      <c r="R37" s="152"/>
      <c r="S37" s="152" t="str">
        <f>'114.1月菜單'!R8</f>
        <v>筍仔肉絲湯(醃)</v>
      </c>
      <c r="T37" s="152" t="s">
        <v>17</v>
      </c>
      <c r="U37" s="152"/>
      <c r="V37" s="423"/>
      <c r="W37" s="29" t="s">
        <v>44</v>
      </c>
      <c r="X37" s="30" t="s">
        <v>19</v>
      </c>
      <c r="Y37" s="31">
        <v>5.5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 x14ac:dyDescent="0.4">
      <c r="B38" s="33" t="s">
        <v>8</v>
      </c>
      <c r="C38" s="407"/>
      <c r="D38" s="151" t="s">
        <v>24</v>
      </c>
      <c r="E38" s="151"/>
      <c r="F38" s="151">
        <v>100</v>
      </c>
      <c r="G38" s="415" t="s">
        <v>130</v>
      </c>
      <c r="H38" s="416"/>
      <c r="I38" s="151">
        <v>60</v>
      </c>
      <c r="J38" s="151" t="s">
        <v>183</v>
      </c>
      <c r="K38" s="151" t="s">
        <v>108</v>
      </c>
      <c r="L38" s="151">
        <v>20</v>
      </c>
      <c r="M38" s="206" t="s">
        <v>117</v>
      </c>
      <c r="N38" s="198" t="s">
        <v>84</v>
      </c>
      <c r="O38" s="151">
        <v>60</v>
      </c>
      <c r="P38" s="151" t="s">
        <v>71</v>
      </c>
      <c r="Q38" s="151"/>
      <c r="R38" s="151">
        <v>100</v>
      </c>
      <c r="S38" s="151" t="s">
        <v>231</v>
      </c>
      <c r="T38" s="151" t="s">
        <v>232</v>
      </c>
      <c r="U38" s="151">
        <v>30</v>
      </c>
      <c r="V38" s="424"/>
      <c r="W38" s="76">
        <f>Y37*15+Y38*0+Y39*5+Y40*0+Y41*15+Y42*12+15</f>
        <v>107.5</v>
      </c>
      <c r="X38" s="34" t="s">
        <v>25</v>
      </c>
      <c r="Y38" s="35">
        <v>2.2000000000000002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7"/>
    </row>
    <row r="39" spans="2:33" ht="27.9" customHeight="1" x14ac:dyDescent="0.4">
      <c r="B39" s="33">
        <v>3</v>
      </c>
      <c r="C39" s="407"/>
      <c r="D39" s="151" t="s">
        <v>101</v>
      </c>
      <c r="E39" s="151"/>
      <c r="F39" s="151">
        <v>30</v>
      </c>
      <c r="G39" s="163"/>
      <c r="H39" s="170"/>
      <c r="I39" s="151"/>
      <c r="J39" s="151"/>
      <c r="K39" s="151"/>
      <c r="L39" s="151"/>
      <c r="M39" s="151" t="s">
        <v>230</v>
      </c>
      <c r="N39" s="80"/>
      <c r="O39" s="80">
        <v>40</v>
      </c>
      <c r="P39" s="151"/>
      <c r="Q39" s="151"/>
      <c r="R39" s="151"/>
      <c r="S39" s="411" t="s">
        <v>104</v>
      </c>
      <c r="T39" s="412"/>
      <c r="U39" s="151">
        <v>10</v>
      </c>
      <c r="V39" s="424"/>
      <c r="W39" s="36" t="s">
        <v>46</v>
      </c>
      <c r="X39" s="37" t="s">
        <v>27</v>
      </c>
      <c r="Y39" s="35">
        <v>2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 x14ac:dyDescent="0.4">
      <c r="B40" s="33" t="s">
        <v>10</v>
      </c>
      <c r="C40" s="407"/>
      <c r="D40" s="151" t="s">
        <v>88</v>
      </c>
      <c r="E40" s="151"/>
      <c r="F40" s="151">
        <v>10</v>
      </c>
      <c r="G40" s="151"/>
      <c r="H40" s="151"/>
      <c r="I40" s="151"/>
      <c r="J40" s="151"/>
      <c r="K40" s="153"/>
      <c r="L40" s="151"/>
      <c r="M40" s="151"/>
      <c r="N40" s="151"/>
      <c r="O40" s="151"/>
      <c r="P40" s="151"/>
      <c r="Q40" s="151"/>
      <c r="R40" s="151"/>
      <c r="S40" s="151"/>
      <c r="T40" s="156"/>
      <c r="U40" s="151"/>
      <c r="V40" s="424"/>
      <c r="W40" s="76">
        <f>Y37*0+Y38*5+Y39*0+Y40*5+Y41*0+Y42*4</f>
        <v>23.5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7"/>
    </row>
    <row r="41" spans="2:33" ht="27.9" customHeight="1" x14ac:dyDescent="0.3">
      <c r="B41" s="406" t="s">
        <v>32</v>
      </c>
      <c r="C41" s="407"/>
      <c r="D41" s="151" t="s">
        <v>227</v>
      </c>
      <c r="E41" s="151" t="s">
        <v>228</v>
      </c>
      <c r="F41" s="151">
        <v>1</v>
      </c>
      <c r="G41" s="151"/>
      <c r="H41" s="151"/>
      <c r="I41" s="151"/>
      <c r="J41" s="151"/>
      <c r="K41" s="153"/>
      <c r="L41" s="151"/>
      <c r="M41" s="151"/>
      <c r="N41" s="153"/>
      <c r="O41" s="151"/>
      <c r="P41" s="151"/>
      <c r="Q41" s="151"/>
      <c r="R41" s="151"/>
      <c r="S41" s="151"/>
      <c r="T41" s="153"/>
      <c r="U41" s="151"/>
      <c r="V41" s="42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 x14ac:dyDescent="0.4">
      <c r="B42" s="406"/>
      <c r="C42" s="407"/>
      <c r="D42" s="151" t="s">
        <v>229</v>
      </c>
      <c r="E42" s="151"/>
      <c r="F42" s="151">
        <v>10</v>
      </c>
      <c r="G42" s="151"/>
      <c r="H42" s="153"/>
      <c r="I42" s="151"/>
      <c r="J42" s="151"/>
      <c r="K42" s="153"/>
      <c r="L42" s="151"/>
      <c r="M42" s="151"/>
      <c r="N42" s="153"/>
      <c r="O42" s="151"/>
      <c r="P42" s="151"/>
      <c r="Q42" s="153"/>
      <c r="R42" s="151"/>
      <c r="S42" s="151"/>
      <c r="T42" s="153"/>
      <c r="U42" s="151"/>
      <c r="V42" s="424"/>
      <c r="W42" s="76">
        <f>Y37*2+Y38*7+Y39*1+Y40*0+Y41*0+Y42*8</f>
        <v>28.400000000000002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7"/>
    </row>
    <row r="43" spans="2:33" ht="27.9" customHeight="1" x14ac:dyDescent="0.3">
      <c r="B43" s="42" t="s">
        <v>36</v>
      </c>
      <c r="C43" s="43"/>
      <c r="D43" s="151"/>
      <c r="E43" s="153"/>
      <c r="F43" s="151"/>
      <c r="G43" s="151"/>
      <c r="H43" s="153"/>
      <c r="I43" s="151"/>
      <c r="J43" s="151"/>
      <c r="K43" s="153"/>
      <c r="L43" s="151"/>
      <c r="M43" s="151"/>
      <c r="N43" s="153"/>
      <c r="O43" s="151"/>
      <c r="P43" s="151"/>
      <c r="Q43" s="153"/>
      <c r="R43" s="151"/>
      <c r="S43" s="151"/>
      <c r="T43" s="153"/>
      <c r="U43" s="151"/>
      <c r="V43" s="424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 x14ac:dyDescent="0.45">
      <c r="B44" s="63"/>
      <c r="C44" s="46"/>
      <c r="D44" s="139"/>
      <c r="E44" s="149"/>
      <c r="F44" s="141"/>
      <c r="G44" s="155"/>
      <c r="H44" s="154"/>
      <c r="I44" s="155"/>
      <c r="J44" s="155"/>
      <c r="K44" s="154"/>
      <c r="L44" s="155"/>
      <c r="M44" s="155"/>
      <c r="N44" s="154"/>
      <c r="O44" s="155"/>
      <c r="P44" s="155"/>
      <c r="Q44" s="154"/>
      <c r="R44" s="155"/>
      <c r="S44" s="155"/>
      <c r="T44" s="154"/>
      <c r="U44" s="155"/>
      <c r="V44" s="425"/>
      <c r="W44" s="208">
        <f>W38*4+W42*4+W40*9</f>
        <v>755.1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8"/>
    </row>
    <row r="45" spans="2:33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65"/>
      <c r="AB45" s="51"/>
    </row>
    <row r="46" spans="2:33" x14ac:dyDescent="0.3">
      <c r="B46" s="51"/>
      <c r="C46" s="56"/>
      <c r="D46" s="421"/>
      <c r="E46" s="421"/>
      <c r="F46" s="422"/>
      <c r="G46" s="422"/>
      <c r="H46" s="66"/>
      <c r="K46" s="66"/>
      <c r="N46" s="66"/>
      <c r="Q46" s="66"/>
      <c r="T46" s="66"/>
    </row>
    <row r="48" spans="2:33" x14ac:dyDescent="0.3">
      <c r="G48" s="64"/>
      <c r="H48" s="13"/>
      <c r="J48" s="64"/>
      <c r="K48" s="13"/>
      <c r="M48" s="64"/>
      <c r="N48" s="13"/>
      <c r="P48" s="64"/>
      <c r="Q48" s="13"/>
      <c r="S48" s="67"/>
      <c r="T48" s="68"/>
      <c r="U48" s="69"/>
      <c r="W48" s="13"/>
      <c r="X48" s="14"/>
      <c r="Y48" s="13"/>
      <c r="AB48" s="13"/>
    </row>
    <row r="49" spans="7:28" x14ac:dyDescent="0.3">
      <c r="G49" s="64"/>
      <c r="H49" s="13"/>
      <c r="J49" s="64"/>
      <c r="K49" s="13"/>
      <c r="M49" s="64"/>
      <c r="N49" s="13"/>
      <c r="P49" s="64"/>
      <c r="Q49" s="13"/>
      <c r="S49" s="67"/>
      <c r="T49" s="68"/>
      <c r="U49" s="69"/>
      <c r="W49" s="13"/>
      <c r="X49" s="14"/>
      <c r="Y49" s="13"/>
      <c r="AB49" s="13"/>
    </row>
    <row r="50" spans="7:28" x14ac:dyDescent="0.3">
      <c r="G50" s="64"/>
      <c r="H50" s="13"/>
      <c r="J50" s="64"/>
      <c r="K50" s="13"/>
      <c r="M50" s="64"/>
      <c r="N50" s="13"/>
      <c r="P50" s="64"/>
      <c r="Q50" s="13"/>
      <c r="S50" s="67"/>
      <c r="T50" s="68"/>
      <c r="U50" s="69"/>
      <c r="W50" s="13"/>
      <c r="X50" s="14"/>
      <c r="Y50" s="13"/>
      <c r="AB50" s="13"/>
    </row>
    <row r="51" spans="7:28" x14ac:dyDescent="0.3">
      <c r="G51" s="64"/>
      <c r="H51" s="13"/>
      <c r="J51" s="64"/>
      <c r="K51" s="13"/>
      <c r="M51" s="64"/>
      <c r="N51" s="13"/>
      <c r="P51" s="64"/>
      <c r="Q51" s="13"/>
      <c r="S51" s="67"/>
      <c r="T51" s="68"/>
      <c r="U51" s="69"/>
      <c r="W51" s="13"/>
      <c r="X51" s="14"/>
      <c r="Y51" s="13"/>
      <c r="AB51" s="13"/>
    </row>
    <row r="52" spans="7:28" x14ac:dyDescent="0.3">
      <c r="G52" s="64"/>
      <c r="H52" s="13"/>
      <c r="J52" s="64"/>
      <c r="K52" s="13"/>
      <c r="M52" s="64"/>
      <c r="N52" s="13"/>
      <c r="P52" s="64"/>
      <c r="Q52" s="13"/>
      <c r="S52" s="67"/>
      <c r="T52" s="68"/>
      <c r="U52" s="69"/>
      <c r="W52" s="13"/>
      <c r="X52" s="14"/>
      <c r="Y52" s="13"/>
      <c r="AB52" s="13"/>
    </row>
    <row r="53" spans="7:28" x14ac:dyDescent="0.3">
      <c r="G53" s="64"/>
      <c r="H53" s="13"/>
      <c r="J53" s="64"/>
      <c r="K53" s="13"/>
      <c r="M53" s="64"/>
      <c r="N53" s="13"/>
      <c r="P53" s="64"/>
      <c r="Q53" s="13"/>
      <c r="S53" s="67"/>
      <c r="T53" s="68"/>
      <c r="U53" s="69"/>
      <c r="W53" s="13"/>
      <c r="X53" s="14"/>
      <c r="Y53" s="13"/>
      <c r="AB53" s="13"/>
    </row>
    <row r="54" spans="7:28" x14ac:dyDescent="0.3">
      <c r="G54" s="64"/>
      <c r="H54" s="13"/>
      <c r="J54" s="64"/>
      <c r="K54" s="13"/>
      <c r="M54" s="64"/>
      <c r="N54" s="13"/>
      <c r="P54" s="64"/>
      <c r="Q54" s="13"/>
      <c r="S54" s="67"/>
      <c r="T54" s="68"/>
      <c r="U54" s="69"/>
      <c r="W54" s="13"/>
      <c r="X54" s="14"/>
      <c r="Y54" s="13"/>
      <c r="AB54" s="13"/>
    </row>
  </sheetData>
  <mergeCells count="28">
    <mergeCell ref="D46:G46"/>
    <mergeCell ref="C29:C34"/>
    <mergeCell ref="V29:V36"/>
    <mergeCell ref="C21:C26"/>
    <mergeCell ref="V21:V28"/>
    <mergeCell ref="J45:Y45"/>
    <mergeCell ref="C37:C42"/>
    <mergeCell ref="V37:V44"/>
    <mergeCell ref="S24:T24"/>
    <mergeCell ref="J30:K30"/>
    <mergeCell ref="B1:Y1"/>
    <mergeCell ref="B2:G2"/>
    <mergeCell ref="C5:C10"/>
    <mergeCell ref="V5:V12"/>
    <mergeCell ref="B9:B10"/>
    <mergeCell ref="F3:K3"/>
    <mergeCell ref="G6:H6"/>
    <mergeCell ref="AJ19:AK19"/>
    <mergeCell ref="B41:B42"/>
    <mergeCell ref="C13:C18"/>
    <mergeCell ref="V13:V20"/>
    <mergeCell ref="B17:B18"/>
    <mergeCell ref="B25:B26"/>
    <mergeCell ref="B33:B34"/>
    <mergeCell ref="G23:H23"/>
    <mergeCell ref="G14:H14"/>
    <mergeCell ref="G38:H38"/>
    <mergeCell ref="S39:T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54"/>
  <sheetViews>
    <sheetView topLeftCell="A28" zoomScale="75" zoomScaleNormal="75" workbookViewId="0">
      <selection activeCell="Q38" sqref="Q38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 x14ac:dyDescent="0.7">
      <c r="B1" s="417" t="s">
        <v>287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1"/>
      <c r="AB1" s="3"/>
    </row>
    <row r="2" spans="2:32" s="2" customFormat="1" ht="13.5" customHeight="1" x14ac:dyDescent="0.6">
      <c r="B2" s="418"/>
      <c r="C2" s="419"/>
      <c r="D2" s="419"/>
      <c r="E2" s="419"/>
      <c r="F2" s="419"/>
      <c r="G2" s="4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2.25" customHeight="1" thickBot="1" x14ac:dyDescent="0.5">
      <c r="B3" s="71" t="s">
        <v>43</v>
      </c>
      <c r="C3" s="7"/>
      <c r="D3" s="8"/>
      <c r="E3" s="8"/>
      <c r="F3" s="420" t="s">
        <v>97</v>
      </c>
      <c r="G3" s="420"/>
      <c r="H3" s="420"/>
      <c r="I3" s="420"/>
      <c r="J3" s="420"/>
      <c r="K3" s="420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 x14ac:dyDescent="0.4">
      <c r="B5" s="28">
        <v>1</v>
      </c>
      <c r="C5" s="407"/>
      <c r="D5" s="152" t="str">
        <f>'114.1月菜單'!B12</f>
        <v>香Q米飯</v>
      </c>
      <c r="E5" s="152" t="s">
        <v>15</v>
      </c>
      <c r="F5" s="150" t="s">
        <v>16</v>
      </c>
      <c r="G5" s="152" t="str">
        <f>'114.1月菜單'!B13</f>
        <v>醬燒大豬排</v>
      </c>
      <c r="H5" s="152" t="s">
        <v>237</v>
      </c>
      <c r="I5" s="150" t="s">
        <v>16</v>
      </c>
      <c r="J5" s="152" t="str">
        <f>'114.1月菜單'!B14</f>
        <v>風味魚蛋(海加)</v>
      </c>
      <c r="K5" s="152" t="s">
        <v>116</v>
      </c>
      <c r="L5" s="150" t="s">
        <v>16</v>
      </c>
      <c r="M5" s="152" t="str">
        <f>'114.1月菜單'!B15</f>
        <v>古早味粄條</v>
      </c>
      <c r="N5" s="152" t="s">
        <v>50</v>
      </c>
      <c r="O5" s="150" t="s">
        <v>16</v>
      </c>
      <c r="P5" s="152" t="str">
        <f>'114.1月菜單'!B16</f>
        <v>深色蔬菜</v>
      </c>
      <c r="Q5" s="152" t="s">
        <v>18</v>
      </c>
      <c r="R5" s="150" t="s">
        <v>16</v>
      </c>
      <c r="S5" s="152" t="str">
        <f>'114.1月菜單'!B17</f>
        <v>日式海芽湯</v>
      </c>
      <c r="T5" s="152" t="s">
        <v>17</v>
      </c>
      <c r="U5" s="150" t="s">
        <v>16</v>
      </c>
      <c r="V5" s="408"/>
      <c r="W5" s="29" t="s">
        <v>44</v>
      </c>
      <c r="X5" s="30" t="s">
        <v>19</v>
      </c>
      <c r="Y5" s="31">
        <v>5.8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</row>
    <row r="6" spans="2:32" ht="27.9" customHeight="1" x14ac:dyDescent="0.4">
      <c r="B6" s="33" t="s">
        <v>8</v>
      </c>
      <c r="C6" s="407"/>
      <c r="D6" s="151" t="s">
        <v>70</v>
      </c>
      <c r="E6" s="151"/>
      <c r="F6" s="151">
        <v>100</v>
      </c>
      <c r="G6" s="413" t="s">
        <v>137</v>
      </c>
      <c r="H6" s="414"/>
      <c r="I6" s="151">
        <v>40</v>
      </c>
      <c r="J6" s="151" t="s">
        <v>252</v>
      </c>
      <c r="K6" s="157"/>
      <c r="L6" s="151">
        <v>5</v>
      </c>
      <c r="M6" s="158" t="s">
        <v>188</v>
      </c>
      <c r="N6" s="142"/>
      <c r="O6" s="144">
        <v>50</v>
      </c>
      <c r="P6" s="151" t="s">
        <v>71</v>
      </c>
      <c r="Q6" s="151"/>
      <c r="R6" s="151">
        <v>100</v>
      </c>
      <c r="S6" s="151" t="s">
        <v>208</v>
      </c>
      <c r="T6" s="151"/>
      <c r="U6" s="151">
        <v>1</v>
      </c>
      <c r="V6" s="409"/>
      <c r="W6" s="76">
        <f>Y5*15+Y6*0+Y7*5+Y8*0+Y9*15+Y10*12+15</f>
        <v>109.5</v>
      </c>
      <c r="X6" s="34" t="s">
        <v>25</v>
      </c>
      <c r="Y6" s="35">
        <v>2.2000000000000002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</row>
    <row r="7" spans="2:32" ht="27.9" customHeight="1" x14ac:dyDescent="0.4">
      <c r="B7" s="33">
        <v>6</v>
      </c>
      <c r="C7" s="407"/>
      <c r="D7" s="151"/>
      <c r="E7" s="151"/>
      <c r="F7" s="151"/>
      <c r="G7" s="151"/>
      <c r="H7" s="156"/>
      <c r="I7" s="151"/>
      <c r="J7" s="151" t="s">
        <v>186</v>
      </c>
      <c r="K7" s="157"/>
      <c r="L7" s="151">
        <v>10</v>
      </c>
      <c r="M7" s="52" t="s">
        <v>189</v>
      </c>
      <c r="N7" s="143"/>
      <c r="O7" s="148">
        <v>35</v>
      </c>
      <c r="P7" s="151"/>
      <c r="Q7" s="151"/>
      <c r="R7" s="151"/>
      <c r="S7" s="151" t="s">
        <v>209</v>
      </c>
      <c r="T7" s="151"/>
      <c r="U7" s="151">
        <v>5</v>
      </c>
      <c r="V7" s="409"/>
      <c r="W7" s="36" t="s">
        <v>46</v>
      </c>
      <c r="X7" s="37" t="s">
        <v>27</v>
      </c>
      <c r="Y7" s="35">
        <v>1.5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</row>
    <row r="8" spans="2:32" ht="27.9" customHeight="1" x14ac:dyDescent="0.4">
      <c r="B8" s="33" t="s">
        <v>10</v>
      </c>
      <c r="C8" s="407"/>
      <c r="D8" s="151"/>
      <c r="E8" s="151"/>
      <c r="F8" s="151"/>
      <c r="G8" s="163"/>
      <c r="H8" s="170"/>
      <c r="I8" s="151"/>
      <c r="J8" s="151" t="s">
        <v>187</v>
      </c>
      <c r="K8" s="157"/>
      <c r="L8" s="151">
        <v>30</v>
      </c>
      <c r="M8" s="52" t="s">
        <v>184</v>
      </c>
      <c r="N8" s="143"/>
      <c r="O8" s="148">
        <v>10</v>
      </c>
      <c r="P8" s="151"/>
      <c r="Q8" s="153"/>
      <c r="R8" s="151"/>
      <c r="S8" s="151" t="s">
        <v>181</v>
      </c>
      <c r="T8" s="153"/>
      <c r="U8" s="151">
        <v>1</v>
      </c>
      <c r="V8" s="409"/>
      <c r="W8" s="76">
        <f>Y5*0+Y6*5+Y7*0+Y8*5+Y9*0+Y10*4</f>
        <v>23.5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</row>
    <row r="9" spans="2:32" ht="27.9" customHeight="1" x14ac:dyDescent="0.3">
      <c r="B9" s="406" t="s">
        <v>37</v>
      </c>
      <c r="C9" s="407"/>
      <c r="D9" s="151"/>
      <c r="E9" s="151"/>
      <c r="F9" s="151"/>
      <c r="G9" s="151"/>
      <c r="H9" s="153"/>
      <c r="I9" s="151"/>
      <c r="J9" s="151" t="s">
        <v>236</v>
      </c>
      <c r="K9" s="157" t="s">
        <v>235</v>
      </c>
      <c r="L9" s="151">
        <v>10</v>
      </c>
      <c r="M9" s="52" t="s">
        <v>185</v>
      </c>
      <c r="N9" s="143"/>
      <c r="O9" s="147">
        <v>3</v>
      </c>
      <c r="P9" s="151"/>
      <c r="Q9" s="153"/>
      <c r="R9" s="151"/>
      <c r="S9" s="151"/>
      <c r="T9" s="151"/>
      <c r="U9" s="151"/>
      <c r="V9" s="409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</row>
    <row r="10" spans="2:32" ht="27.9" customHeight="1" x14ac:dyDescent="0.4">
      <c r="B10" s="406"/>
      <c r="C10" s="407"/>
      <c r="D10" s="151"/>
      <c r="E10" s="151"/>
      <c r="F10" s="151"/>
      <c r="G10" s="151"/>
      <c r="H10" s="153"/>
      <c r="I10" s="151"/>
      <c r="J10" s="151"/>
      <c r="K10" s="153"/>
      <c r="L10" s="151"/>
      <c r="M10" s="151" t="s">
        <v>190</v>
      </c>
      <c r="N10" s="153"/>
      <c r="O10" s="151">
        <v>1</v>
      </c>
      <c r="P10" s="151"/>
      <c r="Q10" s="153"/>
      <c r="R10" s="151"/>
      <c r="S10" s="151"/>
      <c r="T10" s="156"/>
      <c r="U10" s="151"/>
      <c r="V10" s="409"/>
      <c r="W10" s="76">
        <f>Y5*2+Y6*7+Y7*1+Y8*0+Y9*0+Y10*8</f>
        <v>28.5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</row>
    <row r="11" spans="2:32" ht="27.9" customHeight="1" x14ac:dyDescent="0.3">
      <c r="B11" s="42" t="s">
        <v>36</v>
      </c>
      <c r="C11" s="43"/>
      <c r="D11" s="151"/>
      <c r="E11" s="153"/>
      <c r="F11" s="151"/>
      <c r="G11" s="151"/>
      <c r="H11" s="153"/>
      <c r="I11" s="151"/>
      <c r="J11" s="151"/>
      <c r="K11" s="153"/>
      <c r="L11" s="151"/>
      <c r="M11" s="151" t="s">
        <v>179</v>
      </c>
      <c r="N11" s="153"/>
      <c r="O11" s="151">
        <v>5</v>
      </c>
      <c r="P11" s="151"/>
      <c r="Q11" s="153"/>
      <c r="R11" s="151"/>
      <c r="S11" s="151"/>
      <c r="T11" s="153"/>
      <c r="U11" s="151"/>
      <c r="V11" s="409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</row>
    <row r="12" spans="2:32" ht="27.9" customHeight="1" x14ac:dyDescent="0.4">
      <c r="B12" s="45"/>
      <c r="C12" s="46"/>
      <c r="D12" s="153"/>
      <c r="E12" s="153"/>
      <c r="F12" s="151"/>
      <c r="G12" s="151"/>
      <c r="H12" s="153"/>
      <c r="I12" s="151"/>
      <c r="J12" s="151"/>
      <c r="K12" s="153"/>
      <c r="L12" s="151"/>
      <c r="M12" s="151"/>
      <c r="N12" s="153"/>
      <c r="O12" s="151"/>
      <c r="P12" s="151"/>
      <c r="Q12" s="153"/>
      <c r="R12" s="151"/>
      <c r="S12" s="151"/>
      <c r="T12" s="153"/>
      <c r="U12" s="151"/>
      <c r="V12" s="410"/>
      <c r="W12" s="209">
        <f>W6*4+W10*4+W8*9</f>
        <v>763.5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</row>
    <row r="13" spans="2:32" s="32" customFormat="1" ht="27.9" customHeight="1" x14ac:dyDescent="0.4">
      <c r="B13" s="28">
        <v>1</v>
      </c>
      <c r="C13" s="407"/>
      <c r="D13" s="152" t="str">
        <f>'114.1月菜單'!F12</f>
        <v>麥片飯</v>
      </c>
      <c r="E13" s="152" t="s">
        <v>15</v>
      </c>
      <c r="F13" s="152"/>
      <c r="G13" s="152" t="str">
        <f>'114.1月菜單'!F13</f>
        <v>寶島香肉燥(醃)</v>
      </c>
      <c r="H13" s="152" t="s">
        <v>17</v>
      </c>
      <c r="I13" s="152"/>
      <c r="J13" s="152" t="str">
        <f>'114.1月菜單'!F14</f>
        <v>咔啦雞腿(炸)</v>
      </c>
      <c r="K13" s="152" t="s">
        <v>76</v>
      </c>
      <c r="L13" s="152"/>
      <c r="M13" s="152" t="str">
        <f>'114.1月菜單'!F15</f>
        <v>蝦仁洋蔥炒蛋(海)</v>
      </c>
      <c r="N13" s="152" t="s">
        <v>17</v>
      </c>
      <c r="O13" s="152"/>
      <c r="P13" s="152" t="str">
        <f>'114.1月菜單'!F16</f>
        <v>淺色蔬菜</v>
      </c>
      <c r="Q13" s="152" t="s">
        <v>18</v>
      </c>
      <c r="R13" s="152"/>
      <c r="S13" s="152" t="str">
        <f>'114.1月菜單'!F17</f>
        <v>冬菇菜頭湯/獎勵金豆奶</v>
      </c>
      <c r="T13" s="152" t="s">
        <v>17</v>
      </c>
      <c r="U13" s="152"/>
      <c r="V13" s="408" t="s">
        <v>292</v>
      </c>
      <c r="W13" s="29" t="s">
        <v>44</v>
      </c>
      <c r="X13" s="30" t="s">
        <v>19</v>
      </c>
      <c r="Y13" s="31">
        <v>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 x14ac:dyDescent="0.4">
      <c r="B14" s="33" t="s">
        <v>8</v>
      </c>
      <c r="C14" s="407"/>
      <c r="D14" s="151" t="s">
        <v>24</v>
      </c>
      <c r="E14" s="151"/>
      <c r="F14" s="151">
        <v>60</v>
      </c>
      <c r="G14" s="168" t="s">
        <v>191</v>
      </c>
      <c r="H14" s="210" t="s">
        <v>192</v>
      </c>
      <c r="I14" s="151">
        <v>20</v>
      </c>
      <c r="J14" s="151" t="s">
        <v>276</v>
      </c>
      <c r="K14" s="151"/>
      <c r="L14" s="151">
        <v>60</v>
      </c>
      <c r="M14" s="151" t="s">
        <v>67</v>
      </c>
      <c r="N14" s="151"/>
      <c r="O14" s="151">
        <v>30</v>
      </c>
      <c r="P14" s="151" t="s">
        <v>71</v>
      </c>
      <c r="Q14" s="151"/>
      <c r="R14" s="151">
        <v>100</v>
      </c>
      <c r="S14" s="151" t="s">
        <v>264</v>
      </c>
      <c r="T14" s="151"/>
      <c r="U14" s="151">
        <v>0.5</v>
      </c>
      <c r="V14" s="409"/>
      <c r="W14" s="76">
        <f>Y13*15+Y14*0+Y15*5+Y16*0+Y17*15+Y18*12+15</f>
        <v>99.5</v>
      </c>
      <c r="X14" s="34" t="s">
        <v>25</v>
      </c>
      <c r="Y14" s="35">
        <v>2.5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 x14ac:dyDescent="0.4">
      <c r="B15" s="33">
        <v>7</v>
      </c>
      <c r="C15" s="407"/>
      <c r="D15" s="151" t="s">
        <v>136</v>
      </c>
      <c r="E15" s="151"/>
      <c r="F15" s="151">
        <v>40</v>
      </c>
      <c r="G15" s="427" t="s">
        <v>184</v>
      </c>
      <c r="H15" s="428"/>
      <c r="I15" s="151">
        <v>35</v>
      </c>
      <c r="J15" s="151"/>
      <c r="K15" s="151"/>
      <c r="L15" s="151"/>
      <c r="M15" s="163" t="s">
        <v>138</v>
      </c>
      <c r="N15" s="170" t="s">
        <v>228</v>
      </c>
      <c r="O15" s="151">
        <v>10</v>
      </c>
      <c r="P15" s="151"/>
      <c r="Q15" s="151"/>
      <c r="R15" s="151"/>
      <c r="S15" s="151" t="s">
        <v>72</v>
      </c>
      <c r="T15" s="151"/>
      <c r="U15" s="151">
        <v>40</v>
      </c>
      <c r="V15" s="409"/>
      <c r="W15" s="36" t="s">
        <v>46</v>
      </c>
      <c r="X15" s="37" t="s">
        <v>27</v>
      </c>
      <c r="Y15" s="35">
        <v>1.9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2" ht="27.9" customHeight="1" x14ac:dyDescent="0.4">
      <c r="B16" s="33" t="s">
        <v>10</v>
      </c>
      <c r="C16" s="407"/>
      <c r="D16" s="153"/>
      <c r="E16" s="153"/>
      <c r="F16" s="151"/>
      <c r="G16" s="151" t="s">
        <v>194</v>
      </c>
      <c r="H16" s="151"/>
      <c r="I16" s="151">
        <v>1</v>
      </c>
      <c r="J16" s="166"/>
      <c r="K16" s="131"/>
      <c r="L16" s="151"/>
      <c r="M16" s="151" t="s">
        <v>180</v>
      </c>
      <c r="N16" s="156"/>
      <c r="O16" s="151">
        <v>30</v>
      </c>
      <c r="P16" s="151"/>
      <c r="Q16" s="153"/>
      <c r="R16" s="151"/>
      <c r="S16" s="151"/>
      <c r="T16" s="151"/>
      <c r="U16" s="151"/>
      <c r="V16" s="409"/>
      <c r="W16" s="76">
        <f>Y13*0+Y14*5+Y15*0+Y16*5+Y17*0+Y18*4</f>
        <v>25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2" ht="27.9" customHeight="1" x14ac:dyDescent="0.3">
      <c r="B17" s="406" t="s">
        <v>38</v>
      </c>
      <c r="C17" s="407"/>
      <c r="D17" s="153"/>
      <c r="E17" s="153"/>
      <c r="F17" s="151"/>
      <c r="G17"/>
      <c r="H17" s="131"/>
      <c r="I17"/>
      <c r="J17" s="151"/>
      <c r="K17" s="151"/>
      <c r="L17" s="151"/>
      <c r="M17" s="151"/>
      <c r="N17" s="153"/>
      <c r="O17" s="151"/>
      <c r="P17" s="137"/>
      <c r="Q17" s="131"/>
      <c r="R17" s="137"/>
      <c r="S17" s="151"/>
      <c r="T17" s="151"/>
      <c r="U17" s="151"/>
      <c r="V17" s="409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 x14ac:dyDescent="0.4">
      <c r="B18" s="406"/>
      <c r="C18" s="407"/>
      <c r="D18" s="153"/>
      <c r="E18" s="153"/>
      <c r="F18" s="151"/>
      <c r="G18" s="158"/>
      <c r="H18" s="167"/>
      <c r="I18" s="125"/>
      <c r="J18" s="151"/>
      <c r="K18" s="153"/>
      <c r="L18" s="151"/>
      <c r="M18" s="151"/>
      <c r="N18" s="151"/>
      <c r="O18" s="151"/>
      <c r="P18" s="151"/>
      <c r="Q18" s="153"/>
      <c r="R18" s="151"/>
      <c r="S18" s="151"/>
      <c r="T18" s="153"/>
      <c r="U18" s="151"/>
      <c r="V18" s="409"/>
      <c r="W18" s="76">
        <f>Y13*2+Y14*7+Y15*1+Y16*0+Y17*0+Y18*8-0.5</f>
        <v>28.9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 x14ac:dyDescent="0.3">
      <c r="B19" s="42" t="s">
        <v>36</v>
      </c>
      <c r="C19" s="43"/>
      <c r="D19" s="153"/>
      <c r="E19" s="153"/>
      <c r="F19" s="151"/>
      <c r="G19" s="151"/>
      <c r="H19" s="153"/>
      <c r="I19" s="151"/>
      <c r="J19" s="151"/>
      <c r="K19" s="153"/>
      <c r="L19" s="151"/>
      <c r="M19" s="151"/>
      <c r="N19" s="153"/>
      <c r="O19" s="151"/>
      <c r="P19" s="151"/>
      <c r="Q19" s="153"/>
      <c r="R19" s="151"/>
      <c r="S19" s="80"/>
      <c r="T19" s="81"/>
      <c r="U19" s="80"/>
      <c r="V19" s="409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2" ht="27.9" customHeight="1" x14ac:dyDescent="0.4">
      <c r="B20" s="45"/>
      <c r="C20" s="46"/>
      <c r="D20" s="153"/>
      <c r="E20" s="153"/>
      <c r="F20" s="151"/>
      <c r="G20" s="151"/>
      <c r="H20" s="153"/>
      <c r="I20" s="151"/>
      <c r="J20" s="151"/>
      <c r="K20" s="153"/>
      <c r="L20" s="151"/>
      <c r="M20" s="151"/>
      <c r="N20" s="153"/>
      <c r="O20" s="151"/>
      <c r="P20" s="151"/>
      <c r="Q20" s="153"/>
      <c r="R20" s="151"/>
      <c r="S20" s="151"/>
      <c r="T20" s="153"/>
      <c r="U20" s="151"/>
      <c r="V20" s="410"/>
      <c r="W20" s="209">
        <f>W14*4+W18*4+W16*9</f>
        <v>738.6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</row>
    <row r="21" spans="2:32" s="32" customFormat="1" ht="27.9" customHeight="1" x14ac:dyDescent="0.4">
      <c r="B21" s="28">
        <v>1</v>
      </c>
      <c r="C21" s="407"/>
      <c r="D21" s="152" t="str">
        <f>'114.1月菜單'!J12</f>
        <v>香Q米飯</v>
      </c>
      <c r="E21" s="152" t="s">
        <v>15</v>
      </c>
      <c r="F21" s="152"/>
      <c r="G21" s="152" t="str">
        <f>'114.1月菜單'!J13</f>
        <v>雞米花(炸)</v>
      </c>
      <c r="H21" s="152" t="s">
        <v>76</v>
      </c>
      <c r="I21" s="152"/>
      <c r="J21" s="152" t="str">
        <f>'114.1月菜單'!J14</f>
        <v>爆炒肉片(豆)</v>
      </c>
      <c r="K21" s="152" t="s">
        <v>17</v>
      </c>
      <c r="L21" s="152"/>
      <c r="M21" s="152" t="str">
        <f>'114.1月菜單'!J15</f>
        <v>蠔油杏鮑菇</v>
      </c>
      <c r="N21" s="152" t="s">
        <v>17</v>
      </c>
      <c r="O21" s="152"/>
      <c r="P21" s="152" t="str">
        <f>'114.1月菜單'!J16</f>
        <v>深色蔬菜</v>
      </c>
      <c r="Q21" s="152" t="s">
        <v>18</v>
      </c>
      <c r="R21" s="152"/>
      <c r="S21" s="152" t="str">
        <f>'114.1月菜單'!J17</f>
        <v>青菜蛋花湯+手工烤饅頭(冷)</v>
      </c>
      <c r="T21" s="152" t="s">
        <v>17</v>
      </c>
      <c r="U21" s="152"/>
      <c r="V21" s="408" t="s">
        <v>281</v>
      </c>
      <c r="W21" s="29" t="s">
        <v>44</v>
      </c>
      <c r="X21" s="30" t="s">
        <v>19</v>
      </c>
      <c r="Y21" s="31">
        <v>5.5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 x14ac:dyDescent="0.55000000000000004">
      <c r="B22" s="33" t="s">
        <v>8</v>
      </c>
      <c r="C22" s="407"/>
      <c r="D22" s="151" t="s">
        <v>129</v>
      </c>
      <c r="E22" s="151"/>
      <c r="F22" s="151">
        <v>100</v>
      </c>
      <c r="G22" s="163" t="s">
        <v>252</v>
      </c>
      <c r="H22" s="210"/>
      <c r="I22" s="151">
        <v>60</v>
      </c>
      <c r="J22" s="413" t="s">
        <v>132</v>
      </c>
      <c r="K22" s="414"/>
      <c r="L22" s="151">
        <v>20</v>
      </c>
      <c r="M22" s="151" t="s">
        <v>230</v>
      </c>
      <c r="N22" s="151"/>
      <c r="O22" s="151">
        <v>50</v>
      </c>
      <c r="P22" s="151" t="s">
        <v>71</v>
      </c>
      <c r="Q22" s="151"/>
      <c r="R22" s="151">
        <v>100</v>
      </c>
      <c r="S22" s="151" t="s">
        <v>101</v>
      </c>
      <c r="T22" s="151"/>
      <c r="U22" s="151">
        <v>50</v>
      </c>
      <c r="V22" s="409"/>
      <c r="W22" s="76">
        <f>Y21*15+Y22*0+Y23*5+Y24*0+Y25*15+Y26*12+15</f>
        <v>107.5</v>
      </c>
      <c r="X22" s="34" t="s">
        <v>25</v>
      </c>
      <c r="Y22" s="35">
        <v>2.2999999999999998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 x14ac:dyDescent="0.4">
      <c r="B23" s="33">
        <v>8</v>
      </c>
      <c r="C23" s="407"/>
      <c r="D23" s="151"/>
      <c r="E23" s="151"/>
      <c r="F23" s="151"/>
      <c r="G23" s="163"/>
      <c r="H23" s="170"/>
      <c r="I23" s="151"/>
      <c r="J23" s="151" t="s">
        <v>193</v>
      </c>
      <c r="K23" s="151" t="s">
        <v>226</v>
      </c>
      <c r="L23" s="151">
        <v>40</v>
      </c>
      <c r="M23" s="151"/>
      <c r="N23" s="151"/>
      <c r="O23" s="151"/>
      <c r="P23" s="151"/>
      <c r="Q23" s="151"/>
      <c r="R23" s="151"/>
      <c r="S23" s="151" t="s">
        <v>67</v>
      </c>
      <c r="T23" s="151"/>
      <c r="U23" s="151">
        <v>5</v>
      </c>
      <c r="V23" s="409"/>
      <c r="W23" s="36" t="s">
        <v>46</v>
      </c>
      <c r="X23" s="37" t="s">
        <v>27</v>
      </c>
      <c r="Y23" s="35">
        <v>2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</row>
    <row r="24" spans="2:32" s="52" customFormat="1" ht="27.9" customHeight="1" x14ac:dyDescent="0.55000000000000004">
      <c r="B24" s="33" t="s">
        <v>10</v>
      </c>
      <c r="C24" s="407"/>
      <c r="D24" s="158"/>
      <c r="E24" s="169"/>
      <c r="F24" s="151"/>
      <c r="G24" s="151"/>
      <c r="H24" s="156"/>
      <c r="I24" s="151"/>
      <c r="J24" s="151"/>
      <c r="K24" s="151"/>
      <c r="L24" s="151"/>
      <c r="M24" s="166"/>
      <c r="N24" s="131"/>
      <c r="O24" s="151"/>
      <c r="P24" s="151"/>
      <c r="Q24" s="153"/>
      <c r="R24" s="151"/>
      <c r="S24" s="220" t="s">
        <v>105</v>
      </c>
      <c r="T24" s="151"/>
      <c r="U24" s="219">
        <v>3</v>
      </c>
      <c r="V24" s="409"/>
      <c r="W24" s="76">
        <f>Y21*0+Y22*5+Y23*0+Y24*5+Y25*0+Y26*4</f>
        <v>24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 x14ac:dyDescent="0.3">
      <c r="B25" s="406" t="s">
        <v>39</v>
      </c>
      <c r="C25" s="407"/>
      <c r="D25" s="163"/>
      <c r="E25" s="170"/>
      <c r="F25" s="151"/>
      <c r="G25" s="151"/>
      <c r="H25" s="156"/>
      <c r="I25" s="151"/>
      <c r="J25" s="151"/>
      <c r="K25" s="151"/>
      <c r="L25" s="151"/>
      <c r="M25" s="151"/>
      <c r="N25" s="151"/>
      <c r="O25" s="151"/>
      <c r="P25" s="151"/>
      <c r="Q25" s="153"/>
      <c r="R25" s="151"/>
      <c r="S25" s="220" t="s">
        <v>89</v>
      </c>
      <c r="T25" s="156"/>
      <c r="U25" s="219">
        <v>1</v>
      </c>
      <c r="V25" s="409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 x14ac:dyDescent="0.55000000000000004">
      <c r="B26" s="406"/>
      <c r="C26" s="407"/>
      <c r="D26" s="194"/>
      <c r="E26" s="195"/>
      <c r="F26" s="80"/>
      <c r="G26" s="151"/>
      <c r="H26" s="153"/>
      <c r="I26" s="151"/>
      <c r="J26" s="151"/>
      <c r="K26" s="153"/>
      <c r="L26" s="151"/>
      <c r="M26" s="151"/>
      <c r="N26" s="153"/>
      <c r="O26" s="151"/>
      <c r="P26" s="151"/>
      <c r="Q26" s="153"/>
      <c r="R26" s="151"/>
      <c r="S26" s="151"/>
      <c r="T26" s="153"/>
      <c r="U26" s="151"/>
      <c r="V26" s="409"/>
      <c r="W26" s="76">
        <f>Y21*2+Y22*7+Y23*1+Y24*0+Y25*0+Y26*8</f>
        <v>29.099999999999998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 x14ac:dyDescent="0.3">
      <c r="B27" s="57" t="s">
        <v>36</v>
      </c>
      <c r="C27" s="58"/>
      <c r="D27" s="151"/>
      <c r="E27" s="196"/>
      <c r="F27" s="197"/>
      <c r="G27" s="151"/>
      <c r="H27" s="153"/>
      <c r="I27" s="151"/>
      <c r="J27" s="151"/>
      <c r="K27" s="153"/>
      <c r="L27" s="151"/>
      <c r="M27" s="151"/>
      <c r="N27" s="153"/>
      <c r="O27" s="151"/>
      <c r="P27" s="151"/>
      <c r="Q27" s="153"/>
      <c r="R27" s="151"/>
      <c r="S27" s="151"/>
      <c r="T27" s="153"/>
      <c r="U27" s="151"/>
      <c r="V27" s="409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</row>
    <row r="28" spans="2:32" s="52" customFormat="1" ht="27.9" customHeight="1" thickBot="1" x14ac:dyDescent="0.6">
      <c r="B28" s="59"/>
      <c r="C28" s="60"/>
      <c r="D28" s="153"/>
      <c r="E28" s="153"/>
      <c r="F28" s="151"/>
      <c r="G28" s="151"/>
      <c r="H28" s="153"/>
      <c r="I28" s="151"/>
      <c r="J28" s="151"/>
      <c r="K28" s="153"/>
      <c r="L28" s="151"/>
      <c r="M28" s="151"/>
      <c r="N28" s="153"/>
      <c r="O28" s="151"/>
      <c r="P28" s="151"/>
      <c r="Q28" s="153"/>
      <c r="R28" s="151"/>
      <c r="S28" s="151"/>
      <c r="T28" s="153"/>
      <c r="U28" s="151"/>
      <c r="V28" s="410"/>
      <c r="W28" s="209">
        <f>W22*4+W26*4+W24*9</f>
        <v>762.4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</row>
    <row r="29" spans="2:32" s="32" customFormat="1" ht="27.9" customHeight="1" x14ac:dyDescent="0.4">
      <c r="B29" s="28">
        <v>1</v>
      </c>
      <c r="C29" s="407"/>
      <c r="D29" s="152" t="str">
        <f>'114.1月菜單'!N12</f>
        <v>地瓜飯</v>
      </c>
      <c r="E29" s="152" t="s">
        <v>15</v>
      </c>
      <c r="F29" s="152"/>
      <c r="G29" s="152" t="str">
        <f>'114.1月菜單'!N13</f>
        <v>手工鹹豬肉</v>
      </c>
      <c r="H29" s="152" t="s">
        <v>17</v>
      </c>
      <c r="I29" s="152"/>
      <c r="J29" s="152" t="str">
        <f>'114.1月菜單'!N14</f>
        <v>台式香腸(加)</v>
      </c>
      <c r="K29" s="152" t="s">
        <v>68</v>
      </c>
      <c r="L29" s="152"/>
      <c r="M29" s="152" t="str">
        <f>'114.1月菜單'!N15</f>
        <v>羅漢嫩豆腐(豆)</v>
      </c>
      <c r="N29" s="152" t="s">
        <v>66</v>
      </c>
      <c r="O29" s="152"/>
      <c r="P29" s="152" t="str">
        <f>'114.1月菜單'!N16</f>
        <v>有機蔬菜</v>
      </c>
      <c r="Q29" s="152" t="s">
        <v>52</v>
      </c>
      <c r="R29" s="152"/>
      <c r="S29" s="152" t="str">
        <f>'114.1月菜單'!N17</f>
        <v>結頭菜湯</v>
      </c>
      <c r="T29" s="152" t="s">
        <v>50</v>
      </c>
      <c r="U29" s="152"/>
      <c r="V29" s="408"/>
      <c r="W29" s="29" t="s">
        <v>44</v>
      </c>
      <c r="X29" s="30" t="s">
        <v>55</v>
      </c>
      <c r="Y29" s="31">
        <v>5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 x14ac:dyDescent="0.4">
      <c r="B30" s="33" t="s">
        <v>8</v>
      </c>
      <c r="C30" s="407"/>
      <c r="D30" s="151" t="s">
        <v>24</v>
      </c>
      <c r="E30" s="151"/>
      <c r="F30" s="151">
        <v>80</v>
      </c>
      <c r="G30" s="411" t="s">
        <v>196</v>
      </c>
      <c r="H30" s="412"/>
      <c r="I30" s="80">
        <v>40</v>
      </c>
      <c r="J30" s="199" t="s">
        <v>195</v>
      </c>
      <c r="K30" s="200" t="s">
        <v>238</v>
      </c>
      <c r="L30" s="201">
        <v>30</v>
      </c>
      <c r="M30" s="151" t="s">
        <v>267</v>
      </c>
      <c r="N30" s="151"/>
      <c r="O30" s="151">
        <v>5</v>
      </c>
      <c r="P30" s="151" t="s">
        <v>71</v>
      </c>
      <c r="Q30" s="151"/>
      <c r="R30" s="151">
        <v>100</v>
      </c>
      <c r="S30" s="151" t="s">
        <v>268</v>
      </c>
      <c r="T30" s="151"/>
      <c r="U30" s="151">
        <v>40</v>
      </c>
      <c r="V30" s="409"/>
      <c r="W30" s="76">
        <f>Y29*15+Y30*0+Y31*5+Y32*0+Y33*15+Y34*12+15</f>
        <v>99</v>
      </c>
      <c r="X30" s="34" t="s">
        <v>25</v>
      </c>
      <c r="Y30" s="35">
        <v>2.4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2" ht="27.9" customHeight="1" x14ac:dyDescent="0.4">
      <c r="B31" s="33">
        <v>9</v>
      </c>
      <c r="C31" s="407"/>
      <c r="D31" s="151" t="s">
        <v>75</v>
      </c>
      <c r="E31" s="151"/>
      <c r="F31" s="151">
        <v>55</v>
      </c>
      <c r="G31" s="163" t="s">
        <v>179</v>
      </c>
      <c r="H31" s="170"/>
      <c r="I31" s="80">
        <v>30</v>
      </c>
      <c r="J31" s="199"/>
      <c r="K31" s="200"/>
      <c r="L31" s="201"/>
      <c r="M31" s="151" t="s">
        <v>197</v>
      </c>
      <c r="N31" s="151"/>
      <c r="O31" s="151">
        <v>5</v>
      </c>
      <c r="P31" s="151"/>
      <c r="Q31" s="151"/>
      <c r="R31" s="151"/>
      <c r="S31" s="151"/>
      <c r="T31" s="151"/>
      <c r="U31" s="151"/>
      <c r="V31" s="409"/>
      <c r="W31" s="36" t="s">
        <v>46</v>
      </c>
      <c r="X31" s="37" t="s">
        <v>120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2" ht="27.9" customHeight="1" x14ac:dyDescent="0.4">
      <c r="B32" s="33" t="s">
        <v>10</v>
      </c>
      <c r="C32" s="407"/>
      <c r="D32" s="153"/>
      <c r="E32" s="153"/>
      <c r="F32" s="151"/>
      <c r="G32" s="151"/>
      <c r="H32" s="153"/>
      <c r="I32" s="151"/>
      <c r="J32" s="202"/>
      <c r="K32" s="203"/>
      <c r="L32" s="204"/>
      <c r="M32" s="151" t="s">
        <v>102</v>
      </c>
      <c r="N32" s="157" t="s">
        <v>226</v>
      </c>
      <c r="O32" s="151">
        <v>50</v>
      </c>
      <c r="P32" s="151"/>
      <c r="Q32" s="153"/>
      <c r="R32" s="151"/>
      <c r="S32" s="151"/>
      <c r="T32" s="151"/>
      <c r="U32" s="151"/>
      <c r="V32" s="409"/>
      <c r="W32" s="76">
        <f>Y29*0+Y30*5+Y31*0+Y32*5+Y33*0+Y34*4</f>
        <v>26</v>
      </c>
      <c r="X32" s="37" t="s">
        <v>121</v>
      </c>
      <c r="Y32" s="35">
        <v>2.8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2" ht="27.9" customHeight="1" x14ac:dyDescent="0.3">
      <c r="B33" s="406" t="s">
        <v>40</v>
      </c>
      <c r="C33" s="407"/>
      <c r="D33" s="153"/>
      <c r="E33" s="153"/>
      <c r="F33" s="151"/>
      <c r="G33" s="151"/>
      <c r="H33" s="153"/>
      <c r="I33" s="151"/>
      <c r="J33" s="151"/>
      <c r="K33" s="157"/>
      <c r="L33" s="151"/>
      <c r="M33" s="151"/>
      <c r="N33" s="153"/>
      <c r="O33" s="151"/>
      <c r="P33" s="151"/>
      <c r="Q33" s="153"/>
      <c r="R33" s="151"/>
      <c r="S33" s="151"/>
      <c r="T33" s="151"/>
      <c r="U33" s="151"/>
      <c r="V33" s="409"/>
      <c r="W33" s="36" t="s">
        <v>47</v>
      </c>
      <c r="X33" s="37" t="s">
        <v>122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 x14ac:dyDescent="0.4">
      <c r="B34" s="406"/>
      <c r="C34" s="407"/>
      <c r="D34" s="153"/>
      <c r="E34" s="153"/>
      <c r="F34" s="151"/>
      <c r="G34" s="151"/>
      <c r="H34" s="153"/>
      <c r="I34" s="151"/>
      <c r="J34" s="151"/>
      <c r="K34" s="153"/>
      <c r="L34" s="151"/>
      <c r="M34" s="151"/>
      <c r="N34" s="153"/>
      <c r="O34" s="151"/>
      <c r="P34" s="151"/>
      <c r="Q34" s="153"/>
      <c r="R34" s="151"/>
      <c r="S34" s="122"/>
      <c r="T34" s="122"/>
      <c r="U34" s="122"/>
      <c r="V34" s="409"/>
      <c r="W34" s="76">
        <f>Y29*2+Y30*7+Y31*1+Y32*0+Y33*0+Y34*8</f>
        <v>28.6</v>
      </c>
      <c r="X34" s="70" t="s">
        <v>123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 x14ac:dyDescent="0.3">
      <c r="B35" s="42" t="s">
        <v>36</v>
      </c>
      <c r="C35" s="43"/>
      <c r="D35" s="153"/>
      <c r="E35" s="153"/>
      <c r="F35" s="151"/>
      <c r="G35" s="151"/>
      <c r="H35" s="153"/>
      <c r="I35" s="151"/>
      <c r="J35" s="151"/>
      <c r="K35" s="153"/>
      <c r="L35" s="151"/>
      <c r="M35" s="151"/>
      <c r="N35" s="153"/>
      <c r="O35" s="151"/>
      <c r="P35" s="151"/>
      <c r="Q35" s="153"/>
      <c r="R35" s="151"/>
      <c r="S35" s="151"/>
      <c r="T35" s="153"/>
      <c r="U35" s="151"/>
      <c r="V35" s="409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</row>
    <row r="36" spans="2:32" ht="27.9" customHeight="1" x14ac:dyDescent="0.4">
      <c r="B36" s="45"/>
      <c r="C36" s="46"/>
      <c r="D36" s="153"/>
      <c r="E36" s="153"/>
      <c r="F36" s="151"/>
      <c r="G36" s="151"/>
      <c r="H36" s="153"/>
      <c r="I36" s="151"/>
      <c r="J36" s="151"/>
      <c r="K36" s="153"/>
      <c r="L36" s="151"/>
      <c r="M36" s="151"/>
      <c r="N36" s="153"/>
      <c r="O36" s="151"/>
      <c r="P36" s="151"/>
      <c r="Q36" s="153"/>
      <c r="R36" s="151"/>
      <c r="S36" s="151"/>
      <c r="T36" s="153"/>
      <c r="U36" s="151"/>
      <c r="V36" s="410"/>
      <c r="W36" s="209">
        <f>W30*4+W34*4+W32*9</f>
        <v>744.4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</row>
    <row r="37" spans="2:32" s="32" customFormat="1" ht="27.9" customHeight="1" x14ac:dyDescent="0.4">
      <c r="B37" s="28">
        <v>1</v>
      </c>
      <c r="C37" s="407"/>
      <c r="D37" s="152" t="str">
        <f>'114.1月菜單'!R12</f>
        <v>夜市鐵板麵</v>
      </c>
      <c r="E37" s="152" t="s">
        <v>17</v>
      </c>
      <c r="F37" s="152"/>
      <c r="G37" s="152" t="str">
        <f>'114.1月菜單'!R13</f>
        <v>太祖海鮮魷魚羹(海)</v>
      </c>
      <c r="H37" s="152" t="s">
        <v>17</v>
      </c>
      <c r="I37" s="152"/>
      <c r="J37" s="152" t="str">
        <f>'114.1月菜單'!R14</f>
        <v>蠔油雞翅</v>
      </c>
      <c r="K37" s="152" t="s">
        <v>68</v>
      </c>
      <c r="L37" s="152"/>
      <c r="M37" s="152" t="str">
        <f>'114.1月菜單'!R15</f>
        <v>糖霜銀絲卷(冷)</v>
      </c>
      <c r="N37" s="152" t="s">
        <v>68</v>
      </c>
      <c r="O37" s="152"/>
      <c r="P37" s="152" t="str">
        <f>'114.1月菜單'!R16</f>
        <v>深色蔬菜</v>
      </c>
      <c r="Q37" s="152" t="s">
        <v>61</v>
      </c>
      <c r="R37" s="152"/>
      <c r="S37" s="152" t="str">
        <f>'114.1月菜單'!R17</f>
        <v>紫菜蛋花湯</v>
      </c>
      <c r="T37" s="152" t="s">
        <v>17</v>
      </c>
      <c r="U37" s="152"/>
      <c r="V37" s="408"/>
      <c r="W37" s="29" t="s">
        <v>44</v>
      </c>
      <c r="X37" s="30" t="s">
        <v>19</v>
      </c>
      <c r="Y37" s="31">
        <v>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 x14ac:dyDescent="0.4">
      <c r="B38" s="33" t="s">
        <v>8</v>
      </c>
      <c r="C38" s="407"/>
      <c r="D38" s="151" t="s">
        <v>107</v>
      </c>
      <c r="E38" s="151"/>
      <c r="F38" s="151">
        <v>120</v>
      </c>
      <c r="G38" s="151" t="s">
        <v>117</v>
      </c>
      <c r="H38" s="151" t="s">
        <v>84</v>
      </c>
      <c r="I38" s="151">
        <v>60</v>
      </c>
      <c r="J38" s="151" t="s">
        <v>214</v>
      </c>
      <c r="K38" s="151"/>
      <c r="L38" s="151">
        <v>60</v>
      </c>
      <c r="M38" s="151" t="s">
        <v>201</v>
      </c>
      <c r="N38" s="151" t="s">
        <v>239</v>
      </c>
      <c r="O38" s="151">
        <v>30</v>
      </c>
      <c r="P38" s="151" t="s">
        <v>71</v>
      </c>
      <c r="Q38" s="151"/>
      <c r="R38" s="151">
        <v>100</v>
      </c>
      <c r="S38" s="151" t="s">
        <v>87</v>
      </c>
      <c r="T38" s="151"/>
      <c r="U38" s="151">
        <v>1</v>
      </c>
      <c r="V38" s="409"/>
      <c r="W38" s="76">
        <f>Y37*15+Y38*0+Y39*5+Y40*0+Y41*15+Y42*12+15</f>
        <v>98</v>
      </c>
      <c r="X38" s="34" t="s">
        <v>25</v>
      </c>
      <c r="Y38" s="35">
        <v>2.4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 x14ac:dyDescent="0.4">
      <c r="B39" s="33">
        <v>10</v>
      </c>
      <c r="C39" s="407"/>
      <c r="D39" s="151" t="s">
        <v>96</v>
      </c>
      <c r="E39" s="151"/>
      <c r="F39" s="151">
        <v>1</v>
      </c>
      <c r="G39" s="151" t="s">
        <v>134</v>
      </c>
      <c r="H39" s="151"/>
      <c r="I39" s="151">
        <v>20</v>
      </c>
      <c r="J39" s="130"/>
      <c r="K39" s="129"/>
      <c r="L39" s="151"/>
      <c r="M39" s="158" t="s">
        <v>241</v>
      </c>
      <c r="N39" s="169"/>
      <c r="O39" s="151">
        <v>1</v>
      </c>
      <c r="P39" s="151"/>
      <c r="Q39" s="151"/>
      <c r="R39" s="151"/>
      <c r="S39" s="151" t="s">
        <v>67</v>
      </c>
      <c r="T39" s="151"/>
      <c r="U39" s="151">
        <v>5</v>
      </c>
      <c r="V39" s="409"/>
      <c r="W39" s="36" t="s">
        <v>46</v>
      </c>
      <c r="X39" s="37" t="s">
        <v>27</v>
      </c>
      <c r="Y39" s="35">
        <v>1.6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</row>
    <row r="40" spans="2:32" ht="27.9" customHeight="1" x14ac:dyDescent="0.4">
      <c r="B40" s="33" t="s">
        <v>10</v>
      </c>
      <c r="C40" s="407"/>
      <c r="D40" s="151" t="s">
        <v>65</v>
      </c>
      <c r="E40" s="151"/>
      <c r="F40" s="151">
        <v>10</v>
      </c>
      <c r="G40" s="151" t="s">
        <v>135</v>
      </c>
      <c r="H40" s="153"/>
      <c r="I40" s="151">
        <v>30</v>
      </c>
      <c r="J40" s="151"/>
      <c r="K40" s="151"/>
      <c r="L40" s="151"/>
      <c r="M40" s="163"/>
      <c r="N40" s="170"/>
      <c r="O40" s="151"/>
      <c r="P40" s="151"/>
      <c r="Q40" s="151"/>
      <c r="R40" s="151"/>
      <c r="S40" s="151" t="s">
        <v>95</v>
      </c>
      <c r="T40" s="153"/>
      <c r="U40" s="151">
        <v>1</v>
      </c>
      <c r="V40" s="409"/>
      <c r="W40" s="76">
        <f>Y37*0+Y38*5+Y39*0+Y40*5+Y41*0+Y42*4</f>
        <v>24.5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</row>
    <row r="41" spans="2:32" ht="27.9" customHeight="1" x14ac:dyDescent="0.3">
      <c r="B41" s="406" t="s">
        <v>32</v>
      </c>
      <c r="C41" s="407"/>
      <c r="D41" s="151" t="s">
        <v>88</v>
      </c>
      <c r="E41" s="151"/>
      <c r="F41" s="151">
        <v>20</v>
      </c>
      <c r="G41" s="151" t="s">
        <v>105</v>
      </c>
      <c r="H41" s="153"/>
      <c r="I41" s="151">
        <v>1</v>
      </c>
      <c r="J41" s="163"/>
      <c r="K41" s="170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409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 x14ac:dyDescent="0.4">
      <c r="B42" s="406"/>
      <c r="C42" s="407"/>
      <c r="D42" s="151"/>
      <c r="E42" s="153"/>
      <c r="F42" s="151"/>
      <c r="G42" s="151" t="s">
        <v>89</v>
      </c>
      <c r="H42" s="153"/>
      <c r="I42" s="151">
        <v>1</v>
      </c>
      <c r="J42" s="151"/>
      <c r="K42" s="153"/>
      <c r="L42" s="151"/>
      <c r="M42"/>
      <c r="N42" s="136"/>
      <c r="O42" s="138"/>
      <c r="P42" s="151"/>
      <c r="Q42" s="153"/>
      <c r="R42" s="151"/>
      <c r="S42" s="151"/>
      <c r="T42" s="153"/>
      <c r="U42" s="151"/>
      <c r="V42" s="409"/>
      <c r="W42" s="76">
        <f>Y37*2+Y38*7+Y39*1+Y40*0+Y41*0+Y42*8</f>
        <v>28.400000000000002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 x14ac:dyDescent="0.3">
      <c r="B43" s="42" t="s">
        <v>36</v>
      </c>
      <c r="C43" s="43"/>
      <c r="D43" s="151"/>
      <c r="E43" s="153"/>
      <c r="F43" s="151"/>
      <c r="G43" s="151"/>
      <c r="H43" s="153"/>
      <c r="I43" s="151"/>
      <c r="J43" s="151"/>
      <c r="K43" s="153"/>
      <c r="L43" s="151"/>
      <c r="M43" s="158"/>
      <c r="N43" s="161"/>
      <c r="O43" s="151"/>
      <c r="P43" s="151"/>
      <c r="Q43" s="153"/>
      <c r="R43" s="151"/>
      <c r="S43" s="80"/>
      <c r="T43" s="81"/>
      <c r="U43" s="80"/>
      <c r="V43" s="409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</row>
    <row r="44" spans="2:32" ht="27.9" customHeight="1" thickBot="1" x14ac:dyDescent="0.45">
      <c r="B44" s="63"/>
      <c r="C44" s="46"/>
      <c r="D44" s="154"/>
      <c r="E44" s="154"/>
      <c r="F44" s="155"/>
      <c r="G44" s="155"/>
      <c r="H44" s="154"/>
      <c r="I44" s="155"/>
      <c r="J44" s="155"/>
      <c r="K44" s="154"/>
      <c r="L44" s="155"/>
      <c r="M44" s="155"/>
      <c r="N44" s="154"/>
      <c r="O44" s="155"/>
      <c r="P44" s="155"/>
      <c r="Q44" s="154"/>
      <c r="R44" s="155"/>
      <c r="S44" s="155"/>
      <c r="T44" s="154"/>
      <c r="U44" s="155"/>
      <c r="V44" s="410"/>
      <c r="W44" s="208">
        <f>W38*4+W42*4+W40*9</f>
        <v>726.1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</row>
    <row r="45" spans="2:32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65"/>
      <c r="AB45" s="51"/>
    </row>
    <row r="46" spans="2:32" ht="28.2" x14ac:dyDescent="0.3">
      <c r="B46" s="51"/>
      <c r="C46" s="56"/>
      <c r="D46" s="421"/>
      <c r="E46" s="421"/>
      <c r="F46" s="422"/>
      <c r="G46" s="422"/>
      <c r="H46" s="66"/>
      <c r="K46" s="66"/>
      <c r="M46" s="88"/>
      <c r="N46" s="88"/>
      <c r="O46" s="88"/>
      <c r="Q46" s="66"/>
      <c r="T46" s="66"/>
    </row>
    <row r="47" spans="2:32" ht="28.2" x14ac:dyDescent="0.3"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</row>
    <row r="48" spans="2:32" ht="28.2" x14ac:dyDescent="0.3"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W48" s="13"/>
    </row>
    <row r="49" spans="7:23" ht="28.2" x14ac:dyDescent="0.3">
      <c r="G49" s="88"/>
      <c r="H49" s="90"/>
      <c r="I49" s="88"/>
      <c r="J49" s="88"/>
      <c r="K49" s="90"/>
      <c r="L49" s="88"/>
      <c r="M49" s="88"/>
      <c r="N49" s="88"/>
      <c r="O49" s="88"/>
      <c r="P49" s="88"/>
      <c r="Q49" s="90"/>
      <c r="R49" s="88"/>
      <c r="S49" s="88"/>
      <c r="T49" s="90"/>
      <c r="U49" s="88"/>
      <c r="W49" s="13"/>
    </row>
    <row r="50" spans="7:23" x14ac:dyDescent="0.3">
      <c r="W50" s="13"/>
    </row>
    <row r="51" spans="7:23" x14ac:dyDescent="0.3">
      <c r="W51" s="13"/>
    </row>
    <row r="52" spans="7:23" x14ac:dyDescent="0.3">
      <c r="W52" s="13"/>
    </row>
    <row r="53" spans="7:23" x14ac:dyDescent="0.3">
      <c r="W53" s="13"/>
    </row>
    <row r="54" spans="7:23" x14ac:dyDescent="0.3">
      <c r="W54" s="13"/>
    </row>
  </sheetData>
  <mergeCells count="24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5:H15"/>
    <mergeCell ref="G6:H6"/>
    <mergeCell ref="C21:C26"/>
    <mergeCell ref="V21:V28"/>
    <mergeCell ref="B25:B26"/>
    <mergeCell ref="C29:C34"/>
    <mergeCell ref="V29:V36"/>
    <mergeCell ref="B33:B34"/>
    <mergeCell ref="J22:K22"/>
    <mergeCell ref="G30:H30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4"/>
  <sheetViews>
    <sheetView topLeftCell="A16" zoomScale="75" zoomScaleNormal="75" workbookViewId="0">
      <selection activeCell="S30" sqref="S30:U34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 x14ac:dyDescent="0.7">
      <c r="B1" s="417" t="s">
        <v>288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1"/>
      <c r="AB1" s="3"/>
    </row>
    <row r="2" spans="2:32" s="2" customFormat="1" ht="13.5" customHeight="1" x14ac:dyDescent="0.6">
      <c r="B2" s="418"/>
      <c r="C2" s="419"/>
      <c r="D2" s="419"/>
      <c r="E2" s="419"/>
      <c r="F2" s="419"/>
      <c r="G2" s="4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2.25" customHeight="1" thickBot="1" x14ac:dyDescent="0.5">
      <c r="B3" s="71" t="s">
        <v>43</v>
      </c>
      <c r="C3" s="7"/>
      <c r="D3" s="8"/>
      <c r="E3" s="8"/>
      <c r="F3" s="420" t="s">
        <v>97</v>
      </c>
      <c r="G3" s="420"/>
      <c r="H3" s="420"/>
      <c r="I3" s="420"/>
      <c r="J3" s="420"/>
      <c r="K3" s="420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 x14ac:dyDescent="0.4">
      <c r="B5" s="28">
        <v>1</v>
      </c>
      <c r="C5" s="407"/>
      <c r="D5" s="152" t="str">
        <f>'114.1月菜單'!B21</f>
        <v>香Q米飯</v>
      </c>
      <c r="E5" s="152" t="s">
        <v>62</v>
      </c>
      <c r="F5" s="150" t="s">
        <v>16</v>
      </c>
      <c r="G5" s="152" t="str">
        <f>'114.1月菜單'!B22</f>
        <v>鳳尾筍滷肉(醃)</v>
      </c>
      <c r="H5" s="152" t="s">
        <v>118</v>
      </c>
      <c r="I5" s="150" t="s">
        <v>16</v>
      </c>
      <c r="J5" s="152" t="str">
        <f>'114.1月菜單'!B23</f>
        <v>玉米蝦仁(海)</v>
      </c>
      <c r="K5" s="152" t="s">
        <v>17</v>
      </c>
      <c r="L5" s="150" t="s">
        <v>16</v>
      </c>
      <c r="M5" s="152" t="str">
        <f>'114.1月菜單'!B24</f>
        <v>梅粉地瓜薯條</v>
      </c>
      <c r="N5" s="152" t="s">
        <v>68</v>
      </c>
      <c r="O5" s="150" t="s">
        <v>16</v>
      </c>
      <c r="P5" s="152" t="str">
        <f>'114.1月菜單'!B25</f>
        <v>深色蔬菜</v>
      </c>
      <c r="Q5" s="152" t="s">
        <v>64</v>
      </c>
      <c r="R5" s="150" t="s">
        <v>16</v>
      </c>
      <c r="S5" s="152" t="str">
        <f>'114.1月菜單'!B26</f>
        <v>金針菇蛋花湯</v>
      </c>
      <c r="T5" s="152" t="s">
        <v>63</v>
      </c>
      <c r="U5" s="150" t="s">
        <v>16</v>
      </c>
      <c r="V5" s="408"/>
      <c r="W5" s="29" t="s">
        <v>44</v>
      </c>
      <c r="X5" s="30" t="s">
        <v>19</v>
      </c>
      <c r="Y5" s="31">
        <v>5.4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</row>
    <row r="6" spans="2:32" ht="27.9" customHeight="1" x14ac:dyDescent="0.4">
      <c r="B6" s="33" t="s">
        <v>8</v>
      </c>
      <c r="C6" s="407"/>
      <c r="D6" s="151" t="s">
        <v>70</v>
      </c>
      <c r="E6" s="151"/>
      <c r="F6" s="151">
        <v>100</v>
      </c>
      <c r="G6" s="168" t="s">
        <v>242</v>
      </c>
      <c r="H6" s="198" t="s">
        <v>232</v>
      </c>
      <c r="I6" s="151">
        <v>30</v>
      </c>
      <c r="J6" s="158" t="s">
        <v>115</v>
      </c>
      <c r="K6" s="142"/>
      <c r="L6" s="144">
        <v>30</v>
      </c>
      <c r="M6" s="151" t="s">
        <v>244</v>
      </c>
      <c r="N6" s="151"/>
      <c r="O6" s="151">
        <v>40</v>
      </c>
      <c r="P6" s="151" t="s">
        <v>71</v>
      </c>
      <c r="Q6" s="151"/>
      <c r="R6" s="151">
        <v>100</v>
      </c>
      <c r="S6" s="80" t="s">
        <v>113</v>
      </c>
      <c r="T6" s="80"/>
      <c r="U6" s="80">
        <v>30</v>
      </c>
      <c r="V6" s="409"/>
      <c r="W6" s="76">
        <f>Y5*15+Y6*0+Y7*5+Y8*0+Y9*15+Y10*12+15</f>
        <v>105</v>
      </c>
      <c r="X6" s="34" t="s">
        <v>25</v>
      </c>
      <c r="Y6" s="35">
        <v>2.2999999999999998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</row>
    <row r="7" spans="2:32" ht="27.9" customHeight="1" x14ac:dyDescent="0.4">
      <c r="B7" s="33">
        <v>13</v>
      </c>
      <c r="C7" s="407"/>
      <c r="D7" s="151"/>
      <c r="E7" s="151"/>
      <c r="F7" s="151"/>
      <c r="G7" s="411" t="s">
        <v>206</v>
      </c>
      <c r="H7" s="412"/>
      <c r="I7" s="151">
        <v>40</v>
      </c>
      <c r="J7" s="52" t="s">
        <v>138</v>
      </c>
      <c r="K7" s="143" t="s">
        <v>205</v>
      </c>
      <c r="L7" s="148">
        <v>10</v>
      </c>
      <c r="M7" s="128" t="s">
        <v>245</v>
      </c>
      <c r="N7" s="125"/>
      <c r="O7" s="151">
        <v>1</v>
      </c>
      <c r="P7" s="151"/>
      <c r="Q7" s="151"/>
      <c r="R7" s="151"/>
      <c r="S7" s="80" t="s">
        <v>67</v>
      </c>
      <c r="T7" s="80"/>
      <c r="U7" s="80">
        <v>10</v>
      </c>
      <c r="V7" s="409"/>
      <c r="W7" s="36" t="s">
        <v>46</v>
      </c>
      <c r="X7" s="37" t="s">
        <v>27</v>
      </c>
      <c r="Y7" s="35">
        <v>1.8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</row>
    <row r="8" spans="2:32" ht="27.9" customHeight="1" x14ac:dyDescent="0.4">
      <c r="B8" s="33" t="s">
        <v>10</v>
      </c>
      <c r="C8" s="407"/>
      <c r="D8" s="151"/>
      <c r="E8" s="151"/>
      <c r="F8" s="151"/>
      <c r="G8" s="151"/>
      <c r="H8" s="151"/>
      <c r="I8" s="151"/>
      <c r="J8" s="52" t="s">
        <v>96</v>
      </c>
      <c r="K8" s="143"/>
      <c r="L8" s="148">
        <v>1</v>
      </c>
      <c r="M8" s="151"/>
      <c r="N8" s="156"/>
      <c r="O8" s="151"/>
      <c r="P8" s="151"/>
      <c r="Q8" s="153"/>
      <c r="R8" s="151"/>
      <c r="S8" s="205" t="s">
        <v>246</v>
      </c>
      <c r="T8" s="211"/>
      <c r="U8" s="80">
        <v>1</v>
      </c>
      <c r="V8" s="409"/>
      <c r="W8" s="76">
        <f>Y5*0+Y6*5+Y7*0+Y8*5+Y9*0+Y10*4</f>
        <v>24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</row>
    <row r="9" spans="2:32" ht="27.9" customHeight="1" x14ac:dyDescent="0.3">
      <c r="B9" s="406" t="s">
        <v>37</v>
      </c>
      <c r="C9" s="407"/>
      <c r="D9" s="151"/>
      <c r="E9" s="151"/>
      <c r="F9" s="151"/>
      <c r="G9" s="151"/>
      <c r="H9" s="151"/>
      <c r="I9" s="151"/>
      <c r="J9" s="52"/>
      <c r="K9" s="143"/>
      <c r="L9" s="147"/>
      <c r="M9" s="151"/>
      <c r="N9" s="157"/>
      <c r="O9" s="151"/>
      <c r="P9" s="151"/>
      <c r="Q9" s="153"/>
      <c r="R9" s="151"/>
      <c r="S9" s="151" t="s">
        <v>247</v>
      </c>
      <c r="T9" s="151"/>
      <c r="U9" s="151">
        <v>1</v>
      </c>
      <c r="V9" s="409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</row>
    <row r="10" spans="2:32" ht="27.9" customHeight="1" x14ac:dyDescent="0.4">
      <c r="B10" s="406"/>
      <c r="C10" s="407"/>
      <c r="D10" s="151"/>
      <c r="E10" s="151"/>
      <c r="F10" s="151"/>
      <c r="G10" s="151"/>
      <c r="H10" s="153"/>
      <c r="I10" s="151"/>
      <c r="J10" s="52"/>
      <c r="K10" s="143"/>
      <c r="L10" s="148"/>
      <c r="M10" s="151"/>
      <c r="N10" s="153"/>
      <c r="O10" s="151"/>
      <c r="P10" s="151"/>
      <c r="Q10" s="153"/>
      <c r="R10" s="151"/>
      <c r="S10" s="151"/>
      <c r="T10" s="151"/>
      <c r="U10" s="151"/>
      <c r="V10" s="409"/>
      <c r="W10" s="76">
        <f>Y5*2+Y6*7+Y7*1+Y8*0+Y9*0+Y10*8</f>
        <v>28.7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</row>
    <row r="11" spans="2:32" ht="27.9" customHeight="1" x14ac:dyDescent="0.3">
      <c r="B11" s="42" t="s">
        <v>36</v>
      </c>
      <c r="C11" s="43"/>
      <c r="D11" s="151"/>
      <c r="E11" s="153"/>
      <c r="F11" s="151"/>
      <c r="G11" s="151"/>
      <c r="H11" s="153"/>
      <c r="I11" s="151"/>
      <c r="J11" s="52"/>
      <c r="K11" s="143"/>
      <c r="L11" s="147"/>
      <c r="M11" s="151"/>
      <c r="N11" s="153"/>
      <c r="O11" s="151"/>
      <c r="P11" s="151"/>
      <c r="Q11" s="153"/>
      <c r="R11" s="151"/>
      <c r="S11" s="151"/>
      <c r="T11" s="153"/>
      <c r="U11" s="151"/>
      <c r="V11" s="409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</row>
    <row r="12" spans="2:32" ht="27.9" customHeight="1" x14ac:dyDescent="0.4">
      <c r="B12" s="45"/>
      <c r="C12" s="46"/>
      <c r="D12" s="153"/>
      <c r="E12" s="153"/>
      <c r="F12" s="151"/>
      <c r="G12" s="151"/>
      <c r="H12" s="153"/>
      <c r="I12" s="151"/>
      <c r="J12" s="151"/>
      <c r="K12" s="153"/>
      <c r="L12" s="151"/>
      <c r="M12" s="151"/>
      <c r="N12" s="153"/>
      <c r="O12" s="151"/>
      <c r="P12" s="151"/>
      <c r="Q12" s="153"/>
      <c r="R12" s="151"/>
      <c r="S12" s="151"/>
      <c r="T12" s="153"/>
      <c r="U12" s="151"/>
      <c r="V12" s="410"/>
      <c r="W12" s="209">
        <f>W6*4+W10*4+W8*9</f>
        <v>750.8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</row>
    <row r="13" spans="2:32" s="32" customFormat="1" ht="27.9" customHeight="1" x14ac:dyDescent="0.4">
      <c r="B13" s="28">
        <v>1</v>
      </c>
      <c r="C13" s="407"/>
      <c r="D13" s="152" t="str">
        <f>'114.1月菜單'!F21</f>
        <v>糙米飯</v>
      </c>
      <c r="E13" s="152" t="s">
        <v>62</v>
      </c>
      <c r="F13" s="152"/>
      <c r="G13" s="152" t="str">
        <f>'114.1月菜單'!F22</f>
        <v>卡茲魚塊(海)(炸)</v>
      </c>
      <c r="H13" s="152" t="s">
        <v>76</v>
      </c>
      <c r="I13" s="152"/>
      <c r="J13" s="152" t="str">
        <f>'114.1月菜單'!F23</f>
        <v>油蔥肉燥(豆)</v>
      </c>
      <c r="K13" s="152" t="s">
        <v>100</v>
      </c>
      <c r="L13" s="152"/>
      <c r="M13" s="152" t="str">
        <f>'114.1月菜單'!F24</f>
        <v>起司年糕(冷)</v>
      </c>
      <c r="N13" s="152" t="s">
        <v>17</v>
      </c>
      <c r="O13" s="152"/>
      <c r="P13" s="152" t="str">
        <f>'114.1月菜單'!F25</f>
        <v>淺色蔬菜</v>
      </c>
      <c r="Q13" s="152" t="s">
        <v>18</v>
      </c>
      <c r="R13" s="152"/>
      <c r="S13" s="152" t="str">
        <f>'114.1月菜單'!F26</f>
        <v>芹香菜頭湯</v>
      </c>
      <c r="T13" s="152" t="s">
        <v>63</v>
      </c>
      <c r="U13" s="152"/>
      <c r="V13" s="408"/>
      <c r="W13" s="29" t="s">
        <v>44</v>
      </c>
      <c r="X13" s="30" t="s">
        <v>19</v>
      </c>
      <c r="Y13" s="31">
        <v>5.3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 x14ac:dyDescent="0.4">
      <c r="B14" s="33" t="s">
        <v>8</v>
      </c>
      <c r="C14" s="407"/>
      <c r="D14" s="151" t="s">
        <v>106</v>
      </c>
      <c r="E14" s="151"/>
      <c r="F14" s="151">
        <v>40</v>
      </c>
      <c r="G14" s="174" t="s">
        <v>111</v>
      </c>
      <c r="H14" s="175" t="s">
        <v>84</v>
      </c>
      <c r="I14" s="151">
        <v>40</v>
      </c>
      <c r="J14" s="151" t="s">
        <v>94</v>
      </c>
      <c r="K14" s="151"/>
      <c r="L14" s="151">
        <v>1</v>
      </c>
      <c r="M14" s="151" t="s">
        <v>256</v>
      </c>
      <c r="N14" s="151" t="s">
        <v>239</v>
      </c>
      <c r="O14" s="151">
        <v>20</v>
      </c>
      <c r="P14" s="151" t="s">
        <v>71</v>
      </c>
      <c r="Q14" s="151"/>
      <c r="R14" s="151">
        <v>100</v>
      </c>
      <c r="S14" s="151" t="s">
        <v>202</v>
      </c>
      <c r="T14" s="151"/>
      <c r="U14" s="151">
        <v>30</v>
      </c>
      <c r="V14" s="409"/>
      <c r="W14" s="76">
        <f>Y13*15+Y14*0+Y15*5+Y16*0+Y17*15+Y18*12+15</f>
        <v>104.5</v>
      </c>
      <c r="X14" s="34" t="s">
        <v>25</v>
      </c>
      <c r="Y14" s="35">
        <v>2.2999999999999998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 x14ac:dyDescent="0.4">
      <c r="B15" s="33">
        <v>14</v>
      </c>
      <c r="C15" s="407"/>
      <c r="D15" s="151" t="s">
        <v>24</v>
      </c>
      <c r="E15" s="151"/>
      <c r="F15" s="151">
        <v>60</v>
      </c>
      <c r="G15" s="158" t="s">
        <v>255</v>
      </c>
      <c r="H15" s="160"/>
      <c r="I15" s="125">
        <v>20</v>
      </c>
      <c r="J15" s="151" t="s">
        <v>218</v>
      </c>
      <c r="K15" s="156" t="s">
        <v>226</v>
      </c>
      <c r="L15" s="151">
        <v>30</v>
      </c>
      <c r="M15" s="151" t="s">
        <v>198</v>
      </c>
      <c r="N15" s="156"/>
      <c r="O15" s="151">
        <v>50</v>
      </c>
      <c r="P15" s="151"/>
      <c r="Q15" s="151"/>
      <c r="R15" s="151"/>
      <c r="S15" s="130" t="s">
        <v>203</v>
      </c>
      <c r="T15" s="129"/>
      <c r="U15" s="151">
        <v>1</v>
      </c>
      <c r="V15" s="409"/>
      <c r="W15" s="36" t="s">
        <v>46</v>
      </c>
      <c r="X15" s="37" t="s">
        <v>27</v>
      </c>
      <c r="Y15" s="35">
        <v>2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2" ht="27.9" customHeight="1" x14ac:dyDescent="0.4">
      <c r="B16" s="33" t="s">
        <v>10</v>
      </c>
      <c r="C16" s="407"/>
      <c r="D16" s="153"/>
      <c r="E16" s="153"/>
      <c r="F16" s="151"/>
      <c r="G16" s="52"/>
      <c r="H16" s="159"/>
      <c r="I16" s="147"/>
      <c r="J16" s="151" t="s">
        <v>88</v>
      </c>
      <c r="K16" s="156"/>
      <c r="L16" s="151">
        <v>15</v>
      </c>
      <c r="M16" s="151" t="s">
        <v>185</v>
      </c>
      <c r="N16" s="153"/>
      <c r="O16" s="151">
        <v>1</v>
      </c>
      <c r="P16" s="151"/>
      <c r="Q16" s="153"/>
      <c r="R16" s="151"/>
      <c r="S16" s="151"/>
      <c r="T16" s="122"/>
      <c r="U16" s="151"/>
      <c r="V16" s="409"/>
      <c r="W16" s="76">
        <f>Y13*0+Y14*5+Y15*0+Y16*5+Y17*0+Y18*4</f>
        <v>24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2" ht="27.9" customHeight="1" x14ac:dyDescent="0.3">
      <c r="B17" s="406" t="s">
        <v>38</v>
      </c>
      <c r="C17" s="407"/>
      <c r="D17" s="153"/>
      <c r="E17" s="153"/>
      <c r="F17" s="151"/>
      <c r="G17" s="151"/>
      <c r="H17" s="153"/>
      <c r="I17" s="151"/>
      <c r="J17" s="151"/>
      <c r="K17" s="153"/>
      <c r="L17" s="151"/>
      <c r="M17" s="151" t="s">
        <v>207</v>
      </c>
      <c r="N17" s="153"/>
      <c r="O17" s="151">
        <v>1</v>
      </c>
      <c r="P17" s="151"/>
      <c r="Q17" s="153"/>
      <c r="R17" s="151"/>
      <c r="S17" s="151"/>
      <c r="T17" s="122"/>
      <c r="U17" s="151"/>
      <c r="V17" s="409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 x14ac:dyDescent="0.4">
      <c r="B18" s="406"/>
      <c r="C18" s="407"/>
      <c r="D18" s="153"/>
      <c r="E18" s="153"/>
      <c r="F18" s="151"/>
      <c r="G18" s="151"/>
      <c r="H18" s="153"/>
      <c r="I18" s="151"/>
      <c r="J18" s="151"/>
      <c r="K18" s="151"/>
      <c r="L18" s="151"/>
      <c r="M18" s="151"/>
      <c r="N18" s="153"/>
      <c r="O18" s="151"/>
      <c r="P18" s="151"/>
      <c r="Q18" s="153"/>
      <c r="R18" s="151"/>
      <c r="S18" s="151"/>
      <c r="T18" s="122"/>
      <c r="U18" s="151"/>
      <c r="V18" s="409"/>
      <c r="W18" s="76">
        <f>Y13*2+Y14*7+Y15*1+Y16*0+Y17*0+Y18*8</f>
        <v>28.699999999999996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 x14ac:dyDescent="0.3">
      <c r="B19" s="42" t="s">
        <v>36</v>
      </c>
      <c r="C19" s="43"/>
      <c r="D19" s="153"/>
      <c r="E19" s="153"/>
      <c r="F19" s="151"/>
      <c r="G19" s="151"/>
      <c r="H19" s="153"/>
      <c r="I19" s="151"/>
      <c r="J19" s="151"/>
      <c r="K19" s="153"/>
      <c r="L19" s="151"/>
      <c r="M19" s="151"/>
      <c r="N19" s="153"/>
      <c r="O19" s="151"/>
      <c r="P19" s="151"/>
      <c r="Q19" s="153"/>
      <c r="R19" s="151"/>
      <c r="S19" s="151"/>
      <c r="T19" s="122"/>
      <c r="U19" s="122"/>
      <c r="V19" s="409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2" ht="27.9" customHeight="1" x14ac:dyDescent="0.4">
      <c r="B20" s="45"/>
      <c r="C20" s="46"/>
      <c r="D20" s="153"/>
      <c r="E20" s="153"/>
      <c r="F20" s="151"/>
      <c r="G20" s="151"/>
      <c r="H20" s="153"/>
      <c r="I20" s="151"/>
      <c r="J20" s="151"/>
      <c r="K20" s="153"/>
      <c r="L20" s="151"/>
      <c r="M20" s="151"/>
      <c r="N20" s="153"/>
      <c r="O20" s="151"/>
      <c r="P20" s="151"/>
      <c r="Q20" s="153"/>
      <c r="R20" s="151"/>
      <c r="S20" s="151"/>
      <c r="T20" s="153"/>
      <c r="U20" s="151"/>
      <c r="V20" s="410"/>
      <c r="W20" s="209">
        <f>W14*4+W18*4+W16*9</f>
        <v>748.8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</row>
    <row r="21" spans="2:32" s="32" customFormat="1" ht="27.9" customHeight="1" x14ac:dyDescent="0.4">
      <c r="B21" s="28">
        <v>1</v>
      </c>
      <c r="C21" s="407"/>
      <c r="D21" s="152" t="str">
        <f>'114.1月菜單'!J21</f>
        <v>香Q米飯</v>
      </c>
      <c r="E21" s="152" t="s">
        <v>15</v>
      </c>
      <c r="F21" s="152"/>
      <c r="G21" s="152" t="str">
        <f>'114.1月菜單'!J22</f>
        <v>功夫烤鴨</v>
      </c>
      <c r="H21" s="152" t="s">
        <v>17</v>
      </c>
      <c r="I21" s="152"/>
      <c r="J21" s="152" t="str">
        <f>'114.1月菜單'!J23</f>
        <v>紅蘿蔔炒蛋</v>
      </c>
      <c r="K21" s="152" t="s">
        <v>210</v>
      </c>
      <c r="L21" s="152"/>
      <c r="M21" s="152" t="str">
        <f>'114.1月菜單'!J24</f>
        <v>雞塊x2(加)</v>
      </c>
      <c r="N21" s="152" t="s">
        <v>68</v>
      </c>
      <c r="O21" s="152"/>
      <c r="P21" s="152" t="str">
        <f>'114.1月菜單'!J25</f>
        <v>深色蔬菜</v>
      </c>
      <c r="Q21" s="152" t="s">
        <v>83</v>
      </c>
      <c r="R21" s="152"/>
      <c r="S21" s="152" t="str">
        <f>'114.1月菜單'!J26</f>
        <v>味噌菇菇湯+小餐包(冷)</v>
      </c>
      <c r="T21" s="152" t="s">
        <v>278</v>
      </c>
      <c r="U21" s="152"/>
      <c r="V21" s="408" t="s">
        <v>279</v>
      </c>
      <c r="W21" s="29" t="s">
        <v>44</v>
      </c>
      <c r="X21" s="30" t="s">
        <v>19</v>
      </c>
      <c r="Y21" s="31">
        <v>5.6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 x14ac:dyDescent="0.55000000000000004">
      <c r="B22" s="33" t="s">
        <v>8</v>
      </c>
      <c r="C22" s="407"/>
      <c r="D22" s="151" t="s">
        <v>109</v>
      </c>
      <c r="E22" s="151"/>
      <c r="F22" s="151">
        <v>100</v>
      </c>
      <c r="G22" s="151" t="s">
        <v>215</v>
      </c>
      <c r="H22" s="151"/>
      <c r="I22" s="151">
        <v>40</v>
      </c>
      <c r="J22" s="151" t="s">
        <v>216</v>
      </c>
      <c r="K22" s="151"/>
      <c r="L22" s="151">
        <v>30</v>
      </c>
      <c r="M22" s="151" t="s">
        <v>131</v>
      </c>
      <c r="N22" s="151" t="s">
        <v>112</v>
      </c>
      <c r="O22" s="151">
        <v>30</v>
      </c>
      <c r="P22" s="151" t="s">
        <v>82</v>
      </c>
      <c r="Q22" s="151"/>
      <c r="R22" s="151">
        <v>100</v>
      </c>
      <c r="S22" s="151" t="s">
        <v>208</v>
      </c>
      <c r="T22" s="151"/>
      <c r="U22" s="151">
        <v>1</v>
      </c>
      <c r="V22" s="409"/>
      <c r="W22" s="76">
        <f>Y21*15+Y22*0+Y23*5+Y24*0+Y25*15+Y26*12+15</f>
        <v>107.5</v>
      </c>
      <c r="X22" s="34" t="s">
        <v>25</v>
      </c>
      <c r="Y22" s="35">
        <v>2.2000000000000002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 x14ac:dyDescent="0.4">
      <c r="B23" s="33">
        <v>15</v>
      </c>
      <c r="C23" s="407"/>
      <c r="D23" s="151"/>
      <c r="E23" s="151"/>
      <c r="F23" s="151"/>
      <c r="G23" s="151"/>
      <c r="H23" s="151"/>
      <c r="I23" s="151"/>
      <c r="J23" s="151" t="s">
        <v>186</v>
      </c>
      <c r="K23" s="151"/>
      <c r="L23" s="151">
        <v>40</v>
      </c>
      <c r="M23" s="151"/>
      <c r="N23" s="151"/>
      <c r="O23" s="151"/>
      <c r="P23" s="151"/>
      <c r="Q23" s="151"/>
      <c r="R23" s="151"/>
      <c r="S23" s="151" t="s">
        <v>185</v>
      </c>
      <c r="T23" s="157"/>
      <c r="U23" s="151">
        <v>1</v>
      </c>
      <c r="V23" s="409"/>
      <c r="W23" s="36" t="s">
        <v>46</v>
      </c>
      <c r="X23" s="37" t="s">
        <v>27</v>
      </c>
      <c r="Y23" s="35">
        <v>1.7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</row>
    <row r="24" spans="2:32" s="52" customFormat="1" ht="27.9" customHeight="1" x14ac:dyDescent="0.55000000000000004">
      <c r="B24" s="33" t="s">
        <v>10</v>
      </c>
      <c r="C24" s="407"/>
      <c r="D24" s="151"/>
      <c r="E24" s="151"/>
      <c r="F24" s="151"/>
      <c r="G24" s="130"/>
      <c r="H24" s="159"/>
      <c r="I24" s="125"/>
      <c r="J24" s="151"/>
      <c r="K24" s="153"/>
      <c r="L24" s="151"/>
      <c r="M24" s="130"/>
      <c r="N24" s="179"/>
      <c r="O24" s="125"/>
      <c r="P24" s="151"/>
      <c r="Q24" s="153"/>
      <c r="R24" s="151"/>
      <c r="S24" s="151" t="s">
        <v>199</v>
      </c>
      <c r="T24" s="151"/>
      <c r="U24" s="151">
        <v>1</v>
      </c>
      <c r="V24" s="409"/>
      <c r="W24" s="76">
        <f>Y21*0+Y22*5+Y23*0+Y24*5+Y25*0+Y26*4</f>
        <v>23.5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 x14ac:dyDescent="0.3">
      <c r="B25" s="406" t="s">
        <v>78</v>
      </c>
      <c r="C25" s="407"/>
      <c r="D25" s="151"/>
      <c r="E25" s="151"/>
      <c r="F25" s="151"/>
      <c r="G25" s="151"/>
      <c r="H25" s="151"/>
      <c r="I25" s="151"/>
      <c r="J25" s="151"/>
      <c r="K25" s="153"/>
      <c r="L25" s="151"/>
      <c r="M25" s="151"/>
      <c r="N25" s="157"/>
      <c r="O25" s="151"/>
      <c r="P25" s="151"/>
      <c r="Q25" s="153"/>
      <c r="R25" s="151"/>
      <c r="S25" s="151" t="s">
        <v>197</v>
      </c>
      <c r="T25" s="156"/>
      <c r="U25" s="151">
        <v>30</v>
      </c>
      <c r="V25" s="409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 x14ac:dyDescent="0.55000000000000004">
      <c r="B26" s="406"/>
      <c r="C26" s="407"/>
      <c r="D26" s="157"/>
      <c r="E26" s="153"/>
      <c r="F26" s="151"/>
      <c r="G26" s="151"/>
      <c r="H26" s="151"/>
      <c r="I26" s="151"/>
      <c r="J26" s="158"/>
      <c r="K26" s="169"/>
      <c r="L26" s="151"/>
      <c r="M26" s="151"/>
      <c r="N26" s="157"/>
      <c r="O26" s="151"/>
      <c r="P26" s="151"/>
      <c r="Q26" s="153"/>
      <c r="R26" s="151"/>
      <c r="S26" s="151" t="s">
        <v>182</v>
      </c>
      <c r="T26" s="153"/>
      <c r="U26" s="151">
        <v>10</v>
      </c>
      <c r="V26" s="409"/>
      <c r="W26" s="76">
        <f>Y21*2+Y22*7+Y23*1+Y24*0+Y25*0+Y26*8</f>
        <v>28.3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 x14ac:dyDescent="0.3">
      <c r="B27" s="42" t="s">
        <v>36</v>
      </c>
      <c r="C27" s="58"/>
      <c r="D27" s="151"/>
      <c r="E27" s="153"/>
      <c r="F27" s="151"/>
      <c r="G27" s="151"/>
      <c r="H27" s="153"/>
      <c r="I27" s="151"/>
      <c r="J27" s="158"/>
      <c r="K27" s="161"/>
      <c r="L27" s="151"/>
      <c r="M27" s="411"/>
      <c r="N27" s="412"/>
      <c r="O27" s="151"/>
      <c r="P27" s="151"/>
      <c r="Q27" s="153"/>
      <c r="R27" s="151"/>
      <c r="S27" s="80"/>
      <c r="T27" s="81"/>
      <c r="U27" s="80"/>
      <c r="V27" s="409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</row>
    <row r="28" spans="2:32" s="52" customFormat="1" ht="27.9" customHeight="1" thickBot="1" x14ac:dyDescent="0.6">
      <c r="B28" s="45"/>
      <c r="C28" s="60"/>
      <c r="D28" s="153"/>
      <c r="E28" s="153"/>
      <c r="F28" s="151"/>
      <c r="G28" s="151"/>
      <c r="H28" s="153"/>
      <c r="I28" s="151"/>
      <c r="J28" s="127"/>
      <c r="K28" s="171"/>
      <c r="L28" s="151"/>
      <c r="M28" s="151"/>
      <c r="N28" s="153"/>
      <c r="O28" s="151"/>
      <c r="P28" s="151"/>
      <c r="Q28" s="153"/>
      <c r="R28" s="151"/>
      <c r="S28" s="151"/>
      <c r="T28" s="153"/>
      <c r="U28" s="151"/>
      <c r="V28" s="410"/>
      <c r="W28" s="209">
        <f>W22*4+W26*4+W24*9</f>
        <v>754.7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</row>
    <row r="29" spans="2:32" s="32" customFormat="1" ht="27.9" customHeight="1" x14ac:dyDescent="0.4">
      <c r="B29" s="28">
        <v>1</v>
      </c>
      <c r="C29" s="407"/>
      <c r="D29" s="152" t="str">
        <f>'114.1月菜單'!N21</f>
        <v>地瓜飯</v>
      </c>
      <c r="E29" s="152" t="s">
        <v>81</v>
      </c>
      <c r="F29" s="152"/>
      <c r="G29" s="152" t="str">
        <f>'114.1月菜單'!N22</f>
        <v>板烤雞翅</v>
      </c>
      <c r="H29" s="152" t="s">
        <v>68</v>
      </c>
      <c r="I29" s="152"/>
      <c r="J29" s="152" t="str">
        <f>'114.1月菜單'!N23</f>
        <v>壽喜燒</v>
      </c>
      <c r="K29" s="152" t="s">
        <v>17</v>
      </c>
      <c r="L29" s="152"/>
      <c r="M29" s="152" t="str">
        <f>'114.1月菜單'!N24</f>
        <v>魷魚圈+黑輪(炸)(海)(加)</v>
      </c>
      <c r="N29" s="152" t="s">
        <v>76</v>
      </c>
      <c r="O29" s="152"/>
      <c r="P29" s="152" t="str">
        <f>'114.1月菜單'!N25</f>
        <v>有機蔬菜</v>
      </c>
      <c r="Q29" s="152" t="s">
        <v>83</v>
      </c>
      <c r="R29" s="152"/>
      <c r="S29" s="152" t="str">
        <f>'114.1月菜單'!N26</f>
        <v>燒仙草</v>
      </c>
      <c r="T29" s="152" t="s">
        <v>17</v>
      </c>
      <c r="U29" s="152"/>
      <c r="V29" s="408"/>
      <c r="W29" s="29" t="s">
        <v>44</v>
      </c>
      <c r="X29" s="30" t="s">
        <v>19</v>
      </c>
      <c r="Y29" s="31">
        <v>5.9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 x14ac:dyDescent="0.4">
      <c r="B30" s="33" t="s">
        <v>8</v>
      </c>
      <c r="C30" s="407"/>
      <c r="D30" s="151" t="s">
        <v>24</v>
      </c>
      <c r="E30" s="151"/>
      <c r="F30" s="151">
        <v>80</v>
      </c>
      <c r="G30" s="151" t="s">
        <v>214</v>
      </c>
      <c r="H30" s="151"/>
      <c r="I30" s="151">
        <v>60</v>
      </c>
      <c r="J30" s="413" t="s">
        <v>132</v>
      </c>
      <c r="K30" s="414"/>
      <c r="L30" s="151">
        <v>10</v>
      </c>
      <c r="M30" s="151" t="s">
        <v>200</v>
      </c>
      <c r="N30" s="151" t="s">
        <v>228</v>
      </c>
      <c r="O30" s="151">
        <v>60</v>
      </c>
      <c r="P30" s="151" t="s">
        <v>82</v>
      </c>
      <c r="Q30" s="151"/>
      <c r="R30" s="151">
        <v>100</v>
      </c>
      <c r="S30" s="151" t="s">
        <v>270</v>
      </c>
      <c r="T30" s="151"/>
      <c r="U30" s="151">
        <v>3</v>
      </c>
      <c r="V30" s="409"/>
      <c r="W30" s="76">
        <f>Y29*15+Y30*0+Y31*5+Y32*0+Y33*15+Y34*12+10</f>
        <v>107.5</v>
      </c>
      <c r="X30" s="34" t="s">
        <v>25</v>
      </c>
      <c r="Y30" s="35">
        <v>2.2000000000000002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2" ht="27.9" customHeight="1" x14ac:dyDescent="0.4">
      <c r="B31" s="33">
        <v>16</v>
      </c>
      <c r="C31" s="407"/>
      <c r="D31" s="151" t="s">
        <v>75</v>
      </c>
      <c r="E31" s="151"/>
      <c r="F31" s="151">
        <v>55</v>
      </c>
      <c r="G31" s="151"/>
      <c r="H31" s="151"/>
      <c r="I31" s="151"/>
      <c r="J31" s="163" t="s">
        <v>180</v>
      </c>
      <c r="K31" s="170"/>
      <c r="L31" s="151">
        <v>20</v>
      </c>
      <c r="M31" s="151" t="s">
        <v>212</v>
      </c>
      <c r="N31" s="151" t="s">
        <v>213</v>
      </c>
      <c r="O31" s="151">
        <v>30</v>
      </c>
      <c r="P31" s="151"/>
      <c r="Q31" s="151"/>
      <c r="R31" s="151"/>
      <c r="S31" s="151" t="s">
        <v>271</v>
      </c>
      <c r="T31" s="151"/>
      <c r="U31" s="151">
        <v>3</v>
      </c>
      <c r="V31" s="409"/>
      <c r="W31" s="36" t="s">
        <v>46</v>
      </c>
      <c r="X31" s="37" t="s">
        <v>27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2" ht="27.9" customHeight="1" x14ac:dyDescent="0.4">
      <c r="B32" s="33" t="s">
        <v>10</v>
      </c>
      <c r="C32" s="407"/>
      <c r="D32" s="153"/>
      <c r="E32" s="153"/>
      <c r="F32" s="151"/>
      <c r="G32" s="151"/>
      <c r="H32" s="153"/>
      <c r="I32" s="151"/>
      <c r="J32" s="151" t="s">
        <v>257</v>
      </c>
      <c r="K32" s="151"/>
      <c r="L32" s="151">
        <v>30</v>
      </c>
      <c r="M32" s="151"/>
      <c r="N32" s="156"/>
      <c r="O32" s="151"/>
      <c r="P32" s="151"/>
      <c r="Q32" s="153"/>
      <c r="R32" s="151"/>
      <c r="S32" s="151" t="s">
        <v>272</v>
      </c>
      <c r="T32" s="151"/>
      <c r="U32" s="151">
        <v>3</v>
      </c>
      <c r="V32" s="409"/>
      <c r="W32" s="76">
        <f>Y29*0+Y30*5+Y31*0+Y32*5+Y33*0+Y34*4</f>
        <v>23.5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2" ht="27.9" customHeight="1" x14ac:dyDescent="0.3">
      <c r="B33" s="406" t="s">
        <v>79</v>
      </c>
      <c r="C33" s="407"/>
      <c r="D33" s="153"/>
      <c r="E33" s="153"/>
      <c r="F33" s="151"/>
      <c r="G33" s="151"/>
      <c r="H33" s="153"/>
      <c r="I33" s="151"/>
      <c r="J33" s="151" t="s">
        <v>247</v>
      </c>
      <c r="K33" s="151"/>
      <c r="L33" s="151">
        <v>1</v>
      </c>
      <c r="M33" s="151"/>
      <c r="N33" s="153"/>
      <c r="O33" s="151"/>
      <c r="P33" s="151"/>
      <c r="Q33" s="153"/>
      <c r="R33" s="151"/>
      <c r="S33" s="151" t="s">
        <v>273</v>
      </c>
      <c r="T33" s="151"/>
      <c r="U33" s="151">
        <v>15</v>
      </c>
      <c r="V33" s="409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 x14ac:dyDescent="0.4">
      <c r="B34" s="406"/>
      <c r="C34" s="407"/>
      <c r="D34" s="153"/>
      <c r="E34" s="153"/>
      <c r="F34" s="151"/>
      <c r="G34" s="151"/>
      <c r="H34" s="153"/>
      <c r="I34" s="151"/>
      <c r="J34" s="151"/>
      <c r="K34" s="153"/>
      <c r="L34" s="151"/>
      <c r="M34" s="151"/>
      <c r="N34" s="153"/>
      <c r="O34" s="151"/>
      <c r="P34" s="151"/>
      <c r="Q34" s="153"/>
      <c r="R34" s="151"/>
      <c r="S34" s="151" t="s">
        <v>274</v>
      </c>
      <c r="T34" s="157"/>
      <c r="U34" s="151">
        <v>10</v>
      </c>
      <c r="V34" s="409"/>
      <c r="W34" s="76">
        <f>Y29*2+Y30*7+Y31*1+Y32*0+Y33*0+Y34*8</f>
        <v>29.000000000000004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 x14ac:dyDescent="0.3">
      <c r="B35" s="42" t="s">
        <v>36</v>
      </c>
      <c r="C35" s="43"/>
      <c r="D35" s="153"/>
      <c r="E35" s="153"/>
      <c r="F35" s="151"/>
      <c r="G35" s="151"/>
      <c r="H35" s="153"/>
      <c r="I35" s="151"/>
      <c r="J35" s="151"/>
      <c r="K35" s="153"/>
      <c r="L35" s="151"/>
      <c r="M35" s="151"/>
      <c r="N35" s="153"/>
      <c r="O35" s="151"/>
      <c r="P35" s="151"/>
      <c r="Q35" s="153"/>
      <c r="R35" s="151"/>
      <c r="S35" s="151"/>
      <c r="T35" s="153"/>
      <c r="U35" s="151"/>
      <c r="V35" s="409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</row>
    <row r="36" spans="2:32" ht="27.9" customHeight="1" x14ac:dyDescent="0.4">
      <c r="B36" s="45"/>
      <c r="C36" s="46"/>
      <c r="D36" s="153"/>
      <c r="E36" s="153"/>
      <c r="F36" s="151"/>
      <c r="G36" s="151"/>
      <c r="H36" s="153"/>
      <c r="I36" s="151"/>
      <c r="J36" s="151"/>
      <c r="K36" s="153"/>
      <c r="L36" s="151"/>
      <c r="M36" s="151"/>
      <c r="N36" s="153"/>
      <c r="O36" s="151"/>
      <c r="P36" s="151"/>
      <c r="Q36" s="153"/>
      <c r="R36" s="151"/>
      <c r="S36" s="151"/>
      <c r="T36" s="153"/>
      <c r="U36" s="151"/>
      <c r="V36" s="410"/>
      <c r="W36" s="209">
        <f>W30*4+W34*4+W32*9</f>
        <v>757.5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</row>
    <row r="37" spans="2:32" s="32" customFormat="1" ht="27.9" customHeight="1" x14ac:dyDescent="0.4">
      <c r="B37" s="28">
        <v>1</v>
      </c>
      <c r="C37" s="407"/>
      <c r="D37" s="152" t="str">
        <f>'114.1月菜單'!R21</f>
        <v>油蔥拌飯</v>
      </c>
      <c r="E37" s="152" t="s">
        <v>17</v>
      </c>
      <c r="F37" s="152"/>
      <c r="G37" s="152" t="str">
        <f>'114.1月菜單'!R22</f>
        <v>塔香雞腿</v>
      </c>
      <c r="H37" s="152" t="s">
        <v>68</v>
      </c>
      <c r="I37" s="152"/>
      <c r="J37" s="152" t="str">
        <f>'114.1月菜單'!R23</f>
        <v>北城豆腐(豆)</v>
      </c>
      <c r="K37" s="152" t="s">
        <v>17</v>
      </c>
      <c r="L37" s="152"/>
      <c r="M37" s="152" t="str">
        <f>'114.1月菜單'!R24</f>
        <v>五香滷蛋</v>
      </c>
      <c r="N37" s="152" t="s">
        <v>17</v>
      </c>
      <c r="O37" s="152"/>
      <c r="P37" s="152" t="str">
        <f>'114.1月菜單'!R25</f>
        <v>深色蔬菜</v>
      </c>
      <c r="Q37" s="152" t="s">
        <v>18</v>
      </c>
      <c r="R37" s="152"/>
      <c r="S37" s="152" t="str">
        <f>'114.1月菜單'!R26</f>
        <v>榨菜肉絲湯(醃)</v>
      </c>
      <c r="T37" s="152" t="s">
        <v>119</v>
      </c>
      <c r="U37" s="152"/>
      <c r="V37" s="408"/>
      <c r="W37" s="29" t="s">
        <v>44</v>
      </c>
      <c r="X37" s="30" t="s">
        <v>19</v>
      </c>
      <c r="Y37" s="31">
        <v>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 x14ac:dyDescent="0.4">
      <c r="B38" s="33" t="s">
        <v>8</v>
      </c>
      <c r="C38" s="407"/>
      <c r="D38" s="151" t="s">
        <v>69</v>
      </c>
      <c r="E38" s="151"/>
      <c r="F38" s="151">
        <v>100</v>
      </c>
      <c r="G38" s="151" t="s">
        <v>276</v>
      </c>
      <c r="H38" s="151"/>
      <c r="I38" s="151">
        <v>60</v>
      </c>
      <c r="J38" s="230" t="s">
        <v>102</v>
      </c>
      <c r="K38" s="231" t="s">
        <v>226</v>
      </c>
      <c r="L38" s="151">
        <v>20</v>
      </c>
      <c r="M38" s="151" t="s">
        <v>219</v>
      </c>
      <c r="N38" s="151"/>
      <c r="O38" s="151">
        <v>55</v>
      </c>
      <c r="P38" s="151" t="s">
        <v>86</v>
      </c>
      <c r="Q38" s="151"/>
      <c r="R38" s="151">
        <v>100</v>
      </c>
      <c r="S38" s="151" t="s">
        <v>128</v>
      </c>
      <c r="T38" s="151" t="s">
        <v>232</v>
      </c>
      <c r="U38" s="151">
        <v>30</v>
      </c>
      <c r="V38" s="409"/>
      <c r="W38" s="76">
        <f>Y37*15+Y38*0+Y39*5+Y40*0+Y41*15+Y42*12+15</f>
        <v>99</v>
      </c>
      <c r="X38" s="34" t="s">
        <v>25</v>
      </c>
      <c r="Y38" s="35">
        <v>2.4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 x14ac:dyDescent="0.4">
      <c r="B39" s="33">
        <v>17</v>
      </c>
      <c r="C39" s="407"/>
      <c r="D39" s="151" t="s">
        <v>88</v>
      </c>
      <c r="E39" s="151"/>
      <c r="F39" s="151">
        <v>10</v>
      </c>
      <c r="G39" s="151"/>
      <c r="H39" s="151"/>
      <c r="I39" s="151"/>
      <c r="J39" s="151" t="s">
        <v>261</v>
      </c>
      <c r="K39" s="151"/>
      <c r="L39" s="151">
        <v>40</v>
      </c>
      <c r="M39" s="151"/>
      <c r="N39" s="151"/>
      <c r="O39" s="151"/>
      <c r="P39" s="151"/>
      <c r="Q39" s="151"/>
      <c r="R39" s="151"/>
      <c r="S39" s="411" t="s">
        <v>104</v>
      </c>
      <c r="T39" s="412"/>
      <c r="U39" s="151">
        <v>5</v>
      </c>
      <c r="V39" s="409"/>
      <c r="W39" s="36" t="s">
        <v>46</v>
      </c>
      <c r="X39" s="37" t="s">
        <v>27</v>
      </c>
      <c r="Y39" s="35">
        <v>1.8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</row>
    <row r="40" spans="2:32" ht="27.9" customHeight="1" x14ac:dyDescent="0.4">
      <c r="B40" s="33" t="s">
        <v>10</v>
      </c>
      <c r="C40" s="407"/>
      <c r="D40" s="151" t="s">
        <v>194</v>
      </c>
      <c r="E40" s="156"/>
      <c r="F40" s="151">
        <v>1</v>
      </c>
      <c r="G40" s="151"/>
      <c r="H40" s="151"/>
      <c r="I40" s="151"/>
      <c r="J40" s="151" t="s">
        <v>262</v>
      </c>
      <c r="K40" s="151"/>
      <c r="L40" s="151">
        <v>10</v>
      </c>
      <c r="M40" s="130"/>
      <c r="N40" s="129"/>
      <c r="O40" s="151"/>
      <c r="P40" s="151"/>
      <c r="Q40" s="151"/>
      <c r="R40" s="151"/>
      <c r="S40" s="151" t="s">
        <v>240</v>
      </c>
      <c r="T40" s="151"/>
      <c r="U40" s="151">
        <v>1</v>
      </c>
      <c r="V40" s="409"/>
      <c r="W40" s="76">
        <f>Y37*0+Y38*5+Y39*0+Y40*5+Y41*0+Y42*4</f>
        <v>24.5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</row>
    <row r="41" spans="2:32" ht="27.9" customHeight="1" x14ac:dyDescent="0.3">
      <c r="B41" s="406" t="s">
        <v>32</v>
      </c>
      <c r="C41" s="407"/>
      <c r="D41" s="151" t="s">
        <v>258</v>
      </c>
      <c r="E41" s="151"/>
      <c r="F41" s="151">
        <v>1</v>
      </c>
      <c r="G41" s="151"/>
      <c r="H41" s="151"/>
      <c r="I41" s="151"/>
      <c r="J41" s="151" t="s">
        <v>247</v>
      </c>
      <c r="K41" s="151"/>
      <c r="L41" s="151">
        <v>1</v>
      </c>
      <c r="M41" s="151"/>
      <c r="N41" s="157"/>
      <c r="O41" s="151"/>
      <c r="P41" s="151"/>
      <c r="Q41" s="151"/>
      <c r="R41" s="151"/>
      <c r="S41" s="151"/>
      <c r="T41" s="151"/>
      <c r="U41" s="151"/>
      <c r="V41" s="409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 x14ac:dyDescent="0.4">
      <c r="B42" s="406"/>
      <c r="C42" s="407"/>
      <c r="D42" s="157" t="s">
        <v>259</v>
      </c>
      <c r="E42" s="157"/>
      <c r="F42" s="151">
        <v>1</v>
      </c>
      <c r="G42" s="151"/>
      <c r="H42" s="153"/>
      <c r="I42" s="151"/>
      <c r="J42" s="151" t="s">
        <v>246</v>
      </c>
      <c r="K42" s="151"/>
      <c r="L42" s="151">
        <v>1</v>
      </c>
      <c r="M42" s="151"/>
      <c r="N42" s="136"/>
      <c r="O42" s="151"/>
      <c r="P42" s="151"/>
      <c r="Q42" s="153"/>
      <c r="R42" s="151"/>
      <c r="S42" s="151"/>
      <c r="T42" s="153"/>
      <c r="U42" s="151"/>
      <c r="V42" s="409"/>
      <c r="W42" s="76">
        <f>Y37*2+Y38*7+Y39*1+Y40*0+Y41*0+Y42*8</f>
        <v>28.6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 x14ac:dyDescent="0.3">
      <c r="B43" s="42" t="s">
        <v>36</v>
      </c>
      <c r="C43" s="43"/>
      <c r="D43" s="157"/>
      <c r="E43" s="153"/>
      <c r="F43" s="151"/>
      <c r="G43" s="151"/>
      <c r="H43" s="153"/>
      <c r="I43" s="151"/>
      <c r="J43" s="151"/>
      <c r="K43" s="153"/>
      <c r="L43" s="151"/>
      <c r="M43" s="158"/>
      <c r="N43" s="161"/>
      <c r="O43" s="151"/>
      <c r="P43" s="151"/>
      <c r="Q43" s="153"/>
      <c r="R43" s="151"/>
      <c r="S43" s="151"/>
      <c r="T43" s="153"/>
      <c r="U43" s="151"/>
      <c r="V43" s="409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</row>
    <row r="44" spans="2:32" ht="27.9" customHeight="1" thickBot="1" x14ac:dyDescent="0.45">
      <c r="B44" s="63"/>
      <c r="C44" s="46"/>
      <c r="D44" s="154"/>
      <c r="E44" s="154"/>
      <c r="F44" s="155"/>
      <c r="G44" s="155"/>
      <c r="H44" s="154"/>
      <c r="I44" s="155"/>
      <c r="J44" s="155"/>
      <c r="K44" s="154"/>
      <c r="L44" s="155"/>
      <c r="M44" s="155"/>
      <c r="N44" s="154"/>
      <c r="O44" s="155"/>
      <c r="P44" s="155"/>
      <c r="Q44" s="154"/>
      <c r="R44" s="155"/>
      <c r="S44" s="155"/>
      <c r="T44" s="154"/>
      <c r="U44" s="155"/>
      <c r="V44" s="410"/>
      <c r="W44" s="208">
        <f>W38*4+W42*4+W40*9</f>
        <v>730.9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</row>
    <row r="45" spans="2:32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65"/>
      <c r="AB45" s="51"/>
    </row>
    <row r="46" spans="2:32" x14ac:dyDescent="0.3">
      <c r="B46" s="51"/>
      <c r="C46" s="56"/>
      <c r="D46" s="421"/>
      <c r="E46" s="421"/>
      <c r="F46" s="422"/>
      <c r="G46" s="422"/>
      <c r="H46" s="66"/>
      <c r="K46" s="66"/>
      <c r="N46" s="66"/>
      <c r="Q46" s="66"/>
      <c r="T46" s="66"/>
    </row>
    <row r="48" spans="2:32" x14ac:dyDescent="0.3">
      <c r="W48" s="13"/>
    </row>
    <row r="49" spans="23:23" x14ac:dyDescent="0.3">
      <c r="W49" s="13"/>
    </row>
    <row r="50" spans="23:23" x14ac:dyDescent="0.3">
      <c r="W50" s="13"/>
    </row>
    <row r="51" spans="23:23" x14ac:dyDescent="0.3">
      <c r="W51" s="13"/>
    </row>
    <row r="52" spans="23:23" x14ac:dyDescent="0.3">
      <c r="W52" s="13"/>
    </row>
    <row r="53" spans="23:23" x14ac:dyDescent="0.3">
      <c r="W53" s="13"/>
    </row>
    <row r="54" spans="23:23" x14ac:dyDescent="0.3">
      <c r="W54" s="13"/>
    </row>
  </sheetData>
  <mergeCells count="24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7:H7"/>
    <mergeCell ref="D46:G46"/>
    <mergeCell ref="C21:C26"/>
    <mergeCell ref="V21:V28"/>
    <mergeCell ref="B25:B26"/>
    <mergeCell ref="C29:C34"/>
    <mergeCell ref="V29:V36"/>
    <mergeCell ref="B33:B34"/>
    <mergeCell ref="M27:N27"/>
    <mergeCell ref="J30:K30"/>
    <mergeCell ref="S39:T39"/>
    <mergeCell ref="C37:C42"/>
    <mergeCell ref="V37:V44"/>
    <mergeCell ref="B41:B42"/>
    <mergeCell ref="J45:Y4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54"/>
  <sheetViews>
    <sheetView zoomScale="75" zoomScaleNormal="75" workbookViewId="0">
      <selection activeCell="Q6" sqref="Q6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11.21875" style="13" customWidth="1"/>
    <col min="7" max="7" width="18.6640625" style="13" customWidth="1"/>
    <col min="8" max="8" width="5.6640625" style="64" customWidth="1"/>
    <col min="9" max="9" width="11.88671875" style="13" customWidth="1"/>
    <col min="10" max="10" width="18.6640625" style="13" customWidth="1"/>
    <col min="11" max="11" width="5.6640625" style="64" customWidth="1"/>
    <col min="12" max="12" width="11.77734375" style="13" customWidth="1"/>
    <col min="13" max="13" width="18.6640625" style="13" customWidth="1"/>
    <col min="14" max="14" width="5.6640625" style="64" customWidth="1"/>
    <col min="15" max="15" width="12.109375" style="13" customWidth="1"/>
    <col min="16" max="16" width="18.6640625" style="13" customWidth="1"/>
    <col min="17" max="17" width="5.6640625" style="64" customWidth="1"/>
    <col min="18" max="18" width="11.77734375" style="13" customWidth="1"/>
    <col min="19" max="19" width="18.6640625" style="13" customWidth="1"/>
    <col min="20" max="20" width="5.6640625" style="64" customWidth="1"/>
    <col min="21" max="21" width="12.7773437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 x14ac:dyDescent="0.7">
      <c r="B1" s="417" t="s">
        <v>289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1"/>
      <c r="AB1" s="3"/>
    </row>
    <row r="2" spans="2:33" s="2" customFormat="1" ht="18.899999999999999" customHeight="1" x14ac:dyDescent="0.6">
      <c r="B2" s="418"/>
      <c r="C2" s="419"/>
      <c r="D2" s="419"/>
      <c r="E2" s="419"/>
      <c r="F2" s="419"/>
      <c r="G2" s="4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0" customHeight="1" thickBot="1" x14ac:dyDescent="0.5">
      <c r="B3" s="71" t="s">
        <v>43</v>
      </c>
      <c r="C3" s="71"/>
      <c r="D3" s="72"/>
      <c r="E3" s="8"/>
      <c r="F3" s="420" t="s">
        <v>97</v>
      </c>
      <c r="G3" s="420"/>
      <c r="H3" s="420"/>
      <c r="I3" s="420"/>
      <c r="J3" s="420"/>
      <c r="K3" s="420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7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44.4" x14ac:dyDescent="0.4">
      <c r="B5" s="85">
        <v>1</v>
      </c>
      <c r="C5" s="429"/>
      <c r="D5" s="152" t="str">
        <f>'114.1月菜單'!B30</f>
        <v>香Q米飯</v>
      </c>
      <c r="E5" s="152" t="s">
        <v>92</v>
      </c>
      <c r="F5" s="150" t="s">
        <v>16</v>
      </c>
      <c r="G5" s="152" t="str">
        <f>'114.1月菜單'!B31</f>
        <v>卡啦脆皮雞排(加)(炸)</v>
      </c>
      <c r="H5" s="152" t="s">
        <v>76</v>
      </c>
      <c r="I5" s="150" t="s">
        <v>16</v>
      </c>
      <c r="J5" s="152" t="str">
        <f>'114.1月菜單'!B32</f>
        <v>客家小炒(海)</v>
      </c>
      <c r="K5" s="152" t="s">
        <v>17</v>
      </c>
      <c r="L5" s="150" t="s">
        <v>16</v>
      </c>
      <c r="M5" s="172" t="str">
        <f>'114.1月菜單'!B33</f>
        <v>蕃茄蛋</v>
      </c>
      <c r="N5" s="152" t="s">
        <v>17</v>
      </c>
      <c r="O5" s="150" t="s">
        <v>16</v>
      </c>
      <c r="P5" s="152" t="str">
        <f>'114.1月菜單'!B34</f>
        <v>深色蔬菜</v>
      </c>
      <c r="Q5" s="152" t="s">
        <v>54</v>
      </c>
      <c r="R5" s="150" t="s">
        <v>16</v>
      </c>
      <c r="S5" s="152" t="str">
        <f>'114.1月菜單'!B35</f>
        <v>白玉蘿蔔湯</v>
      </c>
      <c r="T5" s="152" t="s">
        <v>53</v>
      </c>
      <c r="U5" s="150" t="s">
        <v>16</v>
      </c>
      <c r="V5" s="430"/>
      <c r="W5" s="29" t="s">
        <v>44</v>
      </c>
      <c r="X5" s="30" t="s">
        <v>55</v>
      </c>
      <c r="Y5" s="31">
        <v>5</v>
      </c>
      <c r="Z5"/>
      <c r="AA5" s="13"/>
      <c r="AB5" s="14"/>
      <c r="AC5" s="13"/>
      <c r="AD5" s="13"/>
      <c r="AE5" s="13"/>
      <c r="AF5" s="13"/>
      <c r="AG5" s="67"/>
    </row>
    <row r="6" spans="2:33" ht="27.9" customHeight="1" x14ac:dyDescent="0.4">
      <c r="B6" s="86" t="s">
        <v>8</v>
      </c>
      <c r="C6" s="429"/>
      <c r="D6" s="151" t="s">
        <v>93</v>
      </c>
      <c r="E6" s="151"/>
      <c r="F6" s="151">
        <v>100</v>
      </c>
      <c r="G6" s="151" t="s">
        <v>217</v>
      </c>
      <c r="H6" s="151" t="s">
        <v>238</v>
      </c>
      <c r="I6" s="151">
        <v>60</v>
      </c>
      <c r="J6" s="151" t="s">
        <v>220</v>
      </c>
      <c r="K6" s="151" t="s">
        <v>221</v>
      </c>
      <c r="L6" s="151">
        <v>50</v>
      </c>
      <c r="M6" s="151" t="s">
        <v>216</v>
      </c>
      <c r="N6" s="151"/>
      <c r="O6" s="151">
        <v>30</v>
      </c>
      <c r="P6" s="151" t="s">
        <v>71</v>
      </c>
      <c r="Q6" s="151"/>
      <c r="R6" s="151">
        <v>100</v>
      </c>
      <c r="S6" s="151" t="s">
        <v>72</v>
      </c>
      <c r="T6" s="151"/>
      <c r="U6" s="151">
        <v>30</v>
      </c>
      <c r="V6" s="431"/>
      <c r="W6" s="76">
        <f>Y5*15+Y6*0+Y7*5+Y8*0+Y9*15+Y10*12+15</f>
        <v>98.5</v>
      </c>
      <c r="X6" s="34" t="s">
        <v>56</v>
      </c>
      <c r="Y6" s="35">
        <v>2.4</v>
      </c>
      <c r="Z6" s="12"/>
      <c r="AA6" s="14"/>
      <c r="AC6" s="14"/>
      <c r="AD6" s="14"/>
      <c r="AE6" s="14"/>
      <c r="AF6" s="14"/>
      <c r="AG6" s="77"/>
    </row>
    <row r="7" spans="2:33" ht="27.9" customHeight="1" x14ac:dyDescent="0.4">
      <c r="B7" s="86">
        <v>20</v>
      </c>
      <c r="C7" s="429"/>
      <c r="D7" s="151"/>
      <c r="E7" s="151"/>
      <c r="F7" s="151"/>
      <c r="G7" s="151"/>
      <c r="H7" s="151"/>
      <c r="I7" s="151"/>
      <c r="J7" s="151" t="s">
        <v>222</v>
      </c>
      <c r="K7" s="151" t="s">
        <v>204</v>
      </c>
      <c r="L7" s="151">
        <v>1</v>
      </c>
      <c r="M7" s="151" t="s">
        <v>233</v>
      </c>
      <c r="N7" s="151"/>
      <c r="O7" s="151">
        <v>40</v>
      </c>
      <c r="P7" s="151"/>
      <c r="Q7" s="151"/>
      <c r="R7" s="151"/>
      <c r="S7" s="151"/>
      <c r="T7" s="151"/>
      <c r="U7" s="151"/>
      <c r="V7" s="431"/>
      <c r="W7" s="36" t="s">
        <v>46</v>
      </c>
      <c r="X7" s="37" t="s">
        <v>27</v>
      </c>
      <c r="Y7" s="35">
        <v>1.7</v>
      </c>
      <c r="AA7" s="38"/>
      <c r="AC7" s="39"/>
      <c r="AD7" s="14"/>
      <c r="AE7" s="14"/>
      <c r="AF7" s="40"/>
      <c r="AG7" s="67"/>
    </row>
    <row r="8" spans="2:33" ht="27.9" customHeight="1" x14ac:dyDescent="0.4">
      <c r="B8" s="86" t="s">
        <v>10</v>
      </c>
      <c r="C8" s="429"/>
      <c r="D8" s="151"/>
      <c r="E8" s="151"/>
      <c r="F8" s="151"/>
      <c r="G8" s="151"/>
      <c r="H8" s="153"/>
      <c r="I8" s="151"/>
      <c r="J8" s="411" t="s">
        <v>196</v>
      </c>
      <c r="K8" s="412"/>
      <c r="L8" s="151">
        <v>5</v>
      </c>
      <c r="M8" s="173"/>
      <c r="N8" s="151"/>
      <c r="O8" s="151"/>
      <c r="P8" s="151"/>
      <c r="Q8" s="151"/>
      <c r="R8" s="151"/>
      <c r="S8" s="151"/>
      <c r="T8" s="156"/>
      <c r="U8" s="151"/>
      <c r="V8" s="431"/>
      <c r="W8" s="76">
        <f>Y5*0+Y6*5+Y7*0+Y8*5+Y9*0+Y10*4</f>
        <v>24.5</v>
      </c>
      <c r="X8" s="37" t="s">
        <v>57</v>
      </c>
      <c r="Y8" s="35">
        <v>2.5</v>
      </c>
      <c r="Z8" s="12"/>
      <c r="AC8" s="14"/>
      <c r="AD8" s="14"/>
      <c r="AE8" s="14"/>
      <c r="AF8" s="14"/>
      <c r="AG8" s="77"/>
    </row>
    <row r="9" spans="2:33" ht="27.9" customHeight="1" x14ac:dyDescent="0.3">
      <c r="B9" s="433" t="s">
        <v>91</v>
      </c>
      <c r="C9" s="429"/>
      <c r="D9" s="151"/>
      <c r="E9" s="151"/>
      <c r="F9" s="151"/>
      <c r="G9" s="151"/>
      <c r="H9" s="153"/>
      <c r="I9" s="151"/>
      <c r="J9" s="151"/>
      <c r="K9" s="151"/>
      <c r="L9" s="158"/>
      <c r="M9" s="173"/>
      <c r="N9" s="169"/>
      <c r="O9" s="151"/>
      <c r="P9" s="151"/>
      <c r="Q9" s="151"/>
      <c r="R9" s="151"/>
      <c r="S9" s="151"/>
      <c r="T9" s="153"/>
      <c r="U9" s="151"/>
      <c r="V9" s="431"/>
      <c r="W9" s="36" t="s">
        <v>47</v>
      </c>
      <c r="X9" s="37" t="s">
        <v>58</v>
      </c>
      <c r="Y9" s="35">
        <v>0</v>
      </c>
      <c r="AC9" s="14"/>
      <c r="AD9" s="14"/>
      <c r="AE9" s="14"/>
      <c r="AF9" s="14"/>
      <c r="AG9" s="67"/>
    </row>
    <row r="10" spans="2:33" ht="27.9" customHeight="1" x14ac:dyDescent="0.4">
      <c r="B10" s="433"/>
      <c r="C10" s="429"/>
      <c r="D10" s="157"/>
      <c r="E10" s="153"/>
      <c r="F10" s="151"/>
      <c r="G10" s="151"/>
      <c r="H10" s="153"/>
      <c r="I10" s="151"/>
      <c r="J10" s="151"/>
      <c r="K10" s="153"/>
      <c r="L10" s="151"/>
      <c r="M10" s="151"/>
      <c r="N10" s="136"/>
      <c r="O10" s="151"/>
      <c r="P10" s="151"/>
      <c r="Q10" s="153"/>
      <c r="R10" s="151"/>
      <c r="S10" s="151"/>
      <c r="T10" s="153"/>
      <c r="U10" s="151"/>
      <c r="V10" s="431"/>
      <c r="W10" s="76">
        <f>Y5*2+Y6*7+Y7*1+Y8*0+Y9*0+Y10*8</f>
        <v>28.5</v>
      </c>
      <c r="X10" s="70" t="s">
        <v>59</v>
      </c>
      <c r="Y10" s="41">
        <v>0</v>
      </c>
      <c r="Z10" s="12"/>
      <c r="AG10" s="77"/>
    </row>
    <row r="11" spans="2:33" ht="27.9" customHeight="1" x14ac:dyDescent="0.3">
      <c r="B11" s="82" t="s">
        <v>60</v>
      </c>
      <c r="C11" s="84"/>
      <c r="D11" s="153"/>
      <c r="E11" s="153"/>
      <c r="F11" s="151"/>
      <c r="G11" s="151"/>
      <c r="H11" s="153"/>
      <c r="I11" s="151"/>
      <c r="J11" s="151"/>
      <c r="K11" s="153"/>
      <c r="L11" s="151"/>
      <c r="M11" s="151"/>
      <c r="N11" s="153"/>
      <c r="O11" s="151"/>
      <c r="P11" s="151"/>
      <c r="Q11" s="153"/>
      <c r="R11" s="151"/>
      <c r="S11" s="151"/>
      <c r="T11" s="153"/>
      <c r="U11" s="151"/>
      <c r="V11" s="431"/>
      <c r="W11" s="36" t="s">
        <v>12</v>
      </c>
      <c r="X11" s="44"/>
      <c r="Y11" s="35"/>
      <c r="AG11" s="67"/>
    </row>
    <row r="12" spans="2:33" ht="27.9" customHeight="1" x14ac:dyDescent="0.4">
      <c r="B12" s="91"/>
      <c r="C12" s="92"/>
      <c r="D12" s="145"/>
      <c r="E12" s="145"/>
      <c r="F12" s="146"/>
      <c r="G12" s="146"/>
      <c r="H12" s="145"/>
      <c r="I12" s="146"/>
      <c r="J12" s="146"/>
      <c r="K12" s="145"/>
      <c r="L12" s="146"/>
      <c r="M12" s="146"/>
      <c r="N12" s="145"/>
      <c r="O12" s="146"/>
      <c r="P12" s="146"/>
      <c r="Q12" s="145"/>
      <c r="R12" s="146"/>
      <c r="S12" s="146"/>
      <c r="T12" s="145"/>
      <c r="U12" s="146"/>
      <c r="V12" s="432"/>
      <c r="W12" s="209">
        <f>W6*4+W10*4+W8*9</f>
        <v>728.5</v>
      </c>
      <c r="X12" s="93"/>
      <c r="Y12" s="94"/>
      <c r="Z12" s="12"/>
      <c r="AC12" s="47"/>
      <c r="AD12" s="47"/>
      <c r="AE12" s="47"/>
      <c r="AG12" s="78"/>
    </row>
    <row r="13" spans="2:33" s="32" customFormat="1" ht="27.9" customHeight="1" x14ac:dyDescent="0.4">
      <c r="B13" s="28"/>
      <c r="C13" s="407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408"/>
      <c r="W13" s="29"/>
      <c r="X13" s="30"/>
      <c r="Y13" s="31"/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 x14ac:dyDescent="0.4">
      <c r="B14" s="33"/>
      <c r="C14" s="407"/>
      <c r="D14" s="151"/>
      <c r="E14" s="151"/>
      <c r="F14" s="151"/>
      <c r="G14" s="206"/>
      <c r="H14" s="207"/>
      <c r="I14" s="125"/>
      <c r="J14" s="158"/>
      <c r="K14" s="189"/>
      <c r="L14" s="151"/>
      <c r="M14" s="151"/>
      <c r="N14" s="151"/>
      <c r="O14" s="151"/>
      <c r="P14" s="151"/>
      <c r="Q14" s="151"/>
      <c r="R14" s="151"/>
      <c r="S14" s="434"/>
      <c r="T14" s="435"/>
      <c r="U14" s="151"/>
      <c r="V14" s="409"/>
      <c r="W14" s="76"/>
      <c r="X14" s="34"/>
      <c r="Y14" s="35"/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77"/>
    </row>
    <row r="15" spans="2:33" ht="27.9" customHeight="1" x14ac:dyDescent="0.4">
      <c r="B15" s="33"/>
      <c r="C15" s="407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409"/>
      <c r="W15" s="36"/>
      <c r="X15" s="37"/>
      <c r="Y15" s="35"/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  <c r="AG15" s="67"/>
    </row>
    <row r="16" spans="2:33" ht="27.9" customHeight="1" x14ac:dyDescent="0.4">
      <c r="B16" s="33"/>
      <c r="C16" s="407"/>
      <c r="D16" s="153"/>
      <c r="E16" s="153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3"/>
      <c r="R16" s="151"/>
      <c r="S16" s="151"/>
      <c r="T16" s="151"/>
      <c r="U16" s="151"/>
      <c r="V16" s="409"/>
      <c r="W16" s="76"/>
      <c r="X16" s="37"/>
      <c r="Y16" s="35"/>
      <c r="Z16" s="12"/>
      <c r="AA16" s="13" t="s">
        <v>31</v>
      </c>
      <c r="AB16" s="14">
        <v>1.6</v>
      </c>
      <c r="AC16" s="14">
        <f>AB16*1</f>
        <v>1.6</v>
      </c>
      <c r="AD16" s="14" t="s">
        <v>29</v>
      </c>
      <c r="AE16" s="14">
        <f>AB16*5</f>
        <v>8</v>
      </c>
      <c r="AF16" s="14">
        <f>AC16*4+AE16*4</f>
        <v>38.4</v>
      </c>
      <c r="AG16" s="77"/>
    </row>
    <row r="17" spans="2:33" ht="27.9" customHeight="1" x14ac:dyDescent="0.3">
      <c r="B17" s="406"/>
      <c r="C17" s="407"/>
      <c r="D17" s="153"/>
      <c r="E17" s="153"/>
      <c r="F17" s="151"/>
      <c r="G17" s="151"/>
      <c r="H17" s="151"/>
      <c r="I17" s="151"/>
      <c r="J17" s="151"/>
      <c r="K17" s="151"/>
      <c r="L17" s="151"/>
      <c r="M17" s="151"/>
      <c r="N17" s="153"/>
      <c r="O17" s="151"/>
      <c r="P17" s="151"/>
      <c r="Q17" s="153"/>
      <c r="R17" s="151"/>
      <c r="S17" s="151"/>
      <c r="T17" s="151"/>
      <c r="U17" s="151"/>
      <c r="V17" s="409"/>
      <c r="W17" s="36"/>
      <c r="X17" s="37"/>
      <c r="Y17" s="35"/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  <c r="AG17" s="67"/>
    </row>
    <row r="18" spans="2:33" ht="27.9" customHeight="1" x14ac:dyDescent="0.4">
      <c r="B18" s="406"/>
      <c r="C18" s="407"/>
      <c r="D18" s="153"/>
      <c r="E18" s="153"/>
      <c r="F18" s="151"/>
      <c r="G18" s="151"/>
      <c r="H18" s="153"/>
      <c r="I18" s="151"/>
      <c r="J18" s="151"/>
      <c r="K18" s="151"/>
      <c r="L18" s="151"/>
      <c r="M18" s="151"/>
      <c r="N18" s="153"/>
      <c r="O18" s="151"/>
      <c r="P18" s="151"/>
      <c r="Q18" s="153"/>
      <c r="R18" s="151"/>
      <c r="S18" s="151"/>
      <c r="T18" s="153"/>
      <c r="U18" s="151"/>
      <c r="V18" s="409"/>
      <c r="W18" s="76"/>
      <c r="X18" s="70"/>
      <c r="Y18" s="41"/>
      <c r="Z18" s="12"/>
      <c r="AA18" s="13" t="s">
        <v>35</v>
      </c>
      <c r="AB18" s="14">
        <v>1</v>
      </c>
      <c r="AE18" s="13">
        <f>AB18*15</f>
        <v>15</v>
      </c>
      <c r="AG18" s="77"/>
    </row>
    <row r="19" spans="2:33" ht="27.9" customHeight="1" x14ac:dyDescent="0.3">
      <c r="B19" s="42"/>
      <c r="C19" s="43"/>
      <c r="D19" s="153"/>
      <c r="E19" s="153"/>
      <c r="F19" s="151"/>
      <c r="G19" s="151"/>
      <c r="H19" s="153"/>
      <c r="I19" s="151"/>
      <c r="J19" s="151"/>
      <c r="K19" s="153"/>
      <c r="L19" s="151"/>
      <c r="M19" s="151"/>
      <c r="N19" s="153"/>
      <c r="O19" s="151"/>
      <c r="P19" s="151"/>
      <c r="Q19" s="153"/>
      <c r="R19" s="151"/>
      <c r="S19" s="80"/>
      <c r="T19" s="81"/>
      <c r="U19" s="80"/>
      <c r="V19" s="409"/>
      <c r="W19" s="36"/>
      <c r="X19" s="44"/>
      <c r="Y19" s="35"/>
      <c r="AC19" s="13">
        <f>SUM(AC14:AC18)</f>
        <v>28</v>
      </c>
      <c r="AD19" s="13">
        <f>SUM(AD14:AD18)</f>
        <v>22.5</v>
      </c>
      <c r="AE19" s="13">
        <f>SUM(AE14:AE18)</f>
        <v>116</v>
      </c>
      <c r="AF19" s="13">
        <f>AC19*4+AD19*9+AE19*4</f>
        <v>778.5</v>
      </c>
      <c r="AG19" s="67"/>
    </row>
    <row r="20" spans="2:33" ht="27.9" customHeight="1" x14ac:dyDescent="0.4">
      <c r="B20" s="45"/>
      <c r="C20" s="46"/>
      <c r="D20" s="153"/>
      <c r="E20" s="153"/>
      <c r="F20" s="151"/>
      <c r="G20" s="151"/>
      <c r="H20" s="153"/>
      <c r="I20" s="151"/>
      <c r="J20" s="151"/>
      <c r="K20" s="153"/>
      <c r="L20" s="151"/>
      <c r="M20" s="151"/>
      <c r="N20" s="153"/>
      <c r="O20" s="151"/>
      <c r="P20" s="151"/>
      <c r="Q20" s="153"/>
      <c r="R20" s="151"/>
      <c r="S20" s="151"/>
      <c r="T20" s="153"/>
      <c r="U20" s="151"/>
      <c r="V20" s="410"/>
      <c r="W20" s="209"/>
      <c r="X20" s="48"/>
      <c r="Y20" s="49"/>
      <c r="Z20" s="12"/>
      <c r="AC20" s="47">
        <f>AC19*4/AF19</f>
        <v>0.14386640976236351</v>
      </c>
      <c r="AD20" s="47">
        <f>AD19*9/AF19</f>
        <v>0.26011560693641617</v>
      </c>
      <c r="AE20" s="47">
        <f>AE19*4/AF19</f>
        <v>0.59601798330122024</v>
      </c>
      <c r="AG20" s="78"/>
    </row>
    <row r="21" spans="2:33" s="32" customFormat="1" ht="27.9" customHeight="1" x14ac:dyDescent="0.4">
      <c r="B21" s="28"/>
      <c r="C21" s="436"/>
      <c r="D21" s="152"/>
      <c r="E21" s="152"/>
      <c r="F21" s="152"/>
      <c r="G21" s="152"/>
      <c r="H21" s="152"/>
      <c r="I21" s="152"/>
      <c r="J21" s="152"/>
      <c r="K21" s="152"/>
      <c r="L21" s="123"/>
      <c r="M21" s="124"/>
      <c r="N21" s="152"/>
      <c r="O21" s="152"/>
      <c r="P21" s="152"/>
      <c r="Q21" s="152"/>
      <c r="R21" s="152"/>
      <c r="S21" s="152"/>
      <c r="T21" s="152"/>
      <c r="U21" s="152"/>
      <c r="V21" s="430"/>
      <c r="W21" s="29"/>
      <c r="X21" s="30"/>
      <c r="Y21" s="31"/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 x14ac:dyDescent="0.55000000000000004">
      <c r="B22" s="33"/>
      <c r="C22" s="437"/>
      <c r="D22" s="151"/>
      <c r="E22" s="151"/>
      <c r="F22" s="151"/>
      <c r="G22" s="206"/>
      <c r="H22" s="207"/>
      <c r="I22" s="125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431"/>
      <c r="W22" s="76"/>
      <c r="X22" s="34"/>
      <c r="Y22" s="35"/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7"/>
    </row>
    <row r="23" spans="2:33" s="52" customFormat="1" ht="27.9" customHeight="1" x14ac:dyDescent="0.4">
      <c r="B23" s="33"/>
      <c r="C23" s="437"/>
      <c r="D23" s="151"/>
      <c r="E23" s="151"/>
      <c r="F23" s="151"/>
      <c r="G23" s="128"/>
      <c r="H23" s="132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431"/>
      <c r="W23" s="36"/>
      <c r="X23" s="37"/>
      <c r="Y23" s="35"/>
      <c r="AA23" s="53" t="s">
        <v>28</v>
      </c>
      <c r="AB23" s="51">
        <v>2.2000000000000002</v>
      </c>
      <c r="AC23" s="54">
        <f>AB23*7</f>
        <v>15.400000000000002</v>
      </c>
      <c r="AD23" s="51">
        <f>AB23*5</f>
        <v>11</v>
      </c>
      <c r="AE23" s="51" t="s">
        <v>29</v>
      </c>
      <c r="AF23" s="55">
        <f>AC23*4+AD23*9</f>
        <v>160.60000000000002</v>
      </c>
      <c r="AG23" s="67"/>
    </row>
    <row r="24" spans="2:33" s="52" customFormat="1" ht="27.9" customHeight="1" x14ac:dyDescent="0.55000000000000004">
      <c r="B24" s="33"/>
      <c r="C24" s="437"/>
      <c r="D24" s="151"/>
      <c r="E24" s="151"/>
      <c r="F24" s="151"/>
      <c r="G24" s="128"/>
      <c r="H24" s="132"/>
      <c r="I24" s="151"/>
      <c r="J24" s="151"/>
      <c r="K24" s="151"/>
      <c r="L24" s="151"/>
      <c r="M24" s="151"/>
      <c r="N24" s="156"/>
      <c r="O24" s="151"/>
      <c r="P24" s="151"/>
      <c r="Q24" s="153"/>
      <c r="R24" s="151"/>
      <c r="S24" s="163"/>
      <c r="T24" s="170"/>
      <c r="U24" s="151"/>
      <c r="V24" s="431"/>
      <c r="W24" s="76"/>
      <c r="X24" s="37"/>
      <c r="Y24" s="35"/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7"/>
    </row>
    <row r="25" spans="2:33" s="52" customFormat="1" ht="27.9" customHeight="1" x14ac:dyDescent="0.3">
      <c r="B25" s="406"/>
      <c r="C25" s="437"/>
      <c r="D25" s="151"/>
      <c r="E25" s="151"/>
      <c r="F25" s="151"/>
      <c r="G25" s="133"/>
      <c r="H25" s="134"/>
      <c r="I25" s="135"/>
      <c r="J25" s="151"/>
      <c r="K25" s="151"/>
      <c r="L25" s="151"/>
      <c r="M25" s="151"/>
      <c r="N25" s="153"/>
      <c r="O25" s="151"/>
      <c r="P25" s="151"/>
      <c r="Q25" s="153"/>
      <c r="R25" s="151"/>
      <c r="S25" s="151"/>
      <c r="T25" s="153"/>
      <c r="U25" s="151"/>
      <c r="V25" s="431"/>
      <c r="W25" s="36"/>
      <c r="X25" s="37"/>
      <c r="Y25" s="35"/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 x14ac:dyDescent="0.55000000000000004">
      <c r="B26" s="406"/>
      <c r="C26" s="438"/>
      <c r="D26" s="151"/>
      <c r="E26" s="153"/>
      <c r="F26" s="151"/>
      <c r="G26" s="130"/>
      <c r="H26" s="129"/>
      <c r="I26" s="147"/>
      <c r="J26" s="151"/>
      <c r="K26" s="153"/>
      <c r="L26" s="151"/>
      <c r="M26" s="151"/>
      <c r="N26" s="157"/>
      <c r="O26" s="151"/>
      <c r="P26" s="151"/>
      <c r="Q26" s="153"/>
      <c r="R26" s="151"/>
      <c r="S26" s="151"/>
      <c r="T26" s="153"/>
      <c r="U26" s="151"/>
      <c r="V26" s="431"/>
      <c r="W26" s="76"/>
      <c r="X26" s="70"/>
      <c r="Y26" s="41"/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7"/>
    </row>
    <row r="27" spans="2:33" s="52" customFormat="1" ht="27.9" customHeight="1" x14ac:dyDescent="0.3">
      <c r="B27" s="42"/>
      <c r="C27" s="83"/>
      <c r="D27" s="130"/>
      <c r="E27" s="167"/>
      <c r="F27" s="160"/>
      <c r="G27" s="180"/>
      <c r="H27" s="125"/>
      <c r="I27" s="151"/>
      <c r="J27" s="151"/>
      <c r="K27" s="151"/>
      <c r="L27" s="151"/>
      <c r="M27" s="151"/>
      <c r="N27" s="151"/>
      <c r="O27" s="151"/>
      <c r="P27" s="151"/>
      <c r="Q27" s="153"/>
      <c r="R27" s="151"/>
      <c r="S27" s="151"/>
      <c r="T27" s="153"/>
      <c r="U27" s="151"/>
      <c r="V27" s="431"/>
      <c r="W27" s="36"/>
      <c r="X27" s="44"/>
      <c r="Y27" s="35"/>
      <c r="AA27" s="56"/>
      <c r="AB27" s="51"/>
      <c r="AC27" s="56">
        <f>SUM(AC22:AC26)</f>
        <v>29.400000000000006</v>
      </c>
      <c r="AD27" s="56">
        <f>SUM(AD22:AD26)</f>
        <v>23.5</v>
      </c>
      <c r="AE27" s="56">
        <f>SUM(AE22:AE26)</f>
        <v>101</v>
      </c>
      <c r="AF27" s="56">
        <f>AC27*4+AD27*9+AE27*4</f>
        <v>733.1</v>
      </c>
      <c r="AG27" s="67"/>
    </row>
    <row r="28" spans="2:33" s="52" customFormat="1" ht="27.9" customHeight="1" thickBot="1" x14ac:dyDescent="0.6">
      <c r="B28" s="45"/>
      <c r="C28" s="176"/>
      <c r="D28" s="179"/>
      <c r="E28" s="167"/>
      <c r="F28" s="181"/>
      <c r="G28" s="177"/>
      <c r="H28" s="126"/>
      <c r="I28" s="151"/>
      <c r="J28" s="151"/>
      <c r="K28" s="151"/>
      <c r="L28" s="151"/>
      <c r="M28" s="151"/>
      <c r="N28" s="153"/>
      <c r="O28" s="151"/>
      <c r="P28" s="151"/>
      <c r="Q28" s="153"/>
      <c r="R28" s="151"/>
      <c r="S28" s="151"/>
      <c r="T28" s="153"/>
      <c r="U28" s="151"/>
      <c r="V28" s="439"/>
      <c r="W28" s="209"/>
      <c r="X28" s="48"/>
      <c r="Y28" s="49"/>
      <c r="Z28" s="50"/>
      <c r="AB28" s="61"/>
      <c r="AC28" s="62">
        <f>AC27*4/AF27</f>
        <v>0.16041467739735374</v>
      </c>
      <c r="AD28" s="62">
        <f>AD27*9/AF27</f>
        <v>0.28850088664575091</v>
      </c>
      <c r="AE28" s="62">
        <f>AE27*4/AF27</f>
        <v>0.55108443595689538</v>
      </c>
      <c r="AG28" s="78"/>
    </row>
    <row r="29" spans="2:33" s="32" customFormat="1" ht="27.9" customHeight="1" x14ac:dyDescent="0.4">
      <c r="B29" s="28"/>
      <c r="C29" s="407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408"/>
      <c r="W29" s="29"/>
      <c r="X29" s="30"/>
      <c r="Y29" s="31"/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3" ht="27.9" customHeight="1" x14ac:dyDescent="0.4">
      <c r="B30" s="33"/>
      <c r="C30" s="407"/>
      <c r="D30" s="151"/>
      <c r="E30" s="151"/>
      <c r="F30" s="151"/>
      <c r="G30" s="151"/>
      <c r="H30" s="156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409"/>
      <c r="W30" s="76"/>
      <c r="X30" s="34"/>
      <c r="Y30" s="35"/>
      <c r="Z30" s="12"/>
      <c r="AA30" s="14" t="s">
        <v>26</v>
      </c>
      <c r="AB30" s="14">
        <v>6.3</v>
      </c>
      <c r="AC30" s="14">
        <f>AB30*2</f>
        <v>12.6</v>
      </c>
      <c r="AD30" s="14"/>
      <c r="AE30" s="14">
        <f>AB30*15</f>
        <v>94.5</v>
      </c>
      <c r="AF30" s="14">
        <f>AC30*4+AE30*4</f>
        <v>428.4</v>
      </c>
      <c r="AG30" s="77"/>
    </row>
    <row r="31" spans="2:33" ht="27.9" customHeight="1" x14ac:dyDescent="0.4">
      <c r="B31" s="33"/>
      <c r="C31" s="407"/>
      <c r="D31" s="151"/>
      <c r="E31" s="151"/>
      <c r="F31" s="151"/>
      <c r="G31" s="130"/>
      <c r="H31" s="129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409"/>
      <c r="W31" s="36"/>
      <c r="X31" s="37"/>
      <c r="Y31" s="35"/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3" ht="27.9" customHeight="1" x14ac:dyDescent="0.4">
      <c r="B32" s="33"/>
      <c r="C32" s="407"/>
      <c r="D32" s="153"/>
      <c r="E32" s="153"/>
      <c r="F32" s="151"/>
      <c r="G32" s="411"/>
      <c r="H32" s="412"/>
      <c r="I32" s="151"/>
      <c r="J32" s="151"/>
      <c r="K32" s="151"/>
      <c r="L32" s="151"/>
      <c r="M32" s="151"/>
      <c r="N32" s="151"/>
      <c r="O32" s="151"/>
      <c r="P32" s="151"/>
      <c r="Q32" s="153"/>
      <c r="R32" s="151"/>
      <c r="S32" s="151"/>
      <c r="T32" s="153"/>
      <c r="U32" s="151"/>
      <c r="V32" s="409"/>
      <c r="W32" s="76"/>
      <c r="X32" s="37"/>
      <c r="Y32" s="35"/>
      <c r="Z32" s="12"/>
      <c r="AA32" s="13" t="s">
        <v>31</v>
      </c>
      <c r="AB32" s="14">
        <v>1.7</v>
      </c>
      <c r="AC32" s="14">
        <f>AB32*1</f>
        <v>1.7</v>
      </c>
      <c r="AD32" s="14" t="s">
        <v>29</v>
      </c>
      <c r="AE32" s="14">
        <f>AB32*5</f>
        <v>8.5</v>
      </c>
      <c r="AF32" s="14">
        <f>AC32*4+AE32*4</f>
        <v>40.799999999999997</v>
      </c>
      <c r="AG32" s="77"/>
    </row>
    <row r="33" spans="2:33" ht="27.9" customHeight="1" x14ac:dyDescent="0.3">
      <c r="B33" s="406"/>
      <c r="C33" s="407"/>
      <c r="D33" s="153"/>
      <c r="E33" s="153"/>
      <c r="F33" s="151"/>
      <c r="G33" s="212"/>
      <c r="H33" s="213"/>
      <c r="I33" s="151"/>
      <c r="J33" s="151"/>
      <c r="K33" s="153"/>
      <c r="L33" s="151"/>
      <c r="M33" s="151"/>
      <c r="N33" s="156"/>
      <c r="O33" s="151"/>
      <c r="P33" s="151"/>
      <c r="Q33" s="153"/>
      <c r="R33" s="151"/>
      <c r="S33" s="151"/>
      <c r="T33" s="153"/>
      <c r="U33" s="151"/>
      <c r="V33" s="409"/>
      <c r="W33" s="36"/>
      <c r="X33" s="37"/>
      <c r="Y33" s="35"/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 x14ac:dyDescent="0.4">
      <c r="B34" s="406"/>
      <c r="C34" s="407"/>
      <c r="D34" s="153"/>
      <c r="E34" s="153"/>
      <c r="F34" s="151"/>
      <c r="G34" s="151"/>
      <c r="H34" s="153"/>
      <c r="I34" s="151"/>
      <c r="J34" s="151"/>
      <c r="K34" s="153"/>
      <c r="L34" s="151"/>
      <c r="M34" s="151"/>
      <c r="N34" s="153"/>
      <c r="O34" s="151"/>
      <c r="P34" s="151"/>
      <c r="Q34" s="153"/>
      <c r="R34" s="151"/>
      <c r="S34" s="151"/>
      <c r="T34" s="153"/>
      <c r="U34" s="151"/>
      <c r="V34" s="409"/>
      <c r="W34" s="76"/>
      <c r="X34" s="70"/>
      <c r="Y34" s="41"/>
      <c r="Z34" s="89"/>
      <c r="AA34" s="13" t="s">
        <v>35</v>
      </c>
      <c r="AB34" s="14">
        <v>1</v>
      </c>
      <c r="AE34" s="13">
        <f>AB34*15</f>
        <v>15</v>
      </c>
      <c r="AG34" s="77"/>
    </row>
    <row r="35" spans="2:33" ht="27.9" customHeight="1" x14ac:dyDescent="0.3">
      <c r="B35" s="42"/>
      <c r="C35" s="43"/>
      <c r="D35" s="153"/>
      <c r="E35" s="153"/>
      <c r="F35" s="151"/>
      <c r="G35" s="151"/>
      <c r="H35" s="153"/>
      <c r="I35" s="151"/>
      <c r="J35" s="151"/>
      <c r="K35" s="153"/>
      <c r="L35" s="151"/>
      <c r="M35" s="151"/>
      <c r="N35" s="153"/>
      <c r="O35" s="151"/>
      <c r="P35" s="151"/>
      <c r="Q35" s="153"/>
      <c r="R35" s="151"/>
      <c r="S35" s="151"/>
      <c r="T35" s="153"/>
      <c r="U35" s="151"/>
      <c r="V35" s="409"/>
      <c r="W35" s="36"/>
      <c r="X35" s="44"/>
      <c r="Y35" s="35"/>
      <c r="AC35" s="13">
        <f>SUM(AC30:AC34)</f>
        <v>28.3</v>
      </c>
      <c r="AD35" s="13">
        <f>SUM(AD30:AD34)</f>
        <v>22.5</v>
      </c>
      <c r="AE35" s="13">
        <f>SUM(AE30:AE34)</f>
        <v>118</v>
      </c>
      <c r="AF35" s="13">
        <f>AC35*4+AD35*9+AE35*4</f>
        <v>787.7</v>
      </c>
      <c r="AG35" s="67"/>
    </row>
    <row r="36" spans="2:33" ht="27.9" customHeight="1" x14ac:dyDescent="0.4">
      <c r="B36" s="45"/>
      <c r="C36" s="46"/>
      <c r="D36" s="153"/>
      <c r="E36" s="153"/>
      <c r="F36" s="151"/>
      <c r="G36" s="151"/>
      <c r="H36" s="153"/>
      <c r="I36" s="151"/>
      <c r="J36" s="151"/>
      <c r="K36" s="153"/>
      <c r="L36" s="151"/>
      <c r="M36" s="151"/>
      <c r="N36" s="153"/>
      <c r="O36" s="151"/>
      <c r="P36" s="151"/>
      <c r="Q36" s="153"/>
      <c r="R36" s="151"/>
      <c r="S36" s="151"/>
      <c r="T36" s="153"/>
      <c r="U36" s="151"/>
      <c r="V36" s="410"/>
      <c r="W36" s="209"/>
      <c r="X36" s="48"/>
      <c r="Y36" s="49"/>
      <c r="Z36" s="12"/>
      <c r="AC36" s="47">
        <f>AC35*4/AF35</f>
        <v>0.14370953408658119</v>
      </c>
      <c r="AD36" s="47">
        <f>AD35*9/AF35</f>
        <v>0.25707756760187889</v>
      </c>
      <c r="AE36" s="47">
        <f>AE35*4/AF35</f>
        <v>0.5992128983115399</v>
      </c>
      <c r="AG36" s="78"/>
    </row>
    <row r="37" spans="2:33" s="32" customFormat="1" ht="27.9" customHeight="1" x14ac:dyDescent="0.4">
      <c r="B37" s="85"/>
      <c r="C37" s="429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408"/>
      <c r="W37" s="29"/>
      <c r="X37" s="30"/>
      <c r="Y37" s="31"/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 x14ac:dyDescent="0.4">
      <c r="B38" s="86"/>
      <c r="C38" s="429"/>
      <c r="D38" s="151"/>
      <c r="E38" s="214"/>
      <c r="F38" s="160"/>
      <c r="G38" s="27"/>
      <c r="H38" s="140"/>
      <c r="I38" s="147"/>
      <c r="J38" s="151"/>
      <c r="K38" s="151"/>
      <c r="L38" s="151"/>
      <c r="M38" s="80"/>
      <c r="N38" s="80"/>
      <c r="O38" s="80"/>
      <c r="P38" s="151"/>
      <c r="Q38" s="151"/>
      <c r="R38" s="151"/>
      <c r="S38" s="165"/>
      <c r="T38" s="151"/>
      <c r="U38" s="151"/>
      <c r="V38" s="409"/>
      <c r="W38" s="76"/>
      <c r="X38" s="34"/>
      <c r="Y38" s="35"/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7"/>
    </row>
    <row r="39" spans="2:33" ht="27.9" customHeight="1" x14ac:dyDescent="0.4">
      <c r="B39" s="86"/>
      <c r="C39" s="429"/>
      <c r="D39" s="151"/>
      <c r="E39" s="151"/>
      <c r="F39" s="151"/>
      <c r="G39" s="52"/>
      <c r="H39" s="131"/>
      <c r="I39" s="147"/>
      <c r="J39" s="151"/>
      <c r="K39" s="151"/>
      <c r="L39" s="151"/>
      <c r="M39" s="151"/>
      <c r="N39" s="151"/>
      <c r="O39" s="151"/>
      <c r="P39" s="151"/>
      <c r="Q39" s="151"/>
      <c r="R39" s="151"/>
      <c r="S39" s="163"/>
      <c r="T39" s="170"/>
      <c r="U39" s="151"/>
      <c r="V39" s="409"/>
      <c r="W39" s="36"/>
      <c r="X39" s="37"/>
      <c r="Y39" s="35"/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 x14ac:dyDescent="0.4">
      <c r="B40" s="86"/>
      <c r="C40" s="429"/>
      <c r="D40" s="151"/>
      <c r="E40" s="151"/>
      <c r="F40" s="151"/>
      <c r="G40" s="52"/>
      <c r="H40" s="131"/>
      <c r="I40" s="147"/>
      <c r="J40" s="151"/>
      <c r="K40" s="153"/>
      <c r="L40" s="151"/>
      <c r="M40" s="151"/>
      <c r="N40" s="157"/>
      <c r="O40" s="151"/>
      <c r="P40" s="151"/>
      <c r="Q40" s="153"/>
      <c r="R40" s="151"/>
      <c r="S40" s="151"/>
      <c r="T40" s="151"/>
      <c r="U40" s="151"/>
      <c r="V40" s="409"/>
      <c r="W40" s="76"/>
      <c r="X40" s="37"/>
      <c r="Y40" s="35"/>
      <c r="Z40" s="12"/>
      <c r="AA40" s="13" t="s">
        <v>31</v>
      </c>
      <c r="AB40" s="14">
        <v>1.5</v>
      </c>
      <c r="AC40" s="14">
        <f>AB40*1</f>
        <v>1.5</v>
      </c>
      <c r="AD40" s="14" t="s">
        <v>29</v>
      </c>
      <c r="AE40" s="14">
        <f>AB40*5</f>
        <v>7.5</v>
      </c>
      <c r="AF40" s="14">
        <f>AC40*4+AE40*4</f>
        <v>36</v>
      </c>
      <c r="AG40" s="77"/>
    </row>
    <row r="41" spans="2:33" ht="27.9" customHeight="1" x14ac:dyDescent="0.3">
      <c r="B41" s="433"/>
      <c r="C41" s="429"/>
      <c r="D41" s="151"/>
      <c r="E41" s="151"/>
      <c r="F41" s="151"/>
      <c r="G41"/>
      <c r="H41" s="131"/>
      <c r="I41"/>
      <c r="J41" s="151"/>
      <c r="K41" s="153"/>
      <c r="L41" s="151"/>
      <c r="M41" s="151"/>
      <c r="N41" s="153"/>
      <c r="O41" s="151"/>
      <c r="P41" s="151"/>
      <c r="Q41" s="153"/>
      <c r="R41" s="151"/>
      <c r="S41" s="151"/>
      <c r="T41" s="151"/>
      <c r="U41" s="151"/>
      <c r="V41" s="409"/>
      <c r="W41" s="36"/>
      <c r="X41" s="37"/>
      <c r="Y41" s="35"/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 x14ac:dyDescent="0.4">
      <c r="B42" s="433"/>
      <c r="C42" s="429"/>
      <c r="D42" s="157"/>
      <c r="E42" s="153"/>
      <c r="F42" s="151"/>
      <c r="G42" s="151"/>
      <c r="H42" s="153"/>
      <c r="I42" s="151"/>
      <c r="J42" s="151"/>
      <c r="K42" s="153"/>
      <c r="L42" s="151"/>
      <c r="M42" s="151"/>
      <c r="N42" s="156"/>
      <c r="O42" s="151"/>
      <c r="P42" s="151"/>
      <c r="Q42" s="153"/>
      <c r="R42" s="151"/>
      <c r="S42" s="151"/>
      <c r="T42" s="153"/>
      <c r="U42" s="151"/>
      <c r="V42" s="409"/>
      <c r="W42" s="76"/>
      <c r="X42" s="70"/>
      <c r="Y42" s="41"/>
      <c r="Z42" s="12"/>
      <c r="AA42" s="13" t="s">
        <v>35</v>
      </c>
      <c r="AE42" s="13">
        <f>AB42*15</f>
        <v>0</v>
      </c>
      <c r="AG42" s="77"/>
    </row>
    <row r="43" spans="2:33" ht="27.9" customHeight="1" x14ac:dyDescent="0.3">
      <c r="B43" s="82"/>
      <c r="C43" s="84"/>
      <c r="D43" s="151"/>
      <c r="E43" s="151"/>
      <c r="F43" s="151"/>
      <c r="G43" s="151"/>
      <c r="H43" s="153"/>
      <c r="I43" s="151"/>
      <c r="J43" s="151"/>
      <c r="K43" s="153"/>
      <c r="L43" s="151"/>
      <c r="M43" s="151"/>
      <c r="N43" s="153"/>
      <c r="O43" s="151"/>
      <c r="P43" s="151"/>
      <c r="Q43" s="153"/>
      <c r="R43" s="151"/>
      <c r="S43" s="151"/>
      <c r="T43" s="151"/>
      <c r="U43" s="151"/>
      <c r="V43" s="409"/>
      <c r="W43" s="36"/>
      <c r="X43" s="44"/>
      <c r="Y43" s="35"/>
      <c r="AC43" s="13">
        <f>SUM(AC38:AC42)</f>
        <v>29.599999999999998</v>
      </c>
      <c r="AD43" s="13">
        <f>SUM(AD38:AD42)</f>
        <v>24</v>
      </c>
      <c r="AE43" s="13">
        <f>SUM(AE38:AE42)</f>
        <v>97.5</v>
      </c>
      <c r="AF43" s="13">
        <f>AC43*4+AD43*9+AE43*4</f>
        <v>724.4</v>
      </c>
      <c r="AG43" s="67"/>
    </row>
    <row r="44" spans="2:33" ht="27.9" customHeight="1" thickBot="1" x14ac:dyDescent="0.45">
      <c r="B44" s="87"/>
      <c r="C44" s="190"/>
      <c r="D44" s="215"/>
      <c r="E44" s="216"/>
      <c r="F44" s="217"/>
      <c r="G44" s="141"/>
      <c r="H44" s="154"/>
      <c r="I44" s="155"/>
      <c r="J44" s="155"/>
      <c r="K44" s="154"/>
      <c r="L44" s="155"/>
      <c r="M44" s="155"/>
      <c r="N44" s="154"/>
      <c r="O44" s="155"/>
      <c r="P44" s="155"/>
      <c r="Q44" s="154"/>
      <c r="R44" s="155"/>
      <c r="S44" s="155"/>
      <c r="T44" s="154"/>
      <c r="U44" s="155"/>
      <c r="V44" s="440"/>
      <c r="W44" s="208"/>
      <c r="X44" s="191"/>
      <c r="Y44" s="192"/>
      <c r="Z44" s="12"/>
      <c r="AC44" s="47">
        <f>AC43*4/AF43</f>
        <v>0.16344561016013251</v>
      </c>
      <c r="AD44" s="47">
        <f>AD43*9/AF43</f>
        <v>0.29817780231916069</v>
      </c>
      <c r="AE44" s="47">
        <f>AE43*4/AF43</f>
        <v>0.53837658752070683</v>
      </c>
      <c r="AG44" s="78"/>
    </row>
    <row r="45" spans="2:33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65"/>
      <c r="AB45" s="51"/>
    </row>
    <row r="46" spans="2:33" x14ac:dyDescent="0.3">
      <c r="B46" s="51"/>
      <c r="C46" s="56"/>
      <c r="D46" s="421"/>
      <c r="E46" s="421"/>
      <c r="F46" s="422"/>
      <c r="G46" s="422"/>
      <c r="H46" s="66"/>
      <c r="K46" s="66"/>
      <c r="N46" s="66"/>
      <c r="Q46" s="66"/>
      <c r="T46" s="66"/>
    </row>
    <row r="48" spans="2:33" x14ac:dyDescent="0.3">
      <c r="W48" s="13"/>
    </row>
    <row r="49" spans="23:23" x14ac:dyDescent="0.3">
      <c r="W49" s="13"/>
    </row>
    <row r="50" spans="23:23" x14ac:dyDescent="0.3">
      <c r="W50" s="13"/>
    </row>
    <row r="51" spans="23:23" x14ac:dyDescent="0.3">
      <c r="W51" s="13"/>
    </row>
    <row r="52" spans="23:23" x14ac:dyDescent="0.3">
      <c r="W52" s="13"/>
    </row>
    <row r="53" spans="23:23" x14ac:dyDescent="0.3">
      <c r="W53" s="13"/>
    </row>
    <row r="54" spans="23:23" x14ac:dyDescent="0.3">
      <c r="W54" s="13"/>
    </row>
  </sheetData>
  <mergeCells count="23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G32:H32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S14:T14"/>
    <mergeCell ref="J8:K8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114.1月菜單</vt:lpstr>
      <vt:lpstr>第一週明細</vt:lpstr>
      <vt:lpstr>第二週明細</vt:lpstr>
      <vt:lpstr>第三週明細 </vt:lpstr>
      <vt:lpstr>第四週明細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2024-12-11T00:27:33Z</cp:lastPrinted>
  <dcterms:created xsi:type="dcterms:W3CDTF">2013-10-17T10:44:48Z</dcterms:created>
  <dcterms:modified xsi:type="dcterms:W3CDTF">2024-12-11T00:27:34Z</dcterms:modified>
</cp:coreProperties>
</file>