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(72張+3張公告)\"/>
    </mc:Choice>
  </mc:AlternateContent>
  <xr:revisionPtr revIDLastSave="0" documentId="13_ncr:1_{F3087FCD-F448-4B38-BE50-67ADC25DA7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3.11月菜單" sheetId="20" r:id="rId1"/>
    <sheet name="第一週明細" sheetId="3" r:id="rId2"/>
    <sheet name="第二週明細" sheetId="4" r:id="rId3"/>
    <sheet name="第三週明細" sheetId="7" r:id="rId4"/>
    <sheet name="第四週明細 " sheetId="8" r:id="rId5"/>
    <sheet name="第五週明細 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7" l="1"/>
  <c r="W42" i="21"/>
  <c r="W40" i="21"/>
  <c r="W38" i="21"/>
  <c r="W34" i="21"/>
  <c r="W32" i="21"/>
  <c r="W30" i="21"/>
  <c r="W26" i="21"/>
  <c r="W24" i="21"/>
  <c r="W22" i="21"/>
  <c r="W18" i="21"/>
  <c r="W16" i="21"/>
  <c r="W14" i="21"/>
  <c r="W10" i="21"/>
  <c r="W8" i="21"/>
  <c r="W6" i="21"/>
  <c r="W42" i="8"/>
  <c r="W40" i="8"/>
  <c r="W38" i="8"/>
  <c r="W44" i="8" s="1"/>
  <c r="W34" i="8"/>
  <c r="W32" i="8"/>
  <c r="W30" i="8"/>
  <c r="W26" i="8"/>
  <c r="W24" i="8"/>
  <c r="W22" i="8"/>
  <c r="W28" i="8" s="1"/>
  <c r="W18" i="8"/>
  <c r="W16" i="8"/>
  <c r="W14" i="8"/>
  <c r="W10" i="8"/>
  <c r="W8" i="8"/>
  <c r="W6" i="8"/>
  <c r="W42" i="7"/>
  <c r="W40" i="7"/>
  <c r="W38" i="7"/>
  <c r="W34" i="7"/>
  <c r="W32" i="7"/>
  <c r="W30" i="7"/>
  <c r="W26" i="7"/>
  <c r="W24" i="7"/>
  <c r="W22" i="7"/>
  <c r="W18" i="7"/>
  <c r="W16" i="7"/>
  <c r="W10" i="7"/>
  <c r="W8" i="7"/>
  <c r="W6" i="7"/>
  <c r="W34" i="4"/>
  <c r="W32" i="4"/>
  <c r="W30" i="4"/>
  <c r="W36" i="4" s="1"/>
  <c r="W26" i="4"/>
  <c r="W24" i="4"/>
  <c r="W22" i="4"/>
  <c r="W18" i="4"/>
  <c r="W16" i="4"/>
  <c r="W14" i="4"/>
  <c r="W20" i="4" s="1"/>
  <c r="W10" i="4"/>
  <c r="W8" i="4"/>
  <c r="W6" i="4"/>
  <c r="W42" i="4"/>
  <c r="W40" i="4"/>
  <c r="W38" i="4"/>
  <c r="W38" i="3"/>
  <c r="W42" i="3"/>
  <c r="W40" i="3"/>
  <c r="W20" i="21" l="1"/>
  <c r="W28" i="4"/>
  <c r="W44" i="21"/>
  <c r="W12" i="21"/>
  <c r="W36" i="21"/>
  <c r="W28" i="21"/>
  <c r="W36" i="8"/>
  <c r="W20" i="8"/>
  <c r="W12" i="8"/>
  <c r="W44" i="7"/>
  <c r="W36" i="7"/>
  <c r="W28" i="7"/>
  <c r="W20" i="7"/>
  <c r="W12" i="7"/>
  <c r="W44" i="4"/>
  <c r="W12" i="4"/>
  <c r="W44" i="3"/>
  <c r="S37" i="21" l="1"/>
  <c r="P37" i="21"/>
  <c r="M37" i="21"/>
  <c r="J37" i="21"/>
  <c r="G37" i="21"/>
  <c r="D37" i="21"/>
  <c r="U46" i="20"/>
  <c r="U45" i="20"/>
  <c r="S46" i="20"/>
  <c r="S45" i="20" l="1"/>
  <c r="S29" i="21" l="1"/>
  <c r="P29" i="21"/>
  <c r="M29" i="21"/>
  <c r="J29" i="21"/>
  <c r="G29" i="21"/>
  <c r="D29" i="21"/>
  <c r="Q46" i="20"/>
  <c r="Q45" i="20"/>
  <c r="O45" i="20" l="1"/>
  <c r="O46" i="20"/>
  <c r="M46" i="20" l="1"/>
  <c r="M45" i="20"/>
  <c r="D21" i="21"/>
  <c r="G21" i="21"/>
  <c r="J21" i="21"/>
  <c r="M21" i="21"/>
  <c r="P21" i="21"/>
  <c r="S21" i="21"/>
  <c r="K45" i="20" l="1"/>
  <c r="K46" i="20"/>
  <c r="I46" i="20" l="1"/>
  <c r="S13" i="21"/>
  <c r="P13" i="21"/>
  <c r="M13" i="21"/>
  <c r="J13" i="21"/>
  <c r="G13" i="21"/>
  <c r="D13" i="21"/>
  <c r="I45" i="20"/>
  <c r="G46" i="20"/>
  <c r="G45" i="20" l="1"/>
  <c r="M36" i="20" l="1"/>
  <c r="C45" i="20" l="1"/>
  <c r="S5" i="21" l="1"/>
  <c r="P5" i="21"/>
  <c r="M5" i="21"/>
  <c r="J5" i="21"/>
  <c r="G5" i="21"/>
  <c r="D5" i="21"/>
  <c r="E46" i="20"/>
  <c r="E45" i="20"/>
  <c r="C46" i="20"/>
  <c r="AE42" i="21"/>
  <c r="AD41" i="21"/>
  <c r="AE40" i="21"/>
  <c r="AC40" i="21"/>
  <c r="AD39" i="21"/>
  <c r="AC39" i="21"/>
  <c r="AE38" i="21"/>
  <c r="AC38" i="21"/>
  <c r="AE34" i="21"/>
  <c r="AD33" i="21"/>
  <c r="AF33" i="21" s="1"/>
  <c r="AE32" i="21"/>
  <c r="AC32" i="21"/>
  <c r="AD31" i="21"/>
  <c r="AC31" i="21"/>
  <c r="AE30" i="21"/>
  <c r="AC30" i="21"/>
  <c r="AE26" i="21"/>
  <c r="AD25" i="21"/>
  <c r="AF25" i="21" s="1"/>
  <c r="AE24" i="21"/>
  <c r="AC24" i="21"/>
  <c r="AD23" i="21"/>
  <c r="AC23" i="21"/>
  <c r="AE22" i="21"/>
  <c r="AC22" i="21"/>
  <c r="AE18" i="21"/>
  <c r="AD17" i="21"/>
  <c r="AF17" i="21" s="1"/>
  <c r="AE16" i="21"/>
  <c r="AC16" i="21"/>
  <c r="AD15" i="21"/>
  <c r="AC15" i="21"/>
  <c r="AE14" i="21"/>
  <c r="AC14" i="21"/>
  <c r="AD35" i="21" l="1"/>
  <c r="AC19" i="21"/>
  <c r="AF16" i="21"/>
  <c r="AF40" i="21"/>
  <c r="AE19" i="21"/>
  <c r="AE27" i="21"/>
  <c r="AF24" i="21"/>
  <c r="AE35" i="21"/>
  <c r="AF32" i="21"/>
  <c r="AF38" i="21"/>
  <c r="AD19" i="21"/>
  <c r="AF23" i="21"/>
  <c r="AF39" i="21"/>
  <c r="AF14" i="21"/>
  <c r="AD27" i="21"/>
  <c r="AE43" i="21"/>
  <c r="AC43" i="21"/>
  <c r="AF15" i="21"/>
  <c r="AF22" i="21"/>
  <c r="AF30" i="21"/>
  <c r="AD43" i="21"/>
  <c r="AC35" i="21"/>
  <c r="AC27" i="21"/>
  <c r="AF31" i="21"/>
  <c r="AF41" i="21"/>
  <c r="AF19" i="21" l="1"/>
  <c r="AC20" i="21" s="1"/>
  <c r="AF43" i="21"/>
  <c r="AD44" i="21" s="1"/>
  <c r="AF35" i="21"/>
  <c r="AC36" i="21" s="1"/>
  <c r="AF27" i="21"/>
  <c r="AC28" i="21" s="1"/>
  <c r="AE20" i="21" l="1"/>
  <c r="AD20" i="21"/>
  <c r="AE44" i="21"/>
  <c r="AC44" i="21"/>
  <c r="AE28" i="21"/>
  <c r="AD28" i="21"/>
  <c r="AD36" i="21"/>
  <c r="AE36" i="21"/>
  <c r="S13" i="4"/>
  <c r="Q28" i="20" l="1"/>
  <c r="Q27" i="20"/>
  <c r="M28" i="20"/>
  <c r="S29" i="7" l="1"/>
  <c r="P29" i="7"/>
  <c r="M29" i="7"/>
  <c r="J29" i="7"/>
  <c r="G29" i="7"/>
  <c r="O28" i="20" l="1"/>
  <c r="G28" i="20"/>
  <c r="I27" i="20"/>
  <c r="S37" i="8" l="1"/>
  <c r="P37" i="8"/>
  <c r="M37" i="8"/>
  <c r="J37" i="8"/>
  <c r="G37" i="8"/>
  <c r="D37" i="8"/>
  <c r="U37" i="20"/>
  <c r="U36" i="20"/>
  <c r="S37" i="20" l="1"/>
  <c r="S36" i="20" l="1"/>
  <c r="S29" i="8" l="1"/>
  <c r="P29" i="8"/>
  <c r="M29" i="8"/>
  <c r="J29" i="8"/>
  <c r="G29" i="8"/>
  <c r="D29" i="8"/>
  <c r="S21" i="8"/>
  <c r="P21" i="8"/>
  <c r="M21" i="8"/>
  <c r="J21" i="8"/>
  <c r="G21" i="8"/>
  <c r="D21" i="8"/>
  <c r="S13" i="8"/>
  <c r="P13" i="8"/>
  <c r="M13" i="8"/>
  <c r="J13" i="8"/>
  <c r="G13" i="8"/>
  <c r="D13" i="8"/>
  <c r="S5" i="8"/>
  <c r="P5" i="8"/>
  <c r="M5" i="8"/>
  <c r="J5" i="8"/>
  <c r="G5" i="8"/>
  <c r="D5" i="8"/>
  <c r="S37" i="7"/>
  <c r="P37" i="7"/>
  <c r="M37" i="7"/>
  <c r="J37" i="7"/>
  <c r="G37" i="7"/>
  <c r="D37" i="7"/>
  <c r="D29" i="7"/>
  <c r="M21" i="7"/>
  <c r="S21" i="7"/>
  <c r="P21" i="7"/>
  <c r="J21" i="7"/>
  <c r="G21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S37" i="4"/>
  <c r="P37" i="4"/>
  <c r="M37" i="4"/>
  <c r="J37" i="4"/>
  <c r="G37" i="4"/>
  <c r="D37" i="4"/>
  <c r="S29" i="4"/>
  <c r="P29" i="4"/>
  <c r="M29" i="4"/>
  <c r="J29" i="4"/>
  <c r="G29" i="4"/>
  <c r="D29" i="4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S37" i="3"/>
  <c r="P37" i="3"/>
  <c r="M37" i="3"/>
  <c r="J37" i="3"/>
  <c r="G37" i="3"/>
  <c r="D37" i="3"/>
  <c r="M37" i="20"/>
  <c r="I28" i="20"/>
  <c r="O36" i="20" l="1"/>
  <c r="G27" i="20"/>
  <c r="O27" i="20"/>
  <c r="K27" i="20"/>
  <c r="C27" i="20"/>
  <c r="Q37" i="20" l="1"/>
  <c r="Q36" i="20"/>
  <c r="O37" i="20"/>
  <c r="K36" i="20"/>
  <c r="K37" i="20" l="1"/>
  <c r="K19" i="20" l="1"/>
  <c r="E37" i="20" l="1"/>
  <c r="C37" i="20"/>
  <c r="U19" i="20" l="1"/>
  <c r="U18" i="20"/>
  <c r="S19" i="20"/>
  <c r="Q18" i="20" l="1"/>
  <c r="Q19" i="20" l="1"/>
  <c r="I36" i="20" l="1"/>
  <c r="I37" i="20"/>
  <c r="I18" i="20"/>
  <c r="U9" i="20" l="1"/>
  <c r="U27" i="20" l="1"/>
  <c r="M27" i="20"/>
  <c r="M18" i="20"/>
  <c r="E27" i="20" l="1"/>
  <c r="U28" i="20" l="1"/>
  <c r="E19" i="20"/>
  <c r="G37" i="20" l="1"/>
  <c r="E36" i="20"/>
  <c r="S28" i="20"/>
  <c r="K28" i="20"/>
  <c r="O19" i="20"/>
  <c r="M19" i="20"/>
  <c r="I19" i="20"/>
  <c r="G19" i="20"/>
  <c r="E18" i="20"/>
  <c r="C19" i="20"/>
  <c r="U10" i="20"/>
  <c r="C28" i="20" l="1"/>
  <c r="E28" i="20"/>
  <c r="S18" i="20"/>
  <c r="S10" i="20"/>
  <c r="G36" i="20" l="1"/>
  <c r="K18" i="20"/>
  <c r="O18" i="20"/>
  <c r="G18" i="20"/>
  <c r="C36" i="20"/>
  <c r="S27" i="20"/>
  <c r="C18" i="20"/>
  <c r="S9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8" i="8" l="1"/>
  <c r="AF24" i="8"/>
  <c r="AF39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D12" i="8" s="1"/>
  <c r="AF35" i="8"/>
  <c r="AD36" i="8" s="1"/>
  <c r="AE20" i="8" l="1"/>
  <c r="AD28" i="8"/>
  <c r="AC28" i="8"/>
  <c r="AC44" i="8"/>
  <c r="AD20" i="8"/>
  <c r="AE12" i="8"/>
  <c r="AC36" i="8"/>
  <c r="AE36" i="8"/>
  <c r="AC12" i="8"/>
  <c r="AE44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C28" i="7" l="1"/>
  <c r="AD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C28" i="3" l="1"/>
  <c r="AD20" i="4"/>
  <c r="AE36" i="4"/>
  <c r="AD36" i="3"/>
  <c r="AC36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<sst xmlns="http://schemas.openxmlformats.org/spreadsheetml/2006/main" count="1387" uniqueCount="330">
  <si>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</si>
  <si>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</si>
  <si>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</si>
  <si>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</si>
  <si>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</si>
  <si>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</si>
  <si>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</si>
  <si>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</si>
  <si>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</si>
  <si>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</si>
  <si>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</si>
  <si>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</si>
  <si>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</si>
  <si>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</si>
  <si>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</si>
  <si>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</si>
  <si>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</si>
  <si>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</si>
  <si>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</si>
  <si>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</si>
  <si>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</si>
  <si>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</si>
  <si>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</si>
  <si>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</si>
  <si>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</si>
  <si>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</si>
  <si>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</si>
  <si>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</si>
  <si>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</si>
  <si>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</si>
  <si>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</si>
  <si>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</si>
  <si>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</si>
  <si>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</si>
  <si>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</si>
  <si>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</si>
  <si>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</si>
  <si>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</si>
  <si>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</si>
  <si>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</si>
  <si>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</si>
  <si>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</si>
  <si>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</si>
  <si>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</si>
  <si>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</si>
  <si>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</si>
  <si>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</si>
  <si>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</si>
  <si>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</si>
  <si>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香Q米飯</t>
    <phoneticPr fontId="19" type="noConversion"/>
  </si>
  <si>
    <t>煮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</si>
  <si>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</si>
  <si>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</si>
  <si>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</si>
  <si>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</si>
  <si>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</si>
  <si>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</si>
  <si>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豆魚肉蛋類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</si>
  <si>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</si>
  <si>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</si>
  <si>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</si>
  <si>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餐數</t>
    <phoneticPr fontId="19" type="noConversion"/>
  </si>
  <si>
    <t>川燙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</si>
  <si>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</si>
  <si>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</si>
  <si>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</si>
  <si>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</si>
  <si>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洋蔥</t>
    <phoneticPr fontId="19" type="noConversion"/>
  </si>
  <si>
    <t>煮</t>
    <phoneticPr fontId="19" type="noConversion"/>
  </si>
  <si>
    <t>雞蛋</t>
    <phoneticPr fontId="19" type="noConversion"/>
  </si>
  <si>
    <t>烤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</si>
  <si>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</si>
  <si>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</si>
  <si>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</si>
  <si>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白蘿蔔</t>
    <phoneticPr fontId="19" type="noConversion"/>
  </si>
  <si>
    <t>地瓜飯</t>
    <phoneticPr fontId="19" type="noConversion"/>
  </si>
  <si>
    <t>地瓜飯</t>
    <phoneticPr fontId="19" type="noConversion"/>
  </si>
  <si>
    <t>地瓜</t>
    <phoneticPr fontId="19" type="noConversion"/>
  </si>
  <si>
    <t>炸</t>
    <phoneticPr fontId="19" type="noConversion"/>
  </si>
  <si>
    <t>美白菇</t>
    <phoneticPr fontId="19" type="noConversion"/>
  </si>
  <si>
    <t>煮</t>
    <phoneticPr fontId="19" type="noConversion"/>
  </si>
  <si>
    <t>星期三</t>
    <phoneticPr fontId="19" type="noConversion"/>
  </si>
  <si>
    <t>星期四</t>
    <phoneticPr fontId="19" type="noConversion"/>
  </si>
  <si>
    <t>深色蔬菜</t>
    <phoneticPr fontId="19" type="noConversion"/>
  </si>
  <si>
    <t>煮</t>
    <phoneticPr fontId="19" type="noConversion"/>
  </si>
  <si>
    <t>蒸</t>
    <phoneticPr fontId="19" type="noConversion"/>
  </si>
  <si>
    <t>蔬菜</t>
    <phoneticPr fontId="19" type="noConversion"/>
  </si>
  <si>
    <t>川燙</t>
    <phoneticPr fontId="19" type="noConversion"/>
  </si>
  <si>
    <t>醃</t>
    <phoneticPr fontId="19" type="noConversion"/>
  </si>
  <si>
    <t>味噌</t>
    <phoneticPr fontId="19" type="noConversion"/>
  </si>
  <si>
    <t>白米</t>
    <phoneticPr fontId="19" type="noConversion"/>
  </si>
  <si>
    <t>海</t>
    <phoneticPr fontId="19" type="noConversion"/>
  </si>
  <si>
    <t>杏鮑菇</t>
    <phoneticPr fontId="19" type="noConversion"/>
  </si>
  <si>
    <t>深色蔬菜</t>
    <phoneticPr fontId="19" type="noConversion"/>
  </si>
  <si>
    <t>蔬菜</t>
    <phoneticPr fontId="19" type="noConversion"/>
  </si>
  <si>
    <t>紫菜</t>
    <phoneticPr fontId="19" type="noConversion"/>
  </si>
  <si>
    <t>生鮮豬絞肉</t>
    <phoneticPr fontId="19" type="noConversion"/>
  </si>
  <si>
    <t>木耳</t>
    <phoneticPr fontId="19" type="noConversion"/>
  </si>
  <si>
    <t>淺色蔬菜</t>
    <phoneticPr fontId="19" type="noConversion"/>
  </si>
  <si>
    <t>星期一</t>
    <phoneticPr fontId="19" type="noConversion"/>
  </si>
  <si>
    <t>蒸</t>
    <phoneticPr fontId="19" type="noConversion"/>
  </si>
  <si>
    <t>白米</t>
    <phoneticPr fontId="19" type="noConversion"/>
  </si>
  <si>
    <t>味噌豆腐湯(豆)</t>
    <phoneticPr fontId="19" type="noConversion"/>
  </si>
  <si>
    <t>豆</t>
    <phoneticPr fontId="19" type="noConversion"/>
  </si>
  <si>
    <t>油蔥酥</t>
    <phoneticPr fontId="19" type="noConversion"/>
  </si>
  <si>
    <t>粉薑</t>
    <phoneticPr fontId="19" type="noConversion"/>
  </si>
  <si>
    <t>三色豆</t>
    <phoneticPr fontId="19" type="noConversion"/>
  </si>
  <si>
    <t>醣類：</t>
    <phoneticPr fontId="19" type="noConversion"/>
  </si>
  <si>
    <t>冬瓜</t>
    <phoneticPr fontId="19" type="noConversion"/>
  </si>
  <si>
    <t>豬肉來源:臺灣(豬肉及豬可食部位原料之原產地:臺灣)</t>
  </si>
  <si>
    <t>有機蔬菜</t>
    <phoneticPr fontId="19" type="noConversion"/>
  </si>
  <si>
    <t>有機蔬菜</t>
    <phoneticPr fontId="19" type="noConversion"/>
  </si>
  <si>
    <t>星期三</t>
    <phoneticPr fontId="19" type="noConversion"/>
  </si>
  <si>
    <t>個人量(克)</t>
    <phoneticPr fontId="19" type="noConversion"/>
  </si>
  <si>
    <t>煮</t>
    <phoneticPr fontId="19" type="noConversion"/>
  </si>
  <si>
    <t>甘藍</t>
    <phoneticPr fontId="19" type="noConversion"/>
  </si>
  <si>
    <t>傳統豆腐</t>
    <phoneticPr fontId="19" type="noConversion"/>
  </si>
  <si>
    <t>糙米飯</t>
    <phoneticPr fontId="19" type="noConversion"/>
  </si>
  <si>
    <t>乾香菇</t>
    <phoneticPr fontId="19" type="noConversion"/>
  </si>
  <si>
    <t>馬鈴薯</t>
    <phoneticPr fontId="19" type="noConversion"/>
  </si>
  <si>
    <t>生鮮豬後腿肉絲</t>
    <phoneticPr fontId="19" type="noConversion"/>
  </si>
  <si>
    <t>胡蘿蔔</t>
    <phoneticPr fontId="19" type="noConversion"/>
  </si>
  <si>
    <t>糙粳米</t>
    <phoneticPr fontId="19" type="noConversion"/>
  </si>
  <si>
    <t>煮</t>
    <phoneticPr fontId="19" type="noConversion"/>
  </si>
  <si>
    <t>煮</t>
    <phoneticPr fontId="19" type="noConversion"/>
  </si>
  <si>
    <t>蒸</t>
    <phoneticPr fontId="19" type="noConversion"/>
  </si>
  <si>
    <t>麵條</t>
    <phoneticPr fontId="19" type="noConversion"/>
  </si>
  <si>
    <t>冷</t>
    <phoneticPr fontId="19" type="noConversion"/>
  </si>
  <si>
    <t>白米</t>
    <phoneticPr fontId="19" type="noConversion"/>
  </si>
  <si>
    <t>紫菜蛋花湯</t>
    <phoneticPr fontId="19" type="noConversion"/>
  </si>
  <si>
    <t>冬瓜湯</t>
    <phoneticPr fontId="19" type="noConversion"/>
  </si>
  <si>
    <t>地瓜飯</t>
    <phoneticPr fontId="19" type="noConversion"/>
  </si>
  <si>
    <t>有機蔬菜</t>
    <phoneticPr fontId="19" type="noConversion"/>
  </si>
  <si>
    <t>生鮮水鯊魚肉</t>
    <phoneticPr fontId="19" type="noConversion"/>
  </si>
  <si>
    <t>加</t>
    <phoneticPr fontId="19" type="noConversion"/>
  </si>
  <si>
    <t>金針菇</t>
    <phoneticPr fontId="19" type="noConversion"/>
  </si>
  <si>
    <t>生鮮雞胸肉</t>
    <phoneticPr fontId="19" type="noConversion"/>
  </si>
  <si>
    <t>咖哩粉</t>
    <phoneticPr fontId="19" type="noConversion"/>
  </si>
  <si>
    <t>綠豆芽</t>
    <phoneticPr fontId="19" type="noConversion"/>
  </si>
  <si>
    <t>煮</t>
    <phoneticPr fontId="19" type="noConversion"/>
  </si>
  <si>
    <t>芡</t>
    <phoneticPr fontId="19" type="noConversion"/>
  </si>
  <si>
    <t>冷凍玉米粒</t>
    <phoneticPr fontId="19" type="noConversion"/>
  </si>
  <si>
    <t>烤</t>
    <phoneticPr fontId="19" type="noConversion"/>
  </si>
  <si>
    <t>煮</t>
    <phoneticPr fontId="19" type="noConversion"/>
  </si>
  <si>
    <t>滷</t>
    <phoneticPr fontId="19" type="noConversion"/>
  </si>
  <si>
    <t>生鮮阿根廷魷</t>
    <phoneticPr fontId="19" type="noConversion"/>
  </si>
  <si>
    <t>煮</t>
    <phoneticPr fontId="19" type="noConversion"/>
  </si>
  <si>
    <t>煮</t>
    <phoneticPr fontId="19" type="noConversion"/>
  </si>
  <si>
    <t>芡</t>
    <phoneticPr fontId="19" type="noConversion"/>
  </si>
  <si>
    <t>生鮮雞翅</t>
    <phoneticPr fontId="19" type="noConversion"/>
  </si>
  <si>
    <t>煮</t>
    <phoneticPr fontId="19" type="noConversion"/>
  </si>
  <si>
    <t>煮</t>
    <phoneticPr fontId="19" type="noConversion"/>
  </si>
  <si>
    <t>豆腐丁</t>
    <phoneticPr fontId="19" type="noConversion"/>
  </si>
  <si>
    <t>蔬菜</t>
    <phoneticPr fontId="19" type="noConversion"/>
  </si>
  <si>
    <t>醃漬花胡瓜</t>
    <phoneticPr fontId="19" type="noConversion"/>
  </si>
  <si>
    <t>香菇絲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</si>
  <si>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</si>
  <si>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</si>
  <si>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</si>
  <si>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</si>
  <si>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地瓜</t>
    <phoneticPr fontId="19" type="noConversion"/>
  </si>
  <si>
    <t>豬肉來源:臺灣
(豬肉及豬可食部位原料之原產地:臺灣)</t>
    <phoneticPr fontId="19" type="noConversion"/>
  </si>
  <si>
    <t>11月1日(五)</t>
    <phoneticPr fontId="19" type="noConversion"/>
  </si>
  <si>
    <t>11月4日(一)</t>
    <phoneticPr fontId="19" type="noConversion"/>
  </si>
  <si>
    <t>11月5日(二)</t>
    <phoneticPr fontId="19" type="noConversion"/>
  </si>
  <si>
    <t>11月6日(三)</t>
    <phoneticPr fontId="19" type="noConversion"/>
  </si>
  <si>
    <t>11月7日(四)</t>
    <phoneticPr fontId="19" type="noConversion"/>
  </si>
  <si>
    <t>11月8日(五)</t>
    <phoneticPr fontId="19" type="noConversion"/>
  </si>
  <si>
    <t>11月11日(一)</t>
    <phoneticPr fontId="19" type="noConversion"/>
  </si>
  <si>
    <t>11月18日(一)</t>
    <phoneticPr fontId="19" type="noConversion"/>
  </si>
  <si>
    <t>11月25日(一)</t>
    <phoneticPr fontId="19" type="noConversion"/>
  </si>
  <si>
    <t>11月12日(二)</t>
    <phoneticPr fontId="19" type="noConversion"/>
  </si>
  <si>
    <t>11月13日(三)</t>
    <phoneticPr fontId="19" type="noConversion"/>
  </si>
  <si>
    <t>11月14日(四)</t>
    <phoneticPr fontId="19" type="noConversion"/>
  </si>
  <si>
    <t>11月15日(五)</t>
    <phoneticPr fontId="19" type="noConversion"/>
  </si>
  <si>
    <t>11月19日(二)</t>
    <phoneticPr fontId="19" type="noConversion"/>
  </si>
  <si>
    <t>11月20日(三)</t>
    <phoneticPr fontId="19" type="noConversion"/>
  </si>
  <si>
    <t>11月21日(四)</t>
    <phoneticPr fontId="19" type="noConversion"/>
  </si>
  <si>
    <t>11月22日(五)</t>
    <phoneticPr fontId="19" type="noConversion"/>
  </si>
  <si>
    <t>11月26日(二)</t>
    <phoneticPr fontId="19" type="noConversion"/>
  </si>
  <si>
    <t>11月27日(三)</t>
    <phoneticPr fontId="19" type="noConversion"/>
  </si>
  <si>
    <t>11月28日(四)</t>
    <phoneticPr fontId="19" type="noConversion"/>
  </si>
  <si>
    <t>11月29日(五)</t>
    <phoneticPr fontId="19" type="noConversion"/>
  </si>
  <si>
    <t>雞柳條</t>
    <phoneticPr fontId="19" type="noConversion"/>
  </si>
  <si>
    <t>絞肉滷蛋</t>
    <phoneticPr fontId="19" type="noConversion"/>
  </si>
  <si>
    <t>冰心地瓜</t>
    <phoneticPr fontId="19" type="noConversion"/>
  </si>
  <si>
    <t>檸檬雞翅</t>
    <phoneticPr fontId="19" type="noConversion"/>
  </si>
  <si>
    <t>水水茶碗蒸</t>
    <phoneticPr fontId="19" type="noConversion"/>
  </si>
  <si>
    <t>烤雞腿</t>
    <phoneticPr fontId="19" type="noConversion"/>
  </si>
  <si>
    <t>獨家鹹豬肉</t>
    <phoneticPr fontId="19" type="noConversion"/>
  </si>
  <si>
    <t>照燒豬排</t>
    <phoneticPr fontId="19" type="noConversion"/>
  </si>
  <si>
    <t>菜脯</t>
    <phoneticPr fontId="19" type="noConversion"/>
  </si>
  <si>
    <t>豬肉鍋貼</t>
    <phoneticPr fontId="19" type="noConversion"/>
  </si>
  <si>
    <t>巧克力饅頭</t>
    <phoneticPr fontId="19" type="noConversion"/>
  </si>
  <si>
    <t>酸甜豆腐丁(豆)</t>
    <phoneticPr fontId="19" type="noConversion"/>
  </si>
  <si>
    <t>冬瓜鮮菇湯</t>
    <phoneticPr fontId="19" type="noConversion"/>
  </si>
  <si>
    <t>麻辣燙(豆)</t>
    <phoneticPr fontId="19" type="noConversion"/>
  </si>
  <si>
    <t>古早味肉燥(醃)</t>
    <phoneticPr fontId="19" type="noConversion"/>
  </si>
  <si>
    <t>鮮蔬肉絲湯</t>
    <phoneticPr fontId="19" type="noConversion"/>
  </si>
  <si>
    <t>韓式銅板肉片</t>
    <phoneticPr fontId="19" type="noConversion"/>
  </si>
  <si>
    <t>鮮蔬豆腐鍋(豆)</t>
    <phoneticPr fontId="19" type="noConversion"/>
  </si>
  <si>
    <t>竹筍肉絲湯</t>
    <phoneticPr fontId="19" type="noConversion"/>
  </si>
  <si>
    <t>酢醬高麗菜</t>
    <phoneticPr fontId="19" type="noConversion"/>
  </si>
  <si>
    <t>涮涮肉片</t>
    <phoneticPr fontId="19" type="noConversion"/>
  </si>
  <si>
    <t>玉米炒蛋</t>
    <phoneticPr fontId="19" type="noConversion"/>
  </si>
  <si>
    <t>玉米三色</t>
    <phoneticPr fontId="19" type="noConversion"/>
  </si>
  <si>
    <t>暖呼呼薑母燒雞</t>
    <phoneticPr fontId="19" type="noConversion"/>
  </si>
  <si>
    <t>酸菜白肉鍋</t>
    <phoneticPr fontId="19" type="noConversion"/>
  </si>
  <si>
    <t>油蔥拌飯</t>
    <phoneticPr fontId="19" type="noConversion"/>
  </si>
  <si>
    <t>黑胡椒肉絲</t>
    <phoneticPr fontId="19" type="noConversion"/>
  </si>
  <si>
    <t>鹹酥雞(炸)</t>
    <phoneticPr fontId="19" type="noConversion"/>
  </si>
  <si>
    <t>白醬馬鈴薯</t>
    <phoneticPr fontId="19" type="noConversion"/>
  </si>
  <si>
    <t>無骨雞排(加)</t>
    <phoneticPr fontId="19" type="noConversion"/>
  </si>
  <si>
    <t>脆皮雞翅</t>
    <phoneticPr fontId="19" type="noConversion"/>
  </si>
  <si>
    <t>港式蘿蔔糕(冷)</t>
    <phoneticPr fontId="19" type="noConversion"/>
  </si>
  <si>
    <t>鐵板拌麵</t>
    <phoneticPr fontId="19" type="noConversion"/>
  </si>
  <si>
    <t>煎餃(冷)</t>
    <phoneticPr fontId="19" type="noConversion"/>
  </si>
  <si>
    <t>紅蘿蔔炒蛋</t>
    <phoneticPr fontId="19" type="noConversion"/>
  </si>
  <si>
    <t>雞塊x2(加)</t>
    <phoneticPr fontId="19" type="noConversion"/>
  </si>
  <si>
    <t>酥炸魚丁(海)(炸)</t>
    <phoneticPr fontId="19" type="noConversion"/>
  </si>
  <si>
    <t>新鮮豬里肌</t>
    <phoneticPr fontId="19" type="noConversion"/>
  </si>
  <si>
    <t>新竹米粉</t>
    <phoneticPr fontId="19" type="noConversion"/>
  </si>
  <si>
    <t>特濃咖哩</t>
    <phoneticPr fontId="19" type="noConversion"/>
  </si>
  <si>
    <t>海鮮魷魚(海)</t>
    <phoneticPr fontId="19" type="noConversion"/>
  </si>
  <si>
    <t>茄汁雞米花(加)</t>
    <phoneticPr fontId="19" type="noConversion"/>
  </si>
  <si>
    <t>蝦仁拌花椰(海)</t>
    <phoneticPr fontId="19" type="noConversion"/>
  </si>
  <si>
    <t>油蔥蒸蛋</t>
    <phoneticPr fontId="19" type="noConversion"/>
  </si>
  <si>
    <t>玉米蛋花湯</t>
    <phoneticPr fontId="19" type="noConversion"/>
  </si>
  <si>
    <t>玉米蝦仁(海)</t>
    <phoneticPr fontId="19" type="noConversion"/>
  </si>
  <si>
    <t>美白菇拌海根</t>
    <phoneticPr fontId="19" type="noConversion"/>
  </si>
  <si>
    <t>小小豆干丁</t>
    <phoneticPr fontId="19" type="noConversion"/>
  </si>
  <si>
    <t>花生粉</t>
    <phoneticPr fontId="19" type="noConversion"/>
  </si>
  <si>
    <t>乾群帶菜</t>
    <phoneticPr fontId="19" type="noConversion"/>
  </si>
  <si>
    <t>新鮮肉排</t>
    <phoneticPr fontId="19" type="noConversion"/>
  </si>
  <si>
    <t>玉米粒</t>
    <phoneticPr fontId="19" type="noConversion"/>
  </si>
  <si>
    <t>榨菜</t>
    <phoneticPr fontId="19" type="noConversion"/>
  </si>
  <si>
    <t>冷藏廣式蘿蔔糕</t>
    <phoneticPr fontId="19" type="noConversion"/>
  </si>
  <si>
    <t>白米</t>
  </si>
  <si>
    <t>生鮮骨腿</t>
    <phoneticPr fontId="19" type="noConversion"/>
  </si>
  <si>
    <t>生鮮後腿肉絲</t>
    <phoneticPr fontId="19" type="noConversion"/>
  </si>
  <si>
    <t>冷凍雞塊</t>
    <phoneticPr fontId="19" type="noConversion"/>
  </si>
  <si>
    <t>生鮮豬里肌肉排</t>
  </si>
  <si>
    <t>米粉</t>
    <phoneticPr fontId="19" type="noConversion"/>
  </si>
  <si>
    <t>黑豆干</t>
    <phoneticPr fontId="19" type="noConversion"/>
  </si>
  <si>
    <t>四分豆干</t>
    <phoneticPr fontId="19" type="noConversion"/>
  </si>
  <si>
    <t>海帶根</t>
    <phoneticPr fontId="19" type="noConversion"/>
  </si>
  <si>
    <t>柴魚片</t>
    <phoneticPr fontId="19" type="noConversion"/>
  </si>
  <si>
    <t>生鮮豬前腿肉片</t>
    <phoneticPr fontId="19" type="noConversion"/>
  </si>
  <si>
    <t>大蒜</t>
    <phoneticPr fontId="19" type="noConversion"/>
  </si>
  <si>
    <t>日式豆腐湯(豆)</t>
    <phoneticPr fontId="19" type="noConversion"/>
  </si>
  <si>
    <t>冬瓜燒雞</t>
    <phoneticPr fontId="19" type="noConversion"/>
  </si>
  <si>
    <t>酢醬拌高麗菜</t>
    <phoneticPr fontId="19" type="noConversion"/>
  </si>
  <si>
    <t>梅干肉燥(醃)</t>
    <phoneticPr fontId="19" type="noConversion"/>
  </si>
  <si>
    <t>酢醬麵(豆)</t>
    <phoneticPr fontId="19" type="noConversion"/>
  </si>
  <si>
    <t>香烤雞柳條x2(加)</t>
    <phoneticPr fontId="19" type="noConversion"/>
  </si>
  <si>
    <t>花生米血糕(冷)</t>
    <phoneticPr fontId="19" type="noConversion"/>
  </si>
  <si>
    <t>麥片飯</t>
    <phoneticPr fontId="19" type="noConversion"/>
  </si>
  <si>
    <t>鍋貼(加)</t>
    <phoneticPr fontId="19" type="noConversion"/>
  </si>
  <si>
    <t>生鮮水產品-香酥魚丁(海)(炸)</t>
    <phoneticPr fontId="19" type="noConversion"/>
  </si>
  <si>
    <t>菜脯蛋(醃)</t>
    <phoneticPr fontId="19" type="noConversion"/>
  </si>
  <si>
    <t>台南肉羹(加)</t>
    <phoneticPr fontId="19" type="noConversion"/>
  </si>
  <si>
    <t>香酥魷魚(海)(炸)</t>
    <phoneticPr fontId="19" type="noConversion"/>
  </si>
  <si>
    <t>功夫烤鴨(冷)</t>
    <phoneticPr fontId="19" type="noConversion"/>
  </si>
  <si>
    <t>三絲豆腐(豆)</t>
    <phoneticPr fontId="19" type="noConversion"/>
  </si>
  <si>
    <t>麻香拌飯(海)</t>
    <phoneticPr fontId="19" type="noConversion"/>
  </si>
  <si>
    <t>咔啦翅小腿(炸)</t>
    <phoneticPr fontId="19" type="noConversion"/>
  </si>
  <si>
    <t>滷味豆干(豆)</t>
    <phoneticPr fontId="19" type="noConversion"/>
  </si>
  <si>
    <t>酸辣湯(豆)(芡)(醃)</t>
    <phoneticPr fontId="19" type="noConversion"/>
  </si>
  <si>
    <t>巧克力饅頭(冷)</t>
    <phoneticPr fontId="19" type="noConversion"/>
  </si>
  <si>
    <t>生鮮阿根廷魷魚</t>
    <phoneticPr fontId="19" type="noConversion"/>
  </si>
  <si>
    <t>新鮮麻竹筍</t>
    <phoneticPr fontId="19" type="noConversion"/>
  </si>
  <si>
    <t>結球白菜</t>
    <phoneticPr fontId="19" type="noConversion"/>
  </si>
  <si>
    <t>冷凍豬血糕</t>
    <phoneticPr fontId="19" type="noConversion"/>
  </si>
  <si>
    <t>大麥片</t>
    <phoneticPr fontId="19" type="noConversion"/>
  </si>
  <si>
    <t>生鮮豬里肌肉排</t>
    <phoneticPr fontId="19" type="noConversion"/>
  </si>
  <si>
    <t>生鮮雞肉</t>
    <phoneticPr fontId="19" type="noConversion"/>
  </si>
  <si>
    <t>冷凍青花菜</t>
    <phoneticPr fontId="19" type="noConversion"/>
  </si>
  <si>
    <t>雞水煮蛋</t>
    <phoneticPr fontId="19" type="noConversion"/>
  </si>
  <si>
    <t>梅乾菜</t>
    <phoneticPr fontId="19" type="noConversion"/>
  </si>
  <si>
    <t>無骨雞排</t>
    <phoneticPr fontId="19" type="noConversion"/>
  </si>
  <si>
    <t>生鮮豬血</t>
    <phoneticPr fontId="19" type="noConversion"/>
  </si>
  <si>
    <t>海芽蛋花湯</t>
    <phoneticPr fontId="19" type="noConversion"/>
  </si>
  <si>
    <t>醬爆肉片</t>
    <phoneticPr fontId="19" type="noConversion"/>
  </si>
  <si>
    <t>辣椒</t>
    <phoneticPr fontId="19" type="noConversion"/>
  </si>
  <si>
    <t>手工肉羹</t>
    <phoneticPr fontId="19" type="noConversion"/>
  </si>
  <si>
    <t>生鮮蝦仁</t>
    <phoneticPr fontId="19" type="noConversion"/>
  </si>
  <si>
    <t>冷凍豬肉水餃</t>
    <phoneticPr fontId="19" type="noConversion"/>
  </si>
  <si>
    <t>煎</t>
    <phoneticPr fontId="19" type="noConversion"/>
  </si>
  <si>
    <t>鴻喜菇</t>
    <phoneticPr fontId="19" type="noConversion"/>
  </si>
  <si>
    <t>生鮮鴨肉</t>
    <phoneticPr fontId="19" type="noConversion"/>
  </si>
  <si>
    <t>脆筍絲</t>
    <phoneticPr fontId="19" type="noConversion"/>
  </si>
  <si>
    <t>冬蝦</t>
    <phoneticPr fontId="19" type="noConversion"/>
  </si>
  <si>
    <t>生鮮翅小腿</t>
    <phoneticPr fontId="19" type="noConversion"/>
  </si>
  <si>
    <t>雞米花</t>
    <phoneticPr fontId="19" type="noConversion"/>
  </si>
  <si>
    <t>柴香豆腐(豆)(海)</t>
    <phoneticPr fontId="19" type="noConversion"/>
  </si>
  <si>
    <t>鮮菇肉絲湯</t>
    <phoneticPr fontId="19" type="noConversion"/>
  </si>
  <si>
    <t>酸白菜</t>
    <phoneticPr fontId="19" type="noConversion"/>
  </si>
  <si>
    <t>香噴噴肉燥(豆)</t>
    <phoneticPr fontId="19" type="noConversion"/>
  </si>
  <si>
    <t>豆干</t>
    <phoneticPr fontId="19" type="noConversion"/>
  </si>
  <si>
    <t>日式菇菇湯</t>
    <phoneticPr fontId="19" type="noConversion"/>
  </si>
  <si>
    <t>洋芋濃湯(芡)</t>
    <phoneticPr fontId="19" type="noConversion"/>
  </si>
  <si>
    <t>小湯包(冷)</t>
    <phoneticPr fontId="19" type="noConversion"/>
  </si>
  <si>
    <t>湯包</t>
    <phoneticPr fontId="19" type="noConversion"/>
  </si>
  <si>
    <t>芋泥包(冷)</t>
    <phoneticPr fontId="19" type="noConversion"/>
  </si>
  <si>
    <t>芋泥包</t>
    <phoneticPr fontId="19" type="noConversion"/>
  </si>
  <si>
    <t>胡蘿蔔</t>
    <phoneticPr fontId="19" type="noConversion"/>
  </si>
  <si>
    <t>木耳</t>
    <phoneticPr fontId="19" type="noConversion"/>
  </si>
  <si>
    <t>加</t>
    <phoneticPr fontId="19" type="noConversion"/>
  </si>
  <si>
    <t>每週供應魚類產品.小心魚刺</t>
    <phoneticPr fontId="19" type="noConversion"/>
  </si>
  <si>
    <t>肉燥拌麵</t>
    <phoneticPr fontId="19" type="noConversion"/>
  </si>
  <si>
    <t>花椰拌蝦仁(海)</t>
    <phoneticPr fontId="19" type="noConversion"/>
  </si>
  <si>
    <t>菜頭湯</t>
    <phoneticPr fontId="19" type="noConversion"/>
  </si>
  <si>
    <t>海加</t>
    <phoneticPr fontId="19" type="noConversion"/>
  </si>
  <si>
    <t>玉米濃湯(芡)/獎勵金豆奶</t>
    <phoneticPr fontId="19" type="noConversion"/>
  </si>
  <si>
    <t>獎勵金豆奶</t>
    <phoneticPr fontId="19" type="noConversion"/>
  </si>
  <si>
    <t>雙色地瓜球(加)</t>
    <phoneticPr fontId="19" type="noConversion"/>
  </si>
  <si>
    <t>地瓜球</t>
    <phoneticPr fontId="19" type="noConversion"/>
  </si>
  <si>
    <t>魷魚丸X2(海加)</t>
    <phoneticPr fontId="19" type="noConversion"/>
  </si>
  <si>
    <t>魷魚丸</t>
    <phoneticPr fontId="19" type="noConversion"/>
  </si>
  <si>
    <t>113年11月4日-11月8日第二週菜單明細(員林國小--承富)</t>
    <phoneticPr fontId="19" type="noConversion"/>
  </si>
  <si>
    <t>113年11月1日第一週菜單明細(員林國小--承富)</t>
    <phoneticPr fontId="19" type="noConversion"/>
  </si>
  <si>
    <t>113年11月11日-11月15日第三週菜單明細(員林國小--承富)</t>
    <phoneticPr fontId="19" type="noConversion"/>
  </si>
  <si>
    <t>113年11月18日-11月22日第四週菜單明細(員林國小--承富)</t>
    <phoneticPr fontId="19" type="noConversion"/>
  </si>
  <si>
    <t>113年11月25日--11月29日第五週菜單明細(員林國小--承富)</t>
    <phoneticPr fontId="19" type="noConversion"/>
  </si>
  <si>
    <t>冬瓜山粉圓</t>
    <phoneticPr fontId="19" type="noConversion"/>
  </si>
  <si>
    <t>綠豆地瓜</t>
    <phoneticPr fontId="19" type="noConversion"/>
  </si>
  <si>
    <t>山粉圓</t>
    <phoneticPr fontId="19" type="noConversion"/>
  </si>
  <si>
    <t>冬瓜糖磚</t>
    <phoneticPr fontId="19" type="noConversion"/>
  </si>
  <si>
    <t>紅砂糖</t>
    <phoneticPr fontId="19" type="noConversion"/>
  </si>
  <si>
    <t>綠豆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</si>
</sst>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 "/>
  </numFmts>
  <fonts count="113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標楷體"/>
      <family val="4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2"/>
      <name val="標楷體"/>
      <family val="4"/>
      <charset val="136"/>
    </font>
    <font>
      <sz val="18"/>
      <name val="新細明體"/>
      <family val="1"/>
      <charset val="136"/>
    </font>
    <font>
      <b/>
      <sz val="22"/>
      <name val="標楷體"/>
      <family val="4"/>
      <charset val="136"/>
    </font>
    <font>
      <sz val="22"/>
      <color rgb="FF7030A0"/>
      <name val="華康墨字體(P)"/>
      <family val="5"/>
      <charset val="136"/>
    </font>
    <font>
      <sz val="22"/>
      <color rgb="FFFF3399"/>
      <name val="華康墨字體(P)"/>
      <family val="5"/>
      <charset val="136"/>
    </font>
    <font>
      <b/>
      <sz val="22"/>
      <color theme="5" tint="-0.499984740745262"/>
      <name val="華康墨字體(P)"/>
      <family val="5"/>
      <charset val="136"/>
    </font>
    <font>
      <sz val="22"/>
      <color theme="5" tint="-0.499984740745262"/>
      <name val="華康棒棒體W5(P)"/>
      <family val="5"/>
      <charset val="136"/>
    </font>
    <font>
      <sz val="22"/>
      <color rgb="FFFF3399"/>
      <name val="華康棒棒體W5(P)"/>
      <family val="5"/>
      <charset val="136"/>
    </font>
    <font>
      <b/>
      <sz val="22"/>
      <color rgb="FF00B050"/>
      <name val="華康棒棒體W5(P)"/>
      <family val="5"/>
      <charset val="136"/>
    </font>
    <font>
      <b/>
      <sz val="22"/>
      <color rgb="FF0070C0"/>
      <name val="華康流隸體(P)"/>
      <family val="4"/>
      <charset val="136"/>
    </font>
    <font>
      <b/>
      <sz val="22"/>
      <color rgb="FFFF3399"/>
      <name val="華康流隸體(P)"/>
      <family val="4"/>
      <charset val="136"/>
    </font>
    <font>
      <sz val="22"/>
      <color rgb="FF6600FF"/>
      <name val="華康流隸體(P)"/>
      <family val="4"/>
      <charset val="136"/>
    </font>
    <font>
      <sz val="22"/>
      <color rgb="FF0070C0"/>
      <name val="華康流隸體(P)"/>
      <family val="4"/>
      <charset val="136"/>
    </font>
    <font>
      <sz val="22"/>
      <color rgb="FFFF0000"/>
      <name val="華康棒棒體W5(P)"/>
      <family val="5"/>
      <charset val="136"/>
    </font>
    <font>
      <sz val="22"/>
      <color rgb="FF008000"/>
      <name val="華康墨字體(P)"/>
      <family val="5"/>
      <charset val="136"/>
    </font>
    <font>
      <b/>
      <sz val="22"/>
      <color theme="5" tint="-0.499984740745262"/>
      <name val="華康棒棒體W5(P)"/>
      <family val="5"/>
      <charset val="136"/>
    </font>
    <font>
      <b/>
      <sz val="22"/>
      <color rgb="FF009999"/>
      <name val="華康棒棒體W5"/>
      <family val="5"/>
      <charset val="136"/>
    </font>
    <font>
      <sz val="20"/>
      <color rgb="FFFF0000"/>
      <name val="新細明體"/>
      <family val="1"/>
    </font>
    <font>
      <b/>
      <sz val="20"/>
      <name val="新細明體"/>
      <family val="1"/>
      <charset val="136"/>
    </font>
    <font>
      <sz val="26"/>
      <color rgb="FFFF0000"/>
      <name val="微軟正黑體"/>
      <family val="2"/>
      <charset val="136"/>
    </font>
    <font>
      <sz val="21"/>
      <name val="標楷體"/>
      <family val="4"/>
      <charset val="136"/>
    </font>
    <font>
      <b/>
      <sz val="21"/>
      <name val="標楷體"/>
      <family val="4"/>
      <charset val="136"/>
    </font>
    <font>
      <b/>
      <sz val="21"/>
      <color theme="5" tint="-0.249977111117893"/>
      <name val="華康墨字體(P)"/>
      <family val="5"/>
      <charset val="136"/>
    </font>
    <font>
      <b/>
      <sz val="21"/>
      <color theme="8" tint="-0.249977111117893"/>
      <name val="華康棒棒體W5(P)"/>
      <family val="5"/>
      <charset val="136"/>
    </font>
    <font>
      <sz val="21"/>
      <color rgb="FFFF0000"/>
      <name val="華康棒棒體W5(P)"/>
      <family val="5"/>
      <charset val="136"/>
    </font>
    <font>
      <b/>
      <sz val="21"/>
      <color theme="5" tint="-0.499984740745262"/>
      <name val="華康墨字體(P)"/>
      <family val="5"/>
      <charset val="136"/>
    </font>
    <font>
      <b/>
      <sz val="21"/>
      <color rgb="FFFF5050"/>
      <name val="華康流隸體(P)"/>
      <family val="4"/>
      <charset val="136"/>
    </font>
    <font>
      <sz val="21"/>
      <color rgb="FFFF5050"/>
      <name val="華康流隸體(P)"/>
      <family val="4"/>
      <charset val="136"/>
    </font>
    <font>
      <b/>
      <sz val="21"/>
      <color rgb="FFFF0000"/>
      <name val="華康流隸體(P)"/>
      <family val="4"/>
      <charset val="136"/>
    </font>
    <font>
      <b/>
      <sz val="21"/>
      <color theme="6" tint="-0.249977111117893"/>
      <name val="華康流隸體(P)"/>
      <family val="4"/>
      <charset val="136"/>
    </font>
    <font>
      <b/>
      <sz val="21"/>
      <color rgb="FF002060"/>
      <name val="華康流隸體(P)"/>
      <family val="4"/>
      <charset val="136"/>
    </font>
    <font>
      <b/>
      <sz val="21"/>
      <color rgb="FF00B050"/>
      <name val="華康棒棒體W5(P)"/>
      <family val="5"/>
      <charset val="136"/>
    </font>
    <font>
      <sz val="21"/>
      <color theme="2" tint="-0.499984740745262"/>
      <name val="華康儷中黑"/>
      <family val="3"/>
      <charset val="136"/>
    </font>
    <font>
      <sz val="21"/>
      <color rgb="FFCC66FF"/>
      <name val="華康棒棒體W5(P)"/>
      <family val="5"/>
      <charset val="136"/>
    </font>
    <font>
      <sz val="21"/>
      <color rgb="FF0070C0"/>
      <name val="華康流隸體(P)"/>
      <family val="4"/>
      <charset val="136"/>
    </font>
    <font>
      <sz val="21"/>
      <color theme="9" tint="-0.499984740745262"/>
      <name val="華康棒棒體W5(P)"/>
      <family val="5"/>
      <charset val="136"/>
    </font>
    <font>
      <sz val="21"/>
      <color rgb="FF6600FF"/>
      <name val="華康流隸體(P)"/>
      <family val="4"/>
      <charset val="136"/>
    </font>
    <font>
      <b/>
      <sz val="21"/>
      <color rgb="FF00B0F0"/>
      <name val="華康墨字體(P)"/>
      <family val="5"/>
      <charset val="136"/>
    </font>
    <font>
      <b/>
      <sz val="21"/>
      <color theme="2" tint="-0.499984740745262"/>
      <name val="華康墨字體(P)"/>
      <family val="5"/>
      <charset val="136"/>
    </font>
    <font>
      <b/>
      <sz val="18"/>
      <color theme="5" tint="-0.499984740745262"/>
      <name val="華康墨字體(P)"/>
      <family val="5"/>
      <charset val="136"/>
    </font>
    <font>
      <b/>
      <sz val="21"/>
      <color rgb="FFFF0000"/>
      <name val="華康墨字體(P)"/>
      <family val="5"/>
      <charset val="136"/>
    </font>
    <font>
      <b/>
      <sz val="21"/>
      <color rgb="FF002060"/>
      <name val="華康棒棒體W5(P)"/>
      <family val="5"/>
      <charset val="136"/>
    </font>
    <font>
      <b/>
      <sz val="21"/>
      <color rgb="FFC00000"/>
      <name val="華康棒棒體W5(P)"/>
      <family val="5"/>
      <charset val="136"/>
    </font>
    <font>
      <b/>
      <sz val="21"/>
      <color rgb="FF0070C0"/>
      <name val="華康流隸體(P)"/>
      <family val="4"/>
      <charset val="136"/>
    </font>
    <font>
      <b/>
      <sz val="21"/>
      <color rgb="FF00B050"/>
      <name val="華康流隸體(P)"/>
      <family val="4"/>
      <charset val="136"/>
    </font>
    <font>
      <sz val="21"/>
      <color theme="5" tint="-0.499984740745262"/>
      <name val="華康棒棒體W5(P)"/>
      <family val="5"/>
      <charset val="136"/>
    </font>
    <font>
      <b/>
      <sz val="21"/>
      <color theme="8" tint="-0.499984740745262"/>
      <name val="華康流隸體(P)"/>
      <family val="4"/>
      <charset val="136"/>
    </font>
    <font>
      <sz val="21"/>
      <color theme="5" tint="-0.499984740745262"/>
      <name val="華康墨字體(P)"/>
      <family val="5"/>
      <charset val="136"/>
    </font>
    <font>
      <sz val="21"/>
      <color rgb="FF00B0F0"/>
      <name val="華康棒棒體W5(P)"/>
      <family val="5"/>
      <charset val="136"/>
    </font>
    <font>
      <sz val="21"/>
      <color rgb="FF008000"/>
      <name val="華康墨字體(P)"/>
      <family val="5"/>
      <charset val="136"/>
    </font>
    <font>
      <sz val="21"/>
      <color theme="5" tint="-0.249977111117893"/>
      <name val="華康墨字體(P)"/>
      <family val="5"/>
      <charset val="136"/>
    </font>
    <font>
      <b/>
      <sz val="21"/>
      <color rgb="FF7030A0"/>
      <name val="華康棒棒體W5(P)"/>
      <family val="5"/>
      <charset val="136"/>
    </font>
    <font>
      <sz val="21"/>
      <color rgb="FF0070C0"/>
      <name val="華康棒棒體W5(P)"/>
      <family val="5"/>
      <charset val="136"/>
    </font>
    <font>
      <b/>
      <sz val="21"/>
      <color rgb="FF7030A0"/>
      <name val="微軟正黑體"/>
      <family val="2"/>
      <charset val="136"/>
    </font>
    <font>
      <b/>
      <sz val="21"/>
      <color rgb="FF7030A0"/>
      <name val="華康儷粗圓外字集"/>
      <family val="3"/>
      <charset val="136"/>
    </font>
    <font>
      <b/>
      <sz val="21"/>
      <color rgb="FF7030A0"/>
      <name val="華康流隸體(P)"/>
      <family val="4"/>
      <charset val="136"/>
    </font>
    <font>
      <b/>
      <sz val="21"/>
      <color rgb="FF0070C0"/>
      <name val="華康棒棒體W5(P)"/>
      <family val="5"/>
      <charset val="136"/>
    </font>
    <font>
      <b/>
      <sz val="21"/>
      <color rgb="FF92D050"/>
      <name val="華康棒棒體W5(P)"/>
      <family val="5"/>
      <charset val="136"/>
    </font>
    <font>
      <sz val="21"/>
      <color rgb="FFC00000"/>
      <name val="華康墨字體(P)"/>
      <family val="5"/>
      <charset val="136"/>
    </font>
    <font>
      <b/>
      <sz val="21"/>
      <color rgb="FF008000"/>
      <name val="華康墨字體(P)"/>
      <family val="5"/>
      <charset val="136"/>
    </font>
    <font>
      <b/>
      <sz val="21"/>
      <color rgb="FFFF3399"/>
      <name val="華康墨字體(P)"/>
      <family val="5"/>
      <charset val="136"/>
    </font>
    <font>
      <sz val="21"/>
      <color rgb="FFFF3399"/>
      <name val="華康墨字體(P)"/>
      <family val="5"/>
      <charset val="136"/>
    </font>
    <font>
      <sz val="21"/>
      <color rgb="FFFF3399"/>
      <name val="華康棒棒體W5(P)"/>
      <family val="5"/>
      <charset val="136"/>
    </font>
    <font>
      <sz val="21"/>
      <color rgb="FFCC66FF"/>
      <name val="華康流隸體(P)"/>
      <family val="4"/>
      <charset val="136"/>
    </font>
    <font>
      <sz val="21"/>
      <color theme="5" tint="-0.249977111117893"/>
      <name val="華康棒棒體W5(P)"/>
      <family val="5"/>
      <charset val="136"/>
    </font>
    <font>
      <sz val="21"/>
      <color rgb="FF00B050"/>
      <name val="華康棒棒體W5(P)"/>
      <family val="5"/>
      <charset val="136"/>
    </font>
    <font>
      <sz val="21"/>
      <color theme="9" tint="-0.499984740745262"/>
      <name val="華康墨字體(P)"/>
      <family val="5"/>
      <charset val="136"/>
    </font>
    <font>
      <b/>
      <sz val="21"/>
      <color rgb="FF7030A0"/>
      <name val="華康娃娃體W7"/>
      <family val="5"/>
      <charset val="136"/>
    </font>
    <font>
      <sz val="18"/>
      <color rgb="FF0070C0"/>
      <name val="微軟正黑體"/>
      <family val="2"/>
      <charset val="136"/>
    </font>
    <font>
      <b/>
      <sz val="21"/>
      <color rgb="FFFF0000"/>
      <name val="標楷體"/>
      <family val="4"/>
      <charset val="136"/>
    </font>
    <font>
      <b/>
      <sz val="22"/>
      <color rgb="FF002060"/>
      <name val="標楷體"/>
      <family val="4"/>
      <charset val="136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59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/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508">
    <xf numFmtId="0" fontId="0" fillId="0" borderId="0" xfId="0">
      <alignment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9" fillId="0" borderId="28" xfId="0" applyFont="1" applyBorder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0" fillId="0" borderId="0" xfId="19" applyFont="1"/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180" fontId="28" fillId="0" borderId="0" xfId="0" applyNumberFormat="1" applyFont="1" applyAlignment="1">
      <alignment horizontal="right"/>
    </xf>
    <xf numFmtId="0" fontId="38" fillId="0" borderId="0" xfId="19" applyFont="1"/>
    <xf numFmtId="0" fontId="23" fillId="0" borderId="0" xfId="19" applyFont="1"/>
    <xf numFmtId="0" fontId="41" fillId="0" borderId="20" xfId="0" applyFont="1" applyBorder="1" applyAlignment="1">
      <alignment horizontal="left" vertical="center" shrinkToFit="1"/>
    </xf>
    <xf numFmtId="0" fontId="41" fillId="0" borderId="20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41" fillId="0" borderId="23" xfId="0" applyFont="1" applyBorder="1">
      <alignment vertical="center"/>
    </xf>
    <xf numFmtId="0" fontId="1" fillId="0" borderId="23" xfId="0" applyFont="1" applyBorder="1">
      <alignment vertical="center"/>
    </xf>
    <xf numFmtId="0" fontId="43" fillId="0" borderId="0" xfId="19" applyFont="1"/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 shrinkToFit="1"/>
    </xf>
    <xf numFmtId="0" fontId="0" fillId="0" borderId="0" xfId="0" applyAlignment="1">
      <alignment horizontal="right"/>
    </xf>
    <xf numFmtId="0" fontId="23" fillId="0" borderId="0" xfId="0" applyFont="1" applyAlignment="1">
      <alignment vertical="center" textRotation="180" shrinkToFit="1"/>
    </xf>
    <xf numFmtId="0" fontId="1" fillId="0" borderId="84" xfId="0" applyFont="1" applyBorder="1" applyAlignment="1">
      <alignment horizontal="center" vertical="center" shrinkToFit="1"/>
    </xf>
    <xf numFmtId="0" fontId="1" fillId="0" borderId="85" xfId="0" applyFont="1" applyBorder="1" applyAlignment="1">
      <alignment horizontal="right"/>
    </xf>
    <xf numFmtId="0" fontId="28" fillId="0" borderId="86" xfId="0" applyFont="1" applyBorder="1" applyAlignment="1">
      <alignment horizontal="left"/>
    </xf>
    <xf numFmtId="0" fontId="28" fillId="0" borderId="87" xfId="0" applyFont="1" applyBorder="1" applyAlignment="1">
      <alignment horizontal="center"/>
    </xf>
    <xf numFmtId="0" fontId="34" fillId="0" borderId="0" xfId="19" applyFont="1"/>
    <xf numFmtId="0" fontId="35" fillId="0" borderId="0" xfId="19" applyFont="1"/>
    <xf numFmtId="180" fontId="37" fillId="0" borderId="52" xfId="19" applyNumberFormat="1" applyFont="1" applyBorder="1"/>
    <xf numFmtId="0" fontId="37" fillId="0" borderId="52" xfId="19" applyFont="1" applyBorder="1"/>
    <xf numFmtId="179" fontId="37" fillId="0" borderId="52" xfId="19" applyNumberFormat="1" applyFont="1" applyBorder="1"/>
    <xf numFmtId="0" fontId="37" fillId="0" borderId="35" xfId="19" applyFont="1" applyBorder="1"/>
    <xf numFmtId="180" fontId="37" fillId="0" borderId="35" xfId="19" applyNumberFormat="1" applyFont="1" applyBorder="1"/>
    <xf numFmtId="179" fontId="37" fillId="0" borderId="36" xfId="19" applyNumberFormat="1" applyFont="1" applyBorder="1"/>
    <xf numFmtId="0" fontId="37" fillId="0" borderId="37" xfId="19" applyFont="1" applyBorder="1"/>
    <xf numFmtId="179" fontId="37" fillId="0" borderId="38" xfId="19" applyNumberFormat="1" applyFont="1" applyBorder="1"/>
    <xf numFmtId="0" fontId="37" fillId="0" borderId="38" xfId="19" applyFont="1" applyBorder="1"/>
    <xf numFmtId="179" fontId="37" fillId="0" borderId="41" xfId="19" applyNumberFormat="1" applyFont="1" applyBorder="1"/>
    <xf numFmtId="179" fontId="37" fillId="0" borderId="39" xfId="19" applyNumberFormat="1" applyFont="1" applyBorder="1"/>
    <xf numFmtId="0" fontId="37" fillId="0" borderId="34" xfId="19" applyFont="1" applyBorder="1"/>
    <xf numFmtId="179" fontId="37" fillId="0" borderId="35" xfId="19" applyNumberFormat="1" applyFont="1" applyBorder="1"/>
    <xf numFmtId="179" fontId="37" fillId="0" borderId="40" xfId="19" applyNumberFormat="1" applyFont="1" applyBorder="1"/>
    <xf numFmtId="0" fontId="37" fillId="0" borderId="50" xfId="19" applyFont="1" applyBorder="1"/>
    <xf numFmtId="179" fontId="37" fillId="0" borderId="50" xfId="19" applyNumberFormat="1" applyFont="1" applyBorder="1"/>
    <xf numFmtId="179" fontId="37" fillId="0" borderId="45" xfId="19" applyNumberFormat="1" applyFont="1" applyBorder="1"/>
    <xf numFmtId="179" fontId="37" fillId="0" borderId="68" xfId="19" applyNumberFormat="1" applyFont="1" applyBorder="1"/>
    <xf numFmtId="0" fontId="37" fillId="0" borderId="67" xfId="19" applyFont="1" applyBorder="1"/>
    <xf numFmtId="0" fontId="37" fillId="0" borderId="40" xfId="19" applyFont="1" applyBorder="1"/>
    <xf numFmtId="0" fontId="37" fillId="0" borderId="53" xfId="19" applyFont="1" applyBorder="1"/>
    <xf numFmtId="0" fontId="37" fillId="0" borderId="71" xfId="19" applyFont="1" applyBorder="1"/>
    <xf numFmtId="179" fontId="37" fillId="0" borderId="76" xfId="19" applyNumberFormat="1" applyFont="1" applyBorder="1"/>
    <xf numFmtId="0" fontId="37" fillId="0" borderId="72" xfId="19" applyFont="1" applyBorder="1"/>
    <xf numFmtId="0" fontId="37" fillId="0" borderId="57" xfId="19" applyFont="1" applyBorder="1"/>
    <xf numFmtId="179" fontId="37" fillId="0" borderId="60" xfId="19" applyNumberFormat="1" applyFont="1" applyBorder="1"/>
    <xf numFmtId="179" fontId="37" fillId="0" borderId="57" xfId="19" applyNumberFormat="1" applyFont="1" applyBorder="1"/>
    <xf numFmtId="180" fontId="37" fillId="0" borderId="0" xfId="19" applyNumberFormat="1" applyFont="1"/>
    <xf numFmtId="0" fontId="37" fillId="0" borderId="0" xfId="19" applyFont="1"/>
    <xf numFmtId="179" fontId="37" fillId="0" borderId="0" xfId="19" applyNumberFormat="1" applyFont="1"/>
    <xf numFmtId="179" fontId="37" fillId="0" borderId="33" xfId="19" applyNumberFormat="1" applyFont="1" applyBorder="1"/>
    <xf numFmtId="0" fontId="37" fillId="0" borderId="33" xfId="19" applyFont="1" applyBorder="1"/>
    <xf numFmtId="0" fontId="37" fillId="0" borderId="41" xfId="19" applyFont="1" applyBorder="1"/>
    <xf numFmtId="0" fontId="41" fillId="0" borderId="0" xfId="0" applyFont="1" applyAlignment="1">
      <alignment horizontal="left" vertical="center" shrinkToFit="1"/>
    </xf>
    <xf numFmtId="0" fontId="37" fillId="0" borderId="48" xfId="19" applyFont="1" applyBorder="1"/>
    <xf numFmtId="0" fontId="0" fillId="0" borderId="20" xfId="0" applyBorder="1" applyAlignment="1">
      <alignment horizontal="left" vertical="center" shrinkToFit="1"/>
    </xf>
    <xf numFmtId="0" fontId="23" fillId="24" borderId="81" xfId="0" applyFont="1" applyFill="1" applyBorder="1" applyAlignment="1">
      <alignment horizontal="center" vertical="center" shrinkToFit="1"/>
    </xf>
    <xf numFmtId="0" fontId="23" fillId="24" borderId="80" xfId="0" applyFont="1" applyFill="1" applyBorder="1" applyAlignment="1">
      <alignment horizontal="center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24" xfId="0" applyFont="1" applyBorder="1" applyAlignment="1">
      <alignment vertical="center" textRotation="180" shrinkToFit="1"/>
    </xf>
    <xf numFmtId="0" fontId="23" fillId="0" borderId="31" xfId="0" applyFont="1" applyBorder="1" applyAlignment="1">
      <alignment horizontal="left" vertical="center" shrinkToFit="1"/>
    </xf>
    <xf numFmtId="0" fontId="23" fillId="0" borderId="91" xfId="0" applyFont="1" applyBorder="1" applyAlignment="1">
      <alignment horizontal="left" vertical="center" shrinkToFit="1"/>
    </xf>
    <xf numFmtId="0" fontId="23" fillId="0" borderId="24" xfId="0" applyFont="1" applyBorder="1" applyAlignment="1">
      <alignment vertical="center" shrinkToFit="1"/>
    </xf>
    <xf numFmtId="0" fontId="23" fillId="0" borderId="91" xfId="0" applyFont="1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23" fillId="0" borderId="24" xfId="0" applyFont="1" applyBorder="1" applyAlignment="1">
      <alignment vertical="center" textRotation="255" shrinkToFit="1"/>
    </xf>
    <xf numFmtId="0" fontId="60" fillId="0" borderId="91" xfId="0" applyFont="1" applyBorder="1" applyAlignment="1">
      <alignment horizontal="left" vertical="center" shrinkToFit="1"/>
    </xf>
    <xf numFmtId="0" fontId="60" fillId="0" borderId="24" xfId="0" applyFont="1" applyBorder="1" applyAlignment="1">
      <alignment vertical="center" textRotation="180" shrinkToFit="1"/>
    </xf>
    <xf numFmtId="0" fontId="60" fillId="0" borderId="20" xfId="0" applyFont="1" applyBorder="1" applyAlignment="1">
      <alignment horizontal="left" vertical="center" shrinkToFit="1"/>
    </xf>
    <xf numFmtId="0" fontId="0" fillId="0" borderId="57" xfId="0" applyBorder="1" applyAlignment="1">
      <alignment vertical="center" shrinkToFit="1"/>
    </xf>
    <xf numFmtId="0" fontId="0" fillId="0" borderId="57" xfId="0" applyBorder="1">
      <alignment vertical="center"/>
    </xf>
    <xf numFmtId="0" fontId="0" fillId="0" borderId="78" xfId="0" applyBorder="1">
      <alignment vertical="center"/>
    </xf>
    <xf numFmtId="0" fontId="23" fillId="0" borderId="82" xfId="0" applyFont="1" applyBorder="1" applyAlignment="1">
      <alignment vertical="center" shrinkToFit="1"/>
    </xf>
    <xf numFmtId="0" fontId="0" fillId="0" borderId="69" xfId="0" applyBorder="1" applyAlignment="1">
      <alignment vertical="center" shrinkToFit="1"/>
    </xf>
    <xf numFmtId="0" fontId="23" fillId="0" borderId="82" xfId="0" applyFont="1" applyBorder="1" applyAlignment="1">
      <alignment horizontal="left" vertical="center" shrinkToFit="1"/>
    </xf>
    <xf numFmtId="0" fontId="23" fillId="0" borderId="69" xfId="0" applyFont="1" applyBorder="1" applyAlignment="1">
      <alignment horizontal="left" vertical="center" shrinkToFit="1"/>
    </xf>
    <xf numFmtId="0" fontId="23" fillId="0" borderId="60" xfId="0" applyFont="1" applyBorder="1">
      <alignment vertical="center"/>
    </xf>
    <xf numFmtId="0" fontId="23" fillId="0" borderId="24" xfId="0" applyFont="1" applyBorder="1" applyAlignment="1">
      <alignment horizontal="left" vertical="top" shrinkToFit="1"/>
    </xf>
    <xf numFmtId="0" fontId="23" fillId="0" borderId="86" xfId="0" applyFont="1" applyBorder="1" applyAlignment="1">
      <alignment vertical="center" textRotation="180" shrinkToFit="1"/>
    </xf>
    <xf numFmtId="0" fontId="23" fillId="0" borderId="86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/>
    </xf>
    <xf numFmtId="0" fontId="23" fillId="0" borderId="82" xfId="0" applyFont="1" applyBorder="1" applyAlignment="1">
      <alignment vertical="center" textRotation="180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3" fillId="24" borderId="16" xfId="0" applyFont="1" applyFill="1" applyBorder="1" applyAlignment="1">
      <alignment horizontal="center" vertical="center" shrinkToFit="1"/>
    </xf>
    <xf numFmtId="0" fontId="23" fillId="0" borderId="20" xfId="0" applyFont="1" applyBorder="1" applyAlignment="1">
      <alignment vertical="center" textRotation="180" shrinkToFit="1"/>
    </xf>
    <xf numFmtId="0" fontId="23" fillId="0" borderId="20" xfId="0" applyFont="1" applyBorder="1" applyAlignment="1">
      <alignment horizontal="left" vertical="center" wrapText="1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3" fillId="0" borderId="20" xfId="0" applyFont="1" applyBorder="1" applyAlignment="1">
      <alignment vertical="center" textRotation="255" shrinkToFit="1"/>
    </xf>
    <xf numFmtId="0" fontId="23" fillId="0" borderId="20" xfId="0" applyFont="1" applyBorder="1" applyAlignment="1">
      <alignment vertical="center" shrinkToFit="1"/>
    </xf>
    <xf numFmtId="0" fontId="23" fillId="0" borderId="69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60" xfId="0" applyFont="1" applyBorder="1" applyAlignment="1">
      <alignment vertical="center" shrinkToFit="1"/>
    </xf>
    <xf numFmtId="0" fontId="23" fillId="0" borderId="60" xfId="0" applyFont="1" applyBorder="1" applyAlignment="1">
      <alignment horizontal="left" vertical="center" shrinkToFit="1"/>
    </xf>
    <xf numFmtId="0" fontId="23" fillId="0" borderId="78" xfId="0" applyFont="1" applyBorder="1" applyAlignment="1">
      <alignment vertical="center" textRotation="180" shrinkToFit="1"/>
    </xf>
    <xf numFmtId="0" fontId="23" fillId="0" borderId="88" xfId="0" applyFont="1" applyBorder="1" applyAlignment="1">
      <alignment vertical="center" textRotation="180" shrinkToFit="1"/>
    </xf>
    <xf numFmtId="0" fontId="23" fillId="0" borderId="21" xfId="0" applyFont="1" applyBorder="1" applyAlignment="1">
      <alignment vertical="center" shrinkToFit="1"/>
    </xf>
    <xf numFmtId="0" fontId="23" fillId="24" borderId="16" xfId="0" quotePrefix="1" applyFont="1" applyFill="1" applyBorder="1" applyAlignment="1">
      <alignment horizontal="center" vertical="center" shrinkToFit="1"/>
    </xf>
    <xf numFmtId="0" fontId="23" fillId="0" borderId="30" xfId="0" applyFont="1" applyBorder="1" applyAlignment="1">
      <alignment horizontal="left" vertical="center" shrinkToFit="1"/>
    </xf>
    <xf numFmtId="0" fontId="23" fillId="0" borderId="57" xfId="0" applyFont="1" applyBorder="1">
      <alignment vertical="center"/>
    </xf>
    <xf numFmtId="0" fontId="23" fillId="0" borderId="60" xfId="0" applyFont="1" applyBorder="1" applyAlignment="1">
      <alignment vertical="center" textRotation="180" shrinkToFit="1"/>
    </xf>
    <xf numFmtId="0" fontId="23" fillId="0" borderId="17" xfId="0" applyFont="1" applyBorder="1" applyAlignment="1">
      <alignment vertical="center" shrinkToFit="1"/>
    </xf>
    <xf numFmtId="0" fontId="23" fillId="0" borderId="78" xfId="0" applyFont="1" applyBorder="1" applyAlignment="1">
      <alignment horizontal="left" vertical="center" shrinkToFit="1"/>
    </xf>
    <xf numFmtId="0" fontId="23" fillId="0" borderId="78" xfId="0" applyFont="1" applyBorder="1" applyAlignment="1">
      <alignment vertical="center" shrinkToFit="1"/>
    </xf>
    <xf numFmtId="0" fontId="23" fillId="0" borderId="92" xfId="0" applyFont="1" applyBorder="1" applyAlignment="1">
      <alignment vertical="center" textRotation="180" shrinkToFit="1"/>
    </xf>
    <xf numFmtId="0" fontId="23" fillId="24" borderId="93" xfId="0" applyFont="1" applyFill="1" applyBorder="1" applyAlignment="1">
      <alignment horizontal="center" vertical="center" shrinkToFit="1"/>
    </xf>
    <xf numFmtId="0" fontId="23" fillId="0" borderId="57" xfId="0" applyFont="1" applyBorder="1" applyAlignment="1">
      <alignment horizontal="left"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77" xfId="0" applyFont="1" applyBorder="1" applyAlignment="1">
      <alignment vertical="center" shrinkToFit="1"/>
    </xf>
    <xf numFmtId="0" fontId="41" fillId="0" borderId="89" xfId="0" applyFont="1" applyBorder="1">
      <alignment vertical="center"/>
    </xf>
    <xf numFmtId="0" fontId="23" fillId="0" borderId="94" xfId="0" applyFont="1" applyBorder="1" applyAlignment="1">
      <alignment horizontal="left" vertical="center" shrinkToFit="1"/>
    </xf>
    <xf numFmtId="0" fontId="23" fillId="24" borderId="25" xfId="0" applyFont="1" applyFill="1" applyBorder="1" applyAlignment="1">
      <alignment horizontal="center" vertical="center" shrinkToFit="1"/>
    </xf>
    <xf numFmtId="0" fontId="23" fillId="0" borderId="61" xfId="0" applyFont="1" applyBorder="1" applyAlignment="1">
      <alignment vertical="center" shrinkToFit="1"/>
    </xf>
    <xf numFmtId="0" fontId="23" fillId="0" borderId="61" xfId="0" applyFont="1" applyBorder="1" applyAlignment="1">
      <alignment horizontal="left" vertical="center" shrinkToFit="1"/>
    </xf>
    <xf numFmtId="0" fontId="23" fillId="0" borderId="54" xfId="0" applyFont="1" applyBorder="1" applyAlignment="1">
      <alignment horizontal="left" vertical="center" shrinkToFit="1"/>
    </xf>
    <xf numFmtId="0" fontId="23" fillId="0" borderId="89" xfId="0" applyFont="1" applyBorder="1">
      <alignment vertical="center"/>
    </xf>
    <xf numFmtId="0" fontId="23" fillId="0" borderId="61" xfId="0" applyFont="1" applyBorder="1" applyAlignment="1">
      <alignment vertical="center" textRotation="180" shrinkToFit="1"/>
    </xf>
    <xf numFmtId="0" fontId="23" fillId="0" borderId="52" xfId="0" applyFont="1" applyBorder="1" applyAlignment="1">
      <alignment horizontal="left" vertical="center" shrinkToFit="1"/>
    </xf>
    <xf numFmtId="0" fontId="23" fillId="0" borderId="61" xfId="0" applyFont="1" applyBorder="1" applyAlignment="1">
      <alignment horizontal="left" vertical="center" wrapText="1" shrinkToFit="1"/>
    </xf>
    <xf numFmtId="0" fontId="23" fillId="0" borderId="54" xfId="0" applyFont="1" applyBorder="1" applyAlignment="1">
      <alignment vertical="center" shrinkToFit="1"/>
    </xf>
    <xf numFmtId="0" fontId="23" fillId="0" borderId="54" xfId="0" applyFont="1" applyBorder="1" applyAlignment="1">
      <alignment vertical="center" textRotation="180" shrinkToFit="1"/>
    </xf>
    <xf numFmtId="0" fontId="23" fillId="0" borderId="63" xfId="0" applyFont="1" applyBorder="1" applyAlignment="1">
      <alignment horizontal="left" vertical="center" shrinkToFit="1"/>
    </xf>
    <xf numFmtId="0" fontId="23" fillId="0" borderId="77" xfId="0" applyFont="1" applyBorder="1" applyAlignment="1">
      <alignment horizontal="center" vertical="center" shrinkToFit="1"/>
    </xf>
    <xf numFmtId="179" fontId="37" fillId="0" borderId="55" xfId="19" applyNumberFormat="1" applyFont="1" applyBorder="1"/>
    <xf numFmtId="0" fontId="1" fillId="0" borderId="27" xfId="0" applyFont="1" applyBorder="1" applyAlignment="1">
      <alignment horizontal="right"/>
    </xf>
    <xf numFmtId="0" fontId="28" fillId="0" borderId="29" xfId="0" applyFont="1" applyBorder="1" applyAlignment="1">
      <alignment horizontal="left"/>
    </xf>
    <xf numFmtId="0" fontId="28" fillId="0" borderId="98" xfId="0" applyFont="1" applyBorder="1" applyAlignment="1">
      <alignment horizontal="center"/>
    </xf>
    <xf numFmtId="0" fontId="22" fillId="0" borderId="78" xfId="0" applyFont="1" applyBorder="1" applyAlignment="1">
      <alignment vertical="center" shrinkToFit="1"/>
    </xf>
    <xf numFmtId="0" fontId="41" fillId="0" borderId="21" xfId="0" applyFont="1" applyBorder="1" applyAlignment="1">
      <alignment horizontal="left" vertical="center" shrinkToFit="1"/>
    </xf>
    <xf numFmtId="0" fontId="41" fillId="0" borderId="78" xfId="0" applyFont="1" applyBorder="1" applyAlignment="1">
      <alignment horizontal="center" vertical="center" shrinkToFit="1"/>
    </xf>
    <xf numFmtId="0" fontId="41" fillId="0" borderId="21" xfId="0" applyFont="1" applyBorder="1" applyAlignment="1">
      <alignment vertical="center" textRotation="255" shrinkToFit="1"/>
    </xf>
    <xf numFmtId="0" fontId="41" fillId="0" borderId="78" xfId="0" applyFont="1" applyBorder="1" applyAlignment="1">
      <alignment horizontal="left" vertical="center" shrinkToFit="1"/>
    </xf>
    <xf numFmtId="0" fontId="23" fillId="0" borderId="23" xfId="0" applyFont="1" applyBorder="1" applyAlignment="1">
      <alignment vertical="center" shrinkToFit="1"/>
    </xf>
    <xf numFmtId="9" fontId="23" fillId="0" borderId="20" xfId="44" applyFont="1" applyFill="1" applyBorder="1" applyAlignment="1">
      <alignment horizontal="left" vertical="center" shrinkToFit="1"/>
    </xf>
    <xf numFmtId="9" fontId="23" fillId="0" borderId="20" xfId="44" applyFont="1" applyBorder="1" applyAlignment="1">
      <alignment horizontal="left" vertical="center" shrinkToFit="1"/>
    </xf>
    <xf numFmtId="181" fontId="23" fillId="0" borderId="20" xfId="44" applyNumberFormat="1" applyFont="1" applyFill="1" applyBorder="1" applyAlignment="1">
      <alignment horizontal="left" vertical="center" shrinkToFit="1"/>
    </xf>
    <xf numFmtId="9" fontId="23" fillId="0" borderId="0" xfId="44" applyFont="1">
      <alignment vertical="center"/>
    </xf>
    <xf numFmtId="9" fontId="23" fillId="0" borderId="60" xfId="44" applyFont="1" applyBorder="1">
      <alignment vertical="center"/>
    </xf>
    <xf numFmtId="181" fontId="23" fillId="0" borderId="0" xfId="44" applyNumberFormat="1" applyFont="1" applyAlignment="1">
      <alignment horizontal="left" vertical="center"/>
    </xf>
    <xf numFmtId="0" fontId="41" fillId="0" borderId="21" xfId="0" applyFont="1" applyBorder="1" applyAlignment="1">
      <alignment vertical="center" shrinkToFit="1"/>
    </xf>
    <xf numFmtId="0" fontId="23" fillId="0" borderId="99" xfId="0" applyFont="1" applyBorder="1" applyAlignment="1">
      <alignment vertical="center" shrinkToFit="1"/>
    </xf>
    <xf numFmtId="0" fontId="23" fillId="0" borderId="100" xfId="0" applyFont="1" applyBorder="1" applyAlignment="1">
      <alignment vertical="center" shrinkToFit="1"/>
    </xf>
    <xf numFmtId="180" fontId="28" fillId="0" borderId="101" xfId="0" applyNumberFormat="1" applyFont="1" applyBorder="1" applyAlignment="1">
      <alignment horizontal="right"/>
    </xf>
    <xf numFmtId="180" fontId="28" fillId="0" borderId="86" xfId="0" applyNumberFormat="1" applyFont="1" applyBorder="1" applyAlignment="1">
      <alignment horizontal="right"/>
    </xf>
    <xf numFmtId="0" fontId="23" fillId="0" borderId="77" xfId="0" applyFont="1" applyBorder="1" applyAlignment="1">
      <alignment vertical="center" shrinkToFit="1"/>
    </xf>
    <xf numFmtId="0" fontId="41" fillId="0" borderId="78" xfId="0" applyFont="1" applyBorder="1" applyAlignment="1">
      <alignment vertical="center" shrinkToFit="1"/>
    </xf>
    <xf numFmtId="0" fontId="23" fillId="0" borderId="61" xfId="0" applyFont="1" applyBorder="1">
      <alignment vertical="center"/>
    </xf>
    <xf numFmtId="0" fontId="3" fillId="0" borderId="60" xfId="0" applyFont="1" applyBorder="1" applyAlignment="1">
      <alignment vertical="center" shrinkToFit="1"/>
    </xf>
    <xf numFmtId="0" fontId="23" fillId="0" borderId="91" xfId="0" applyFont="1" applyBorder="1" applyAlignment="1">
      <alignment vertical="center" textRotation="180" shrinkToFit="1"/>
    </xf>
    <xf numFmtId="0" fontId="23" fillId="0" borderId="102" xfId="0" applyFont="1" applyBorder="1" applyAlignment="1">
      <alignment vertical="center" shrinkToFit="1"/>
    </xf>
    <xf numFmtId="0" fontId="23" fillId="0" borderId="95" xfId="0" applyFont="1" applyBorder="1" applyAlignment="1">
      <alignment vertical="center" textRotation="180" shrinkToFit="1"/>
    </xf>
    <xf numFmtId="0" fontId="23" fillId="0" borderId="103" xfId="0" applyFont="1" applyBorder="1" applyAlignment="1">
      <alignment horizontal="left" vertical="center" shrinkToFit="1"/>
    </xf>
    <xf numFmtId="178" fontId="61" fillId="0" borderId="0" xfId="0" applyNumberFormat="1" applyFont="1" applyAlignment="1">
      <alignment vertical="top" wrapText="1"/>
    </xf>
    <xf numFmtId="178" fontId="61" fillId="0" borderId="61" xfId="0" applyNumberFormat="1" applyFont="1" applyBorder="1" applyAlignment="1">
      <alignment vertical="top" wrapText="1"/>
    </xf>
    <xf numFmtId="178" fontId="61" fillId="0" borderId="33" xfId="0" applyNumberFormat="1" applyFont="1" applyBorder="1" applyAlignment="1">
      <alignment vertical="top" wrapText="1"/>
    </xf>
    <xf numFmtId="0" fontId="42" fillId="0" borderId="57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61" xfId="0" applyFont="1" applyBorder="1" applyAlignment="1">
      <alignment horizontal="center" vertical="center" shrinkToFit="1"/>
    </xf>
    <xf numFmtId="0" fontId="47" fillId="25" borderId="57" xfId="0" applyFont="1" applyFill="1" applyBorder="1" applyAlignment="1">
      <alignment horizontal="center" vertical="center" shrinkToFit="1"/>
    </xf>
    <xf numFmtId="0" fontId="47" fillId="25" borderId="0" xfId="0" applyFont="1" applyFill="1" applyAlignment="1">
      <alignment horizontal="center" vertical="center" shrinkToFit="1"/>
    </xf>
    <xf numFmtId="0" fontId="47" fillId="25" borderId="61" xfId="0" applyFont="1" applyFill="1" applyBorder="1" applyAlignment="1">
      <alignment horizontal="center" vertical="center" shrinkToFit="1"/>
    </xf>
    <xf numFmtId="0" fontId="51" fillId="27" borderId="57" xfId="0" applyFont="1" applyFill="1" applyBorder="1" applyAlignment="1">
      <alignment horizontal="center" vertical="center" shrinkToFit="1"/>
    </xf>
    <xf numFmtId="0" fontId="51" fillId="27" borderId="0" xfId="0" applyFont="1" applyFill="1" applyAlignment="1">
      <alignment horizontal="center" vertical="center" shrinkToFit="1"/>
    </xf>
    <xf numFmtId="0" fontId="51" fillId="27" borderId="61" xfId="0" applyFont="1" applyFill="1" applyBorder="1" applyAlignment="1">
      <alignment horizontal="center" vertical="center" shrinkToFit="1"/>
    </xf>
    <xf numFmtId="0" fontId="49" fillId="26" borderId="57" xfId="0" applyFont="1" applyFill="1" applyBorder="1" applyAlignment="1">
      <alignment horizontal="center" vertical="center" shrinkToFit="1"/>
    </xf>
    <xf numFmtId="0" fontId="49" fillId="26" borderId="0" xfId="0" applyFont="1" applyFill="1" applyAlignment="1">
      <alignment horizontal="center" vertical="center" shrinkToFit="1"/>
    </xf>
    <xf numFmtId="0" fontId="49" fillId="26" borderId="61" xfId="0" applyFont="1" applyFill="1" applyBorder="1" applyAlignment="1">
      <alignment horizontal="center" vertical="center" shrinkToFit="1"/>
    </xf>
    <xf numFmtId="0" fontId="42" fillId="0" borderId="57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61" xfId="0" applyFont="1" applyBorder="1" applyAlignment="1">
      <alignment horizontal="center" vertical="center" wrapText="1"/>
    </xf>
    <xf numFmtId="0" fontId="45" fillId="31" borderId="57" xfId="0" applyFont="1" applyFill="1" applyBorder="1" applyAlignment="1">
      <alignment horizontal="center" vertical="center" shrinkToFit="1"/>
    </xf>
    <xf numFmtId="0" fontId="45" fillId="31" borderId="0" xfId="0" applyFont="1" applyFill="1" applyAlignment="1">
      <alignment horizontal="center" vertical="center" shrinkToFit="1"/>
    </xf>
    <xf numFmtId="0" fontId="45" fillId="31" borderId="61" xfId="0" applyFont="1" applyFill="1" applyBorder="1" applyAlignment="1">
      <alignment horizontal="center" vertical="center" shrinkToFit="1"/>
    </xf>
    <xf numFmtId="0" fontId="56" fillId="27" borderId="57" xfId="0" applyFont="1" applyFill="1" applyBorder="1" applyAlignment="1">
      <alignment horizontal="center" vertical="center" shrinkToFit="1"/>
    </xf>
    <xf numFmtId="0" fontId="56" fillId="27" borderId="0" xfId="0" applyFont="1" applyFill="1" applyAlignment="1">
      <alignment horizontal="center" vertical="center" shrinkToFit="1"/>
    </xf>
    <xf numFmtId="0" fontId="56" fillId="27" borderId="56" xfId="0" applyFont="1" applyFill="1" applyBorder="1" applyAlignment="1">
      <alignment horizontal="center" vertical="center" shrinkToFit="1"/>
    </xf>
    <xf numFmtId="0" fontId="62" fillId="0" borderId="57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2" fillId="0" borderId="56" xfId="0" applyFont="1" applyBorder="1" applyAlignment="1">
      <alignment horizontal="center" vertical="center" wrapText="1"/>
    </xf>
    <xf numFmtId="0" fontId="85" fillId="26" borderId="57" xfId="0" applyFont="1" applyFill="1" applyBorder="1" applyAlignment="1">
      <alignment horizontal="center" vertical="center"/>
    </xf>
    <xf numFmtId="0" fontId="85" fillId="26" borderId="0" xfId="0" applyFont="1" applyFill="1" applyAlignment="1">
      <alignment horizontal="center" vertical="center"/>
    </xf>
    <xf numFmtId="0" fontId="85" fillId="26" borderId="56" xfId="0" applyFont="1" applyFill="1" applyBorder="1" applyAlignment="1">
      <alignment horizontal="center" vertical="center"/>
    </xf>
    <xf numFmtId="0" fontId="62" fillId="0" borderId="57" xfId="0" applyFont="1" applyBorder="1" applyAlignment="1">
      <alignment horizontal="center" vertical="center" shrinkToFit="1"/>
    </xf>
    <xf numFmtId="0" fontId="62" fillId="0" borderId="0" xfId="0" applyFont="1" applyAlignment="1">
      <alignment horizontal="center" vertical="center" shrinkToFit="1"/>
    </xf>
    <xf numFmtId="0" fontId="62" fillId="0" borderId="56" xfId="0" applyFont="1" applyBorder="1" applyAlignment="1">
      <alignment horizontal="center" vertical="center" shrinkToFit="1"/>
    </xf>
    <xf numFmtId="0" fontId="42" fillId="0" borderId="53" xfId="0" applyFont="1" applyBorder="1" applyAlignment="1">
      <alignment horizontal="center" vertical="center" shrinkToFit="1"/>
    </xf>
    <xf numFmtId="0" fontId="42" fillId="0" borderId="63" xfId="0" applyFont="1" applyBorder="1" applyAlignment="1">
      <alignment horizontal="center" vertical="center" shrinkToFit="1"/>
    </xf>
    <xf numFmtId="0" fontId="42" fillId="0" borderId="54" xfId="0" applyFont="1" applyBorder="1" applyAlignment="1">
      <alignment horizontal="center" vertical="center" shrinkToFit="1"/>
    </xf>
    <xf numFmtId="178" fontId="34" fillId="0" borderId="43" xfId="0" applyNumberFormat="1" applyFont="1" applyBorder="1" applyAlignment="1">
      <alignment horizontal="center" vertical="center" wrapText="1"/>
    </xf>
    <xf numFmtId="178" fontId="34" fillId="0" borderId="44" xfId="0" applyNumberFormat="1" applyFont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 shrinkToFit="1"/>
    </xf>
    <xf numFmtId="0" fontId="44" fillId="0" borderId="57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56" xfId="0" applyFont="1" applyBorder="1" applyAlignment="1">
      <alignment horizontal="center" vertical="center" shrinkToFit="1"/>
    </xf>
    <xf numFmtId="0" fontId="50" fillId="27" borderId="48" xfId="0" applyFont="1" applyFill="1" applyBorder="1" applyAlignment="1">
      <alignment horizontal="center" vertical="center" shrinkToFit="1"/>
    </xf>
    <xf numFmtId="0" fontId="50" fillId="27" borderId="0" xfId="0" applyFont="1" applyFill="1" applyAlignment="1">
      <alignment horizontal="center" vertical="center" shrinkToFit="1"/>
    </xf>
    <xf numFmtId="0" fontId="48" fillId="26" borderId="57" xfId="0" applyFont="1" applyFill="1" applyBorder="1" applyAlignment="1">
      <alignment horizontal="center" vertical="center" shrinkToFit="1"/>
    </xf>
    <xf numFmtId="0" fontId="48" fillId="26" borderId="0" xfId="0" applyFont="1" applyFill="1" applyAlignment="1">
      <alignment horizontal="center" vertical="center" shrinkToFit="1"/>
    </xf>
    <xf numFmtId="0" fontId="58" fillId="28" borderId="57" xfId="0" applyFont="1" applyFill="1" applyBorder="1" applyAlignment="1">
      <alignment horizontal="center" vertical="center" shrinkToFit="1"/>
    </xf>
    <xf numFmtId="0" fontId="58" fillId="28" borderId="0" xfId="0" applyFont="1" applyFill="1" applyAlignment="1">
      <alignment horizontal="center" vertical="center" shrinkToFit="1"/>
    </xf>
    <xf numFmtId="0" fontId="58" fillId="28" borderId="61" xfId="0" applyFont="1" applyFill="1" applyBorder="1" applyAlignment="1">
      <alignment horizontal="center" vertical="center" shrinkToFit="1"/>
    </xf>
    <xf numFmtId="0" fontId="52" fillId="28" borderId="57" xfId="0" applyFont="1" applyFill="1" applyBorder="1" applyAlignment="1">
      <alignment horizontal="center" vertical="center" shrinkToFit="1"/>
    </xf>
    <xf numFmtId="0" fontId="52" fillId="28" borderId="0" xfId="0" applyFont="1" applyFill="1" applyAlignment="1">
      <alignment horizontal="center" vertical="center" shrinkToFit="1"/>
    </xf>
    <xf numFmtId="0" fontId="52" fillId="28" borderId="56" xfId="0" applyFont="1" applyFill="1" applyBorder="1" applyAlignment="1">
      <alignment horizontal="center" vertical="center" shrinkToFit="1"/>
    </xf>
    <xf numFmtId="0" fontId="42" fillId="0" borderId="67" xfId="0" applyFont="1" applyBorder="1" applyAlignment="1">
      <alignment horizontal="center" vertical="center" shrinkToFit="1"/>
    </xf>
    <xf numFmtId="0" fontId="42" fillId="0" borderId="65" xfId="0" applyFont="1" applyBorder="1" applyAlignment="1">
      <alignment horizontal="center" vertical="center" shrinkToFit="1"/>
    </xf>
    <xf numFmtId="0" fontId="46" fillId="26" borderId="48" xfId="0" applyFont="1" applyFill="1" applyBorder="1" applyAlignment="1">
      <alignment horizontal="center" vertical="center"/>
    </xf>
    <xf numFmtId="0" fontId="46" fillId="26" borderId="0" xfId="0" applyFont="1" applyFill="1" applyAlignment="1">
      <alignment horizontal="center" vertical="center"/>
    </xf>
    <xf numFmtId="0" fontId="54" fillId="27" borderId="57" xfId="0" applyFont="1" applyFill="1" applyBorder="1" applyAlignment="1">
      <alignment horizontal="center" vertical="center"/>
    </xf>
    <xf numFmtId="0" fontId="54" fillId="27" borderId="0" xfId="0" applyFont="1" applyFill="1" applyAlignment="1">
      <alignment horizontal="center" vertical="center"/>
    </xf>
    <xf numFmtId="0" fontId="55" fillId="26" borderId="57" xfId="0" applyFont="1" applyFill="1" applyBorder="1" applyAlignment="1">
      <alignment horizontal="center" vertical="center"/>
    </xf>
    <xf numFmtId="0" fontId="55" fillId="26" borderId="0" xfId="0" applyFont="1" applyFill="1" applyAlignment="1">
      <alignment horizontal="center" vertical="center"/>
    </xf>
    <xf numFmtId="0" fontId="55" fillId="26" borderId="61" xfId="0" applyFont="1" applyFill="1" applyBorder="1" applyAlignment="1">
      <alignment horizontal="center" vertical="center"/>
    </xf>
    <xf numFmtId="0" fontId="57" fillId="26" borderId="57" xfId="0" applyFont="1" applyFill="1" applyBorder="1" applyAlignment="1">
      <alignment horizontal="center" vertical="center"/>
    </xf>
    <xf numFmtId="0" fontId="57" fillId="26" borderId="0" xfId="0" applyFont="1" applyFill="1" applyAlignment="1">
      <alignment horizontal="center" vertical="center"/>
    </xf>
    <xf numFmtId="0" fontId="57" fillId="26" borderId="56" xfId="0" applyFont="1" applyFill="1" applyBorder="1" applyAlignment="1">
      <alignment horizontal="center" vertical="center"/>
    </xf>
    <xf numFmtId="0" fontId="42" fillId="0" borderId="48" xfId="0" applyFont="1" applyBorder="1" applyAlignment="1">
      <alignment horizontal="center" vertical="center" wrapText="1"/>
    </xf>
    <xf numFmtId="0" fontId="42" fillId="32" borderId="57" xfId="0" applyFont="1" applyFill="1" applyBorder="1" applyAlignment="1">
      <alignment horizontal="center" vertical="center" wrapText="1"/>
    </xf>
    <xf numFmtId="0" fontId="42" fillId="32" borderId="0" xfId="0" applyFont="1" applyFill="1" applyAlignment="1">
      <alignment horizontal="center" vertical="center" wrapText="1"/>
    </xf>
    <xf numFmtId="0" fontId="42" fillId="32" borderId="61" xfId="0" applyFont="1" applyFill="1" applyBorder="1" applyAlignment="1">
      <alignment horizontal="center" vertical="center" wrapText="1"/>
    </xf>
    <xf numFmtId="0" fontId="42" fillId="0" borderId="56" xfId="0" applyFont="1" applyBorder="1" applyAlignment="1">
      <alignment horizontal="center" vertical="center" wrapText="1"/>
    </xf>
    <xf numFmtId="0" fontId="53" fillId="25" borderId="48" xfId="0" applyFont="1" applyFill="1" applyBorder="1" applyAlignment="1">
      <alignment horizontal="center" vertical="center" shrinkToFit="1"/>
    </xf>
    <xf numFmtId="0" fontId="53" fillId="25" borderId="0" xfId="0" applyFont="1" applyFill="1" applyAlignment="1">
      <alignment horizontal="center" vertical="center" shrinkToFit="1"/>
    </xf>
    <xf numFmtId="0" fontId="56" fillId="28" borderId="57" xfId="0" applyFont="1" applyFill="1" applyBorder="1" applyAlignment="1">
      <alignment horizontal="center" vertical="center" shrinkToFit="1"/>
    </xf>
    <xf numFmtId="0" fontId="56" fillId="28" borderId="0" xfId="0" applyFont="1" applyFill="1" applyAlignment="1">
      <alignment horizontal="center" vertical="center" shrinkToFit="1"/>
    </xf>
    <xf numFmtId="0" fontId="36" fillId="0" borderId="0" xfId="0" applyFont="1" applyAlignment="1">
      <alignment horizontal="center" vertical="center"/>
    </xf>
    <xf numFmtId="0" fontId="39" fillId="0" borderId="0" xfId="19" applyFont="1" applyAlignment="1">
      <alignment horizontal="left"/>
    </xf>
    <xf numFmtId="178" fontId="34" fillId="0" borderId="73" xfId="0" applyNumberFormat="1" applyFont="1" applyBorder="1" applyAlignment="1">
      <alignment horizontal="center" vertical="center" wrapText="1"/>
    </xf>
    <xf numFmtId="178" fontId="34" fillId="0" borderId="74" xfId="0" applyNumberFormat="1" applyFont="1" applyBorder="1" applyAlignment="1">
      <alignment horizontal="center" vertical="center" wrapText="1"/>
    </xf>
    <xf numFmtId="178" fontId="34" fillId="0" borderId="49" xfId="0" applyNumberFormat="1" applyFont="1" applyBorder="1" applyAlignment="1">
      <alignment horizontal="center" vertical="center" wrapText="1"/>
    </xf>
    <xf numFmtId="178" fontId="34" fillId="0" borderId="46" xfId="0" applyNumberFormat="1" applyFont="1" applyBorder="1" applyAlignment="1">
      <alignment horizontal="center" vertical="center" wrapText="1"/>
    </xf>
    <xf numFmtId="0" fontId="80" fillId="31" borderId="57" xfId="0" applyFont="1" applyFill="1" applyBorder="1" applyAlignment="1">
      <alignment horizontal="center" vertical="center" shrinkToFit="1"/>
    </xf>
    <xf numFmtId="0" fontId="80" fillId="31" borderId="0" xfId="0" applyFont="1" applyFill="1" applyAlignment="1">
      <alignment horizontal="center" vertical="center" shrinkToFit="1"/>
    </xf>
    <xf numFmtId="0" fontId="80" fillId="31" borderId="56" xfId="0" applyFont="1" applyFill="1" applyBorder="1" applyAlignment="1">
      <alignment horizontal="center" vertical="center" shrinkToFit="1"/>
    </xf>
    <xf numFmtId="0" fontId="49" fillId="0" borderId="48" xfId="0" applyFont="1" applyBorder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68" fillId="26" borderId="57" xfId="0" applyFont="1" applyFill="1" applyBorder="1" applyAlignment="1">
      <alignment horizontal="center" vertical="center"/>
    </xf>
    <xf numFmtId="0" fontId="69" fillId="26" borderId="0" xfId="0" applyFont="1" applyFill="1" applyAlignment="1">
      <alignment horizontal="center" vertical="center"/>
    </xf>
    <xf numFmtId="0" fontId="69" fillId="26" borderId="56" xfId="0" applyFont="1" applyFill="1" applyBorder="1" applyAlignment="1">
      <alignment horizontal="center" vertical="center"/>
    </xf>
    <xf numFmtId="178" fontId="34" fillId="0" borderId="90" xfId="0" applyNumberFormat="1" applyFont="1" applyBorder="1" applyAlignment="1">
      <alignment horizontal="right" vertical="center" wrapText="1"/>
    </xf>
    <xf numFmtId="178" fontId="34" fillId="0" borderId="79" xfId="0" applyNumberFormat="1" applyFont="1" applyBorder="1" applyAlignment="1">
      <alignment horizontal="right" vertical="center" wrapText="1"/>
    </xf>
    <xf numFmtId="178" fontId="34" fillId="0" borderId="96" xfId="0" applyNumberFormat="1" applyFont="1" applyBorder="1" applyAlignment="1">
      <alignment horizontal="center" vertical="center" wrapText="1"/>
    </xf>
    <xf numFmtId="178" fontId="34" fillId="0" borderId="83" xfId="0" applyNumberFormat="1" applyFont="1" applyBorder="1" applyAlignment="1">
      <alignment horizontal="center" vertical="center" wrapText="1"/>
    </xf>
    <xf numFmtId="178" fontId="34" fillId="0" borderId="97" xfId="0" applyNumberFormat="1" applyFont="1" applyBorder="1" applyAlignment="1">
      <alignment horizontal="center" vertical="center" wrapText="1"/>
    </xf>
    <xf numFmtId="0" fontId="62" fillId="0" borderId="45" xfId="0" applyFont="1" applyBorder="1" applyAlignment="1">
      <alignment horizontal="center" vertical="center" shrinkToFit="1"/>
    </xf>
    <xf numFmtId="0" fontId="62" fillId="0" borderId="58" xfId="0" applyFont="1" applyBorder="1" applyAlignment="1">
      <alignment horizontal="center" vertical="center" shrinkToFit="1"/>
    </xf>
    <xf numFmtId="0" fontId="62" fillId="0" borderId="62" xfId="0" applyFont="1" applyBorder="1" applyAlignment="1">
      <alignment horizontal="center" vertical="center" shrinkToFit="1"/>
    </xf>
    <xf numFmtId="0" fontId="63" fillId="0" borderId="57" xfId="0" applyFont="1" applyBorder="1" applyAlignment="1">
      <alignment horizontal="center" vertical="center" shrinkToFit="1"/>
    </xf>
    <xf numFmtId="0" fontId="63" fillId="0" borderId="0" xfId="0" applyFont="1" applyAlignment="1">
      <alignment horizontal="center" vertical="center" shrinkToFit="1"/>
    </xf>
    <xf numFmtId="0" fontId="63" fillId="0" borderId="56" xfId="0" applyFont="1" applyBorder="1" applyAlignment="1">
      <alignment horizontal="center" vertical="center" shrinkToFit="1"/>
    </xf>
    <xf numFmtId="0" fontId="64" fillId="26" borderId="48" xfId="0" applyFont="1" applyFill="1" applyBorder="1" applyAlignment="1">
      <alignment horizontal="center" vertical="center"/>
    </xf>
    <xf numFmtId="0" fontId="64" fillId="26" borderId="0" xfId="0" applyFont="1" applyFill="1" applyAlignment="1">
      <alignment horizontal="center" vertical="center"/>
    </xf>
    <xf numFmtId="0" fontId="65" fillId="29" borderId="57" xfId="0" applyFont="1" applyFill="1" applyBorder="1" applyAlignment="1">
      <alignment horizontal="center" vertical="center"/>
    </xf>
    <xf numFmtId="0" fontId="65" fillId="29" borderId="0" xfId="0" applyFont="1" applyFill="1" applyAlignment="1">
      <alignment horizontal="center" vertical="center"/>
    </xf>
    <xf numFmtId="0" fontId="65" fillId="29" borderId="61" xfId="0" applyFont="1" applyFill="1" applyBorder="1" applyAlignment="1">
      <alignment horizontal="center" vertical="center"/>
    </xf>
    <xf numFmtId="0" fontId="66" fillId="26" borderId="57" xfId="0" applyFont="1" applyFill="1" applyBorder="1" applyAlignment="1">
      <alignment horizontal="center" vertical="center"/>
    </xf>
    <xf numFmtId="0" fontId="66" fillId="26" borderId="0" xfId="0" applyFont="1" applyFill="1" applyAlignment="1">
      <alignment horizontal="center" vertical="center"/>
    </xf>
    <xf numFmtId="0" fontId="66" fillId="26" borderId="61" xfId="0" applyFont="1" applyFill="1" applyBorder="1" applyAlignment="1">
      <alignment horizontal="center" vertical="center"/>
    </xf>
    <xf numFmtId="0" fontId="63" fillId="0" borderId="50" xfId="0" applyFont="1" applyBorder="1" applyAlignment="1">
      <alignment horizontal="center" vertical="center" shrinkToFit="1"/>
    </xf>
    <xf numFmtId="0" fontId="63" fillId="0" borderId="68" xfId="0" applyFont="1" applyBorder="1" applyAlignment="1">
      <alignment horizontal="center" vertical="center" shrinkToFit="1"/>
    </xf>
    <xf numFmtId="0" fontId="47" fillId="0" borderId="48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79" fillId="26" borderId="57" xfId="0" applyFont="1" applyFill="1" applyBorder="1" applyAlignment="1">
      <alignment horizontal="center" vertical="center" shrinkToFit="1"/>
    </xf>
    <xf numFmtId="0" fontId="79" fillId="26" borderId="0" xfId="0" applyFont="1" applyFill="1" applyAlignment="1">
      <alignment horizontal="center" vertical="center" shrinkToFit="1"/>
    </xf>
    <xf numFmtId="0" fontId="79" fillId="26" borderId="56" xfId="0" applyFont="1" applyFill="1" applyBorder="1" applyAlignment="1">
      <alignment horizontal="center" vertical="center" shrinkToFit="1"/>
    </xf>
    <xf numFmtId="0" fontId="51" fillId="0" borderId="48" xfId="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62" fillId="0" borderId="53" xfId="0" applyFont="1" applyBorder="1" applyAlignment="1">
      <alignment horizontal="center" vertical="center" shrinkToFit="1"/>
    </xf>
    <xf numFmtId="0" fontId="62" fillId="0" borderId="63" xfId="0" applyFont="1" applyBorder="1" applyAlignment="1">
      <alignment horizontal="center" vertical="center" shrinkToFit="1"/>
    </xf>
    <xf numFmtId="0" fontId="62" fillId="0" borderId="65" xfId="0" applyFont="1" applyBorder="1" applyAlignment="1">
      <alignment horizontal="center" vertical="center" shrinkToFit="1"/>
    </xf>
    <xf numFmtId="178" fontId="61" fillId="0" borderId="79" xfId="0" applyNumberFormat="1" applyFont="1" applyBorder="1" applyAlignment="1">
      <alignment horizontal="left" vertical="top" wrapText="1"/>
    </xf>
    <xf numFmtId="178" fontId="61" fillId="0" borderId="96" xfId="0" applyNumberFormat="1" applyFont="1" applyBorder="1" applyAlignment="1">
      <alignment horizontal="left" vertical="top" wrapText="1"/>
    </xf>
    <xf numFmtId="178" fontId="61" fillId="0" borderId="0" xfId="0" applyNumberFormat="1" applyFont="1" applyAlignment="1">
      <alignment horizontal="left" vertical="top" wrapText="1"/>
    </xf>
    <xf numFmtId="178" fontId="61" fillId="0" borderId="61" xfId="0" applyNumberFormat="1" applyFont="1" applyBorder="1" applyAlignment="1">
      <alignment horizontal="left" vertical="top" wrapText="1"/>
    </xf>
    <xf numFmtId="178" fontId="110" fillId="0" borderId="0" xfId="0" applyNumberFormat="1" applyFont="1" applyAlignment="1">
      <alignment horizontal="center" vertical="top" wrapText="1"/>
    </xf>
    <xf numFmtId="178" fontId="110" fillId="0" borderId="61" xfId="0" applyNumberFormat="1" applyFont="1" applyBorder="1" applyAlignment="1">
      <alignment horizontal="center" vertical="top" wrapText="1"/>
    </xf>
    <xf numFmtId="178" fontId="110" fillId="0" borderId="33" xfId="0" applyNumberFormat="1" applyFont="1" applyBorder="1" applyAlignment="1">
      <alignment horizontal="center" vertical="top" wrapText="1"/>
    </xf>
    <xf numFmtId="178" fontId="110" fillId="0" borderId="95" xfId="0" applyNumberFormat="1" applyFont="1" applyBorder="1" applyAlignment="1">
      <alignment horizontal="center" vertical="top" wrapText="1"/>
    </xf>
    <xf numFmtId="178" fontId="34" fillId="0" borderId="51" xfId="0" applyNumberFormat="1" applyFont="1" applyBorder="1" applyAlignment="1">
      <alignment horizontal="center" vertical="center" wrapText="1"/>
    </xf>
    <xf numFmtId="178" fontId="34" fillId="0" borderId="52" xfId="0" applyNumberFormat="1" applyFont="1" applyBorder="1" applyAlignment="1">
      <alignment horizontal="center" vertical="center" wrapText="1"/>
    </xf>
    <xf numFmtId="178" fontId="34" fillId="0" borderId="53" xfId="0" applyNumberFormat="1" applyFont="1" applyBorder="1" applyAlignment="1">
      <alignment horizontal="center" vertical="center" wrapText="1"/>
    </xf>
    <xf numFmtId="178" fontId="34" fillId="0" borderId="55" xfId="0" applyNumberFormat="1" applyFont="1" applyBorder="1" applyAlignment="1">
      <alignment horizontal="center" vertical="center" wrapText="1"/>
    </xf>
    <xf numFmtId="0" fontId="62" fillId="0" borderId="64" xfId="0" applyFont="1" applyBorder="1" applyAlignment="1">
      <alignment horizontal="center" vertical="center" shrinkToFit="1"/>
    </xf>
    <xf numFmtId="0" fontId="62" fillId="0" borderId="50" xfId="0" applyFont="1" applyBorder="1" applyAlignment="1">
      <alignment horizontal="center" vertical="center" shrinkToFit="1"/>
    </xf>
    <xf numFmtId="0" fontId="70" fillId="28" borderId="59" xfId="0" applyFont="1" applyFill="1" applyBorder="1" applyAlignment="1">
      <alignment horizontal="center" vertical="center" shrinkToFit="1"/>
    </xf>
    <xf numFmtId="0" fontId="70" fillId="28" borderId="60" xfId="0" applyFont="1" applyFill="1" applyBorder="1" applyAlignment="1">
      <alignment horizontal="center" vertical="center" shrinkToFit="1"/>
    </xf>
    <xf numFmtId="0" fontId="70" fillId="28" borderId="57" xfId="0" applyFont="1" applyFill="1" applyBorder="1" applyAlignment="1">
      <alignment horizontal="center" vertical="center" shrinkToFit="1"/>
    </xf>
    <xf numFmtId="0" fontId="71" fillId="28" borderId="57" xfId="0" applyFont="1" applyFill="1" applyBorder="1" applyAlignment="1">
      <alignment horizontal="center" vertical="center" shrinkToFit="1"/>
    </xf>
    <xf numFmtId="0" fontId="71" fillId="28" borderId="0" xfId="0" applyFont="1" applyFill="1" applyAlignment="1">
      <alignment horizontal="center" vertical="center" shrinkToFit="1"/>
    </xf>
    <xf numFmtId="0" fontId="71" fillId="28" borderId="61" xfId="0" applyFont="1" applyFill="1" applyBorder="1" applyAlignment="1">
      <alignment horizontal="center" vertical="center" shrinkToFit="1"/>
    </xf>
    <xf numFmtId="0" fontId="72" fillId="28" borderId="57" xfId="0" applyFont="1" applyFill="1" applyBorder="1" applyAlignment="1">
      <alignment horizontal="center" vertical="center" shrinkToFit="1"/>
    </xf>
    <xf numFmtId="0" fontId="72" fillId="28" borderId="0" xfId="0" applyFont="1" applyFill="1" applyAlignment="1">
      <alignment horizontal="center" vertical="center" shrinkToFit="1"/>
    </xf>
    <xf numFmtId="0" fontId="72" fillId="28" borderId="61" xfId="0" applyFont="1" applyFill="1" applyBorder="1" applyAlignment="1">
      <alignment horizontal="center" vertical="center" shrinkToFit="1"/>
    </xf>
    <xf numFmtId="0" fontId="73" fillId="26" borderId="57" xfId="0" applyFont="1" applyFill="1" applyBorder="1" applyAlignment="1">
      <alignment horizontal="center" vertical="center" shrinkToFit="1"/>
    </xf>
    <xf numFmtId="0" fontId="73" fillId="26" borderId="0" xfId="0" applyFont="1" applyFill="1" applyAlignment="1">
      <alignment horizontal="center" vertical="center" shrinkToFit="1"/>
    </xf>
    <xf numFmtId="0" fontId="74" fillId="28" borderId="60" xfId="0" applyFont="1" applyFill="1" applyBorder="1" applyAlignment="1">
      <alignment horizontal="center" vertical="center" shrinkToFit="1"/>
    </xf>
    <xf numFmtId="0" fontId="74" fillId="28" borderId="70" xfId="0" applyFont="1" applyFill="1" applyBorder="1" applyAlignment="1">
      <alignment horizontal="center" vertical="center" shrinkToFit="1"/>
    </xf>
    <xf numFmtId="0" fontId="81" fillId="27" borderId="57" xfId="0" applyFont="1" applyFill="1" applyBorder="1" applyAlignment="1">
      <alignment horizontal="center" vertical="center"/>
    </xf>
    <xf numFmtId="0" fontId="81" fillId="27" borderId="0" xfId="0" applyFont="1" applyFill="1" applyAlignment="1">
      <alignment horizontal="center" vertical="center"/>
    </xf>
    <xf numFmtId="0" fontId="81" fillId="27" borderId="61" xfId="0" applyFont="1" applyFill="1" applyBorder="1" applyAlignment="1">
      <alignment horizontal="center" vertical="center"/>
    </xf>
    <xf numFmtId="0" fontId="75" fillId="26" borderId="59" xfId="0" applyFont="1" applyFill="1" applyBorder="1" applyAlignment="1">
      <alignment horizontal="center" vertical="center" shrinkToFit="1"/>
    </xf>
    <xf numFmtId="0" fontId="75" fillId="26" borderId="60" xfId="0" applyFont="1" applyFill="1" applyBorder="1" applyAlignment="1">
      <alignment horizontal="center" vertical="center" shrinkToFit="1"/>
    </xf>
    <xf numFmtId="0" fontId="75" fillId="26" borderId="57" xfId="0" applyFont="1" applyFill="1" applyBorder="1" applyAlignment="1">
      <alignment horizontal="center" vertical="center" shrinkToFit="1"/>
    </xf>
    <xf numFmtId="0" fontId="76" fillId="28" borderId="57" xfId="0" applyFont="1" applyFill="1" applyBorder="1" applyAlignment="1">
      <alignment horizontal="center" vertical="center" shrinkToFit="1"/>
    </xf>
    <xf numFmtId="0" fontId="76" fillId="28" borderId="0" xfId="0" applyFont="1" applyFill="1" applyAlignment="1">
      <alignment horizontal="center" vertical="center" shrinkToFit="1"/>
    </xf>
    <xf numFmtId="0" fontId="76" fillId="28" borderId="61" xfId="0" applyFont="1" applyFill="1" applyBorder="1" applyAlignment="1">
      <alignment horizontal="center" vertical="center" shrinkToFit="1"/>
    </xf>
    <xf numFmtId="0" fontId="77" fillId="29" borderId="57" xfId="0" applyFont="1" applyFill="1" applyBorder="1" applyAlignment="1">
      <alignment horizontal="center" vertical="center" shrinkToFit="1"/>
    </xf>
    <xf numFmtId="0" fontId="77" fillId="29" borderId="0" xfId="0" applyFont="1" applyFill="1" applyAlignment="1">
      <alignment horizontal="center" vertical="center" shrinkToFit="1"/>
    </xf>
    <xf numFmtId="0" fontId="77" fillId="29" borderId="61" xfId="0" applyFont="1" applyFill="1" applyBorder="1" applyAlignment="1">
      <alignment horizontal="center" vertical="center" shrinkToFit="1"/>
    </xf>
    <xf numFmtId="0" fontId="78" fillId="25" borderId="57" xfId="0" applyFont="1" applyFill="1" applyBorder="1" applyAlignment="1">
      <alignment horizontal="center" vertical="center" shrinkToFit="1"/>
    </xf>
    <xf numFmtId="0" fontId="78" fillId="25" borderId="0" xfId="0" applyFont="1" applyFill="1" applyAlignment="1">
      <alignment horizontal="center" vertical="center" shrinkToFit="1"/>
    </xf>
    <xf numFmtId="0" fontId="78" fillId="25" borderId="56" xfId="0" applyFont="1" applyFill="1" applyBorder="1" applyAlignment="1">
      <alignment horizontal="center" vertical="center" shrinkToFit="1"/>
    </xf>
    <xf numFmtId="0" fontId="62" fillId="0" borderId="59" xfId="0" applyFont="1" applyBorder="1" applyAlignment="1">
      <alignment horizontal="center" vertical="center" wrapText="1"/>
    </xf>
    <xf numFmtId="0" fontId="62" fillId="0" borderId="60" xfId="0" applyFont="1" applyBorder="1" applyAlignment="1">
      <alignment horizontal="center" vertical="center" wrapText="1"/>
    </xf>
    <xf numFmtId="0" fontId="62" fillId="0" borderId="51" xfId="0" applyFont="1" applyBorder="1" applyAlignment="1">
      <alignment horizontal="center" vertical="center" shrinkToFit="1"/>
    </xf>
    <xf numFmtId="0" fontId="62" fillId="0" borderId="52" xfId="0" applyFont="1" applyBorder="1" applyAlignment="1">
      <alignment horizontal="center" vertical="center" shrinkToFit="1"/>
    </xf>
    <xf numFmtId="178" fontId="34" fillId="0" borderId="42" xfId="0" applyNumberFormat="1" applyFont="1" applyBorder="1" applyAlignment="1">
      <alignment horizontal="center" vertical="center" wrapText="1"/>
    </xf>
    <xf numFmtId="0" fontId="62" fillId="0" borderId="66" xfId="0" applyFont="1" applyBorder="1" applyAlignment="1">
      <alignment horizontal="center" vertical="center" shrinkToFit="1"/>
    </xf>
    <xf numFmtId="0" fontId="94" fillId="26" borderId="48" xfId="0" applyFont="1" applyFill="1" applyBorder="1" applyAlignment="1">
      <alignment horizontal="center" vertical="center" shrinkToFit="1"/>
    </xf>
    <xf numFmtId="0" fontId="94" fillId="26" borderId="0" xfId="0" applyFont="1" applyFill="1" applyAlignment="1">
      <alignment horizontal="center" vertical="center" shrinkToFit="1"/>
    </xf>
    <xf numFmtId="0" fontId="95" fillId="37" borderId="57" xfId="0" applyFont="1" applyFill="1" applyBorder="1" applyAlignment="1">
      <alignment horizontal="center" vertical="center"/>
    </xf>
    <xf numFmtId="0" fontId="96" fillId="37" borderId="0" xfId="0" applyFont="1" applyFill="1" applyAlignment="1">
      <alignment horizontal="center" vertical="center"/>
    </xf>
    <xf numFmtId="0" fontId="96" fillId="37" borderId="61" xfId="0" applyFont="1" applyFill="1" applyBorder="1" applyAlignment="1">
      <alignment horizontal="center" vertical="center"/>
    </xf>
    <xf numFmtId="0" fontId="97" fillId="28" borderId="57" xfId="0" applyFont="1" applyFill="1" applyBorder="1" applyAlignment="1">
      <alignment horizontal="center" vertical="center"/>
    </xf>
    <xf numFmtId="0" fontId="97" fillId="28" borderId="0" xfId="0" applyFont="1" applyFill="1" applyAlignment="1">
      <alignment horizontal="center" vertical="center"/>
    </xf>
    <xf numFmtId="0" fontId="97" fillId="28" borderId="61" xfId="0" applyFont="1" applyFill="1" applyBorder="1" applyAlignment="1">
      <alignment horizontal="center" vertical="center"/>
    </xf>
    <xf numFmtId="0" fontId="67" fillId="26" borderId="57" xfId="0" applyFont="1" applyFill="1" applyBorder="1" applyAlignment="1">
      <alignment horizontal="center" vertical="center"/>
    </xf>
    <xf numFmtId="0" fontId="67" fillId="26" borderId="0" xfId="0" applyFont="1" applyFill="1" applyAlignment="1">
      <alignment horizontal="center" vertical="center"/>
    </xf>
    <xf numFmtId="0" fontId="67" fillId="26" borderId="56" xfId="0" applyFont="1" applyFill="1" applyBorder="1" applyAlignment="1">
      <alignment horizontal="center" vertical="center"/>
    </xf>
    <xf numFmtId="0" fontId="98" fillId="30" borderId="57" xfId="0" applyFont="1" applyFill="1" applyBorder="1" applyAlignment="1">
      <alignment horizontal="center" vertical="center"/>
    </xf>
    <xf numFmtId="0" fontId="99" fillId="30" borderId="0" xfId="0" applyFont="1" applyFill="1" applyAlignment="1">
      <alignment horizontal="center" vertical="center"/>
    </xf>
    <xf numFmtId="0" fontId="99" fillId="30" borderId="61" xfId="0" applyFont="1" applyFill="1" applyBorder="1" applyAlignment="1">
      <alignment horizontal="center" vertical="center"/>
    </xf>
    <xf numFmtId="0" fontId="62" fillId="0" borderId="67" xfId="0" applyFont="1" applyBorder="1" applyAlignment="1">
      <alignment horizontal="center" vertical="center" shrinkToFit="1"/>
    </xf>
    <xf numFmtId="0" fontId="100" fillId="34" borderId="48" xfId="0" applyFont="1" applyFill="1" applyBorder="1" applyAlignment="1">
      <alignment horizontal="center" vertical="center" shrinkToFit="1"/>
    </xf>
    <xf numFmtId="0" fontId="100" fillId="34" borderId="0" xfId="0" applyFont="1" applyFill="1" applyAlignment="1">
      <alignment horizontal="center" vertical="center" shrinkToFit="1"/>
    </xf>
    <xf numFmtId="0" fontId="101" fillId="36" borderId="57" xfId="0" applyFont="1" applyFill="1" applyBorder="1" applyAlignment="1">
      <alignment horizontal="center" vertical="center" shrinkToFit="1"/>
    </xf>
    <xf numFmtId="0" fontId="101" fillId="36" borderId="0" xfId="0" applyFont="1" applyFill="1" applyAlignment="1">
      <alignment horizontal="center" vertical="center" shrinkToFit="1"/>
    </xf>
    <xf numFmtId="0" fontId="101" fillId="36" borderId="61" xfId="0" applyFont="1" applyFill="1" applyBorder="1" applyAlignment="1">
      <alignment horizontal="center" vertical="center" shrinkToFit="1"/>
    </xf>
    <xf numFmtId="0" fontId="102" fillId="30" borderId="57" xfId="0" applyFont="1" applyFill="1" applyBorder="1" applyAlignment="1">
      <alignment horizontal="center" vertical="center" shrinkToFit="1"/>
    </xf>
    <xf numFmtId="0" fontId="103" fillId="30" borderId="0" xfId="0" applyFont="1" applyFill="1" applyAlignment="1">
      <alignment horizontal="center" vertical="center" shrinkToFit="1"/>
    </xf>
    <xf numFmtId="0" fontId="103" fillId="30" borderId="61" xfId="0" applyFont="1" applyFill="1" applyBorder="1" applyAlignment="1">
      <alignment horizontal="center" vertical="center" shrinkToFit="1"/>
    </xf>
    <xf numFmtId="0" fontId="104" fillId="28" borderId="57" xfId="0" applyFont="1" applyFill="1" applyBorder="1" applyAlignment="1">
      <alignment horizontal="center" vertical="center"/>
    </xf>
    <xf numFmtId="0" fontId="104" fillId="28" borderId="0" xfId="0" applyFont="1" applyFill="1" applyAlignment="1">
      <alignment horizontal="center" vertical="center"/>
    </xf>
    <xf numFmtId="0" fontId="104" fillId="28" borderId="56" xfId="0" applyFont="1" applyFill="1" applyBorder="1" applyAlignment="1">
      <alignment horizontal="center" vertical="center"/>
    </xf>
    <xf numFmtId="0" fontId="105" fillId="28" borderId="48" xfId="0" applyFont="1" applyFill="1" applyBorder="1" applyAlignment="1">
      <alignment horizontal="center" vertical="center" shrinkToFit="1"/>
    </xf>
    <xf numFmtId="0" fontId="105" fillId="28" borderId="0" xfId="0" applyFont="1" applyFill="1" applyAlignment="1">
      <alignment horizontal="center" vertical="center" shrinkToFit="1"/>
    </xf>
    <xf numFmtId="0" fontId="106" fillId="26" borderId="60" xfId="0" applyFont="1" applyFill="1" applyBorder="1" applyAlignment="1">
      <alignment horizontal="center" vertical="center" shrinkToFit="1"/>
    </xf>
    <xf numFmtId="0" fontId="107" fillId="26" borderId="60" xfId="0" applyFont="1" applyFill="1" applyBorder="1" applyAlignment="1">
      <alignment horizontal="center" vertical="center" shrinkToFit="1"/>
    </xf>
    <xf numFmtId="0" fontId="109" fillId="25" borderId="57" xfId="0" applyFont="1" applyFill="1" applyBorder="1" applyAlignment="1">
      <alignment horizontal="center" vertical="center" shrinkToFit="1"/>
    </xf>
    <xf numFmtId="0" fontId="109" fillId="25" borderId="0" xfId="0" applyFont="1" applyFill="1" applyAlignment="1">
      <alignment horizontal="center" vertical="center" shrinkToFit="1"/>
    </xf>
    <xf numFmtId="0" fontId="109" fillId="25" borderId="56" xfId="0" applyFont="1" applyFill="1" applyBorder="1" applyAlignment="1">
      <alignment horizontal="center" vertical="center" shrinkToFit="1"/>
    </xf>
    <xf numFmtId="0" fontId="78" fillId="29" borderId="57" xfId="0" applyFont="1" applyFill="1" applyBorder="1" applyAlignment="1">
      <alignment horizontal="center" vertical="center" shrinkToFit="1"/>
    </xf>
    <xf numFmtId="0" fontId="78" fillId="29" borderId="0" xfId="0" applyFont="1" applyFill="1" applyAlignment="1">
      <alignment horizontal="center" vertical="center" shrinkToFit="1"/>
    </xf>
    <xf numFmtId="0" fontId="108" fillId="28" borderId="60" xfId="0" applyFont="1" applyFill="1" applyBorder="1" applyAlignment="1">
      <alignment horizontal="center" vertical="center" shrinkToFit="1"/>
    </xf>
    <xf numFmtId="0" fontId="62" fillId="0" borderId="48" xfId="0" applyFont="1" applyBorder="1" applyAlignment="1">
      <alignment horizontal="center" vertical="center" shrinkToFit="1"/>
    </xf>
    <xf numFmtId="0" fontId="86" fillId="26" borderId="48" xfId="0" applyFont="1" applyFill="1" applyBorder="1" applyAlignment="1">
      <alignment horizontal="center" vertical="center" shrinkToFit="1"/>
    </xf>
    <xf numFmtId="0" fontId="86" fillId="26" borderId="0" xfId="0" applyFont="1" applyFill="1" applyAlignment="1">
      <alignment horizontal="center" vertical="center" shrinkToFit="1"/>
    </xf>
    <xf numFmtId="0" fontId="86" fillId="26" borderId="61" xfId="0" applyFont="1" applyFill="1" applyBorder="1" applyAlignment="1">
      <alignment horizontal="center" vertical="center" shrinkToFit="1"/>
    </xf>
    <xf numFmtId="0" fontId="87" fillId="35" borderId="57" xfId="0" applyFont="1" applyFill="1" applyBorder="1" applyAlignment="1">
      <alignment horizontal="center" vertical="center" shrinkToFit="1"/>
    </xf>
    <xf numFmtId="0" fontId="87" fillId="35" borderId="0" xfId="0" applyFont="1" applyFill="1" applyAlignment="1">
      <alignment horizontal="center" vertical="center" shrinkToFit="1"/>
    </xf>
    <xf numFmtId="0" fontId="71" fillId="33" borderId="57" xfId="0" applyFont="1" applyFill="1" applyBorder="1" applyAlignment="1">
      <alignment horizontal="center" vertical="center"/>
    </xf>
    <xf numFmtId="0" fontId="71" fillId="33" borderId="0" xfId="0" applyFont="1" applyFill="1" applyAlignment="1">
      <alignment horizontal="center" vertical="center"/>
    </xf>
    <xf numFmtId="0" fontId="88" fillId="26" borderId="57" xfId="0" applyFont="1" applyFill="1" applyBorder="1" applyAlignment="1">
      <alignment horizontal="center" vertical="center"/>
    </xf>
    <xf numFmtId="0" fontId="88" fillId="26" borderId="0" xfId="0" applyFont="1" applyFill="1" applyAlignment="1">
      <alignment horizontal="center" vertical="center"/>
    </xf>
    <xf numFmtId="0" fontId="89" fillId="28" borderId="57" xfId="0" applyFont="1" applyFill="1" applyBorder="1" applyAlignment="1">
      <alignment horizontal="center" vertical="center" shrinkToFit="1"/>
    </xf>
    <xf numFmtId="0" fontId="89" fillId="28" borderId="0" xfId="0" applyFont="1" applyFill="1" applyAlignment="1">
      <alignment horizontal="center" vertical="center" shrinkToFit="1"/>
    </xf>
    <xf numFmtId="0" fontId="89" fillId="28" borderId="56" xfId="0" applyFont="1" applyFill="1" applyBorder="1" applyAlignment="1">
      <alignment horizontal="center" vertical="center" shrinkToFit="1"/>
    </xf>
    <xf numFmtId="178" fontId="34" fillId="0" borderId="75" xfId="0" applyNumberFormat="1" applyFont="1" applyBorder="1" applyAlignment="1">
      <alignment horizontal="center" vertical="center" wrapText="1"/>
    </xf>
    <xf numFmtId="0" fontId="82" fillId="29" borderId="48" xfId="0" applyFont="1" applyFill="1" applyBorder="1" applyAlignment="1">
      <alignment horizontal="center" vertical="center"/>
    </xf>
    <xf numFmtId="0" fontId="82" fillId="29" borderId="0" xfId="0" applyFont="1" applyFill="1" applyAlignment="1">
      <alignment horizontal="center" vertical="center"/>
    </xf>
    <xf numFmtId="0" fontId="83" fillId="26" borderId="57" xfId="0" applyFont="1" applyFill="1" applyBorder="1" applyAlignment="1">
      <alignment horizontal="center" vertical="center"/>
    </xf>
    <xf numFmtId="0" fontId="83" fillId="26" borderId="0" xfId="0" applyFont="1" applyFill="1" applyAlignment="1">
      <alignment horizontal="center" vertical="center"/>
    </xf>
    <xf numFmtId="0" fontId="84" fillId="27" borderId="57" xfId="0" applyFont="1" applyFill="1" applyBorder="1" applyAlignment="1">
      <alignment horizontal="center" vertical="center"/>
    </xf>
    <xf numFmtId="0" fontId="84" fillId="27" borderId="0" xfId="0" applyFont="1" applyFill="1" applyAlignment="1">
      <alignment horizontal="center" vertical="center"/>
    </xf>
    <xf numFmtId="0" fontId="90" fillId="25" borderId="59" xfId="0" applyFont="1" applyFill="1" applyBorder="1" applyAlignment="1">
      <alignment horizontal="center" vertical="center" shrinkToFit="1"/>
    </xf>
    <xf numFmtId="0" fontId="90" fillId="25" borderId="60" xfId="0" applyFont="1" applyFill="1" applyBorder="1" applyAlignment="1">
      <alignment horizontal="center" vertical="center" shrinkToFit="1"/>
    </xf>
    <xf numFmtId="0" fontId="90" fillId="25" borderId="57" xfId="0" applyFont="1" applyFill="1" applyBorder="1" applyAlignment="1">
      <alignment horizontal="center" vertical="center" shrinkToFit="1"/>
    </xf>
    <xf numFmtId="0" fontId="91" fillId="27" borderId="57" xfId="0" applyFont="1" applyFill="1" applyBorder="1" applyAlignment="1">
      <alignment horizontal="center" vertical="center" shrinkToFit="1"/>
    </xf>
    <xf numFmtId="0" fontId="91" fillId="27" borderId="0" xfId="0" applyFont="1" applyFill="1" applyAlignment="1">
      <alignment horizontal="center" vertical="center" shrinkToFit="1"/>
    </xf>
    <xf numFmtId="0" fontId="92" fillId="28" borderId="57" xfId="0" applyFont="1" applyFill="1" applyBorder="1" applyAlignment="1">
      <alignment horizontal="center" vertical="center"/>
    </xf>
    <xf numFmtId="0" fontId="92" fillId="28" borderId="0" xfId="0" applyFont="1" applyFill="1" applyAlignment="1">
      <alignment horizontal="center" vertical="center"/>
    </xf>
    <xf numFmtId="0" fontId="89" fillId="31" borderId="57" xfId="0" applyFont="1" applyFill="1" applyBorder="1" applyAlignment="1">
      <alignment horizontal="center" vertical="center"/>
    </xf>
    <xf numFmtId="0" fontId="89" fillId="31" borderId="0" xfId="0" applyFont="1" applyFill="1" applyAlignment="1">
      <alignment horizontal="center" vertical="center"/>
    </xf>
    <xf numFmtId="0" fontId="93" fillId="25" borderId="57" xfId="0" applyFont="1" applyFill="1" applyBorder="1" applyAlignment="1">
      <alignment horizontal="center" vertical="center" shrinkToFit="1"/>
    </xf>
    <xf numFmtId="0" fontId="93" fillId="25" borderId="0" xfId="0" applyFont="1" applyFill="1" applyAlignment="1">
      <alignment horizontal="center" vertical="center" shrinkToFit="1"/>
    </xf>
    <xf numFmtId="0" fontId="93" fillId="25" borderId="56" xfId="0" applyFont="1" applyFill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textRotation="255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27" fillId="0" borderId="89" xfId="0" applyFont="1" applyBorder="1" applyAlignment="1">
      <alignment horizontal="left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/>
    </xf>
    <xf numFmtId="0" fontId="22" fillId="0" borderId="47" xfId="0" applyFont="1" applyBorder="1" applyAlignment="1">
      <alignment horizontal="right" vertical="top"/>
    </xf>
    <xf numFmtId="0" fontId="22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/>
    </xf>
    <xf numFmtId="0" fontId="59" fillId="0" borderId="30" xfId="0" applyFont="1" applyBorder="1" applyAlignment="1">
      <alignment horizontal="center" vertical="center" wrapText="1" shrinkToFit="1"/>
    </xf>
    <xf numFmtId="0" fontId="59" fillId="0" borderId="20" xfId="0" applyFont="1" applyBorder="1" applyAlignment="1">
      <alignment horizontal="center" vertical="center" wrapText="1" shrinkToFit="1"/>
    </xf>
    <xf numFmtId="0" fontId="59" fillId="0" borderId="25" xfId="0" applyFont="1" applyBorder="1" applyAlignment="1">
      <alignment horizontal="center" vertical="center" wrapText="1" shrinkToFit="1"/>
    </xf>
    <xf numFmtId="0" fontId="23" fillId="0" borderId="0" xfId="0" applyFont="1" applyAlignment="1">
      <alignment horizontal="center"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41" fillId="0" borderId="17" xfId="0" applyFont="1" applyBorder="1" applyAlignment="1">
      <alignment horizontal="center" vertical="center" shrinkToFit="1"/>
    </xf>
    <xf numFmtId="0" fontId="41" fillId="0" borderId="23" xfId="0" applyFont="1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textRotation="180" shrinkToFit="1"/>
    </xf>
    <xf numFmtId="0" fontId="23" fillId="0" borderId="29" xfId="0" applyFont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center" vertical="center" textRotation="255" shrinkToFit="1"/>
    </xf>
    <xf numFmtId="0" fontId="40" fillId="0" borderId="30" xfId="0" applyFont="1" applyBorder="1" applyAlignment="1">
      <alignment horizontal="center" vertical="center" textRotation="180" shrinkToFit="1"/>
    </xf>
    <xf numFmtId="0" fontId="40" fillId="0" borderId="20" xfId="0" applyFont="1" applyBorder="1" applyAlignment="1">
      <alignment horizontal="center" vertical="center" textRotation="180" shrinkToFit="1"/>
    </xf>
    <xf numFmtId="0" fontId="40" fillId="0" borderId="25" xfId="0" applyFont="1" applyBorder="1" applyAlignment="1">
      <alignment horizontal="center" vertical="center" textRotation="180" shrinkToFit="1"/>
    </xf>
    <xf numFmtId="0" fontId="41" fillId="0" borderId="30" xfId="0" applyFont="1" applyBorder="1" applyAlignment="1">
      <alignment horizontal="center" vertical="center" wrapText="1" shrinkToFit="1"/>
    </xf>
    <xf numFmtId="0" fontId="41" fillId="0" borderId="20" xfId="0" applyFont="1" applyBorder="1" applyAlignment="1">
      <alignment horizontal="center" vertical="center" wrapText="1" shrinkToFit="1"/>
    </xf>
    <xf numFmtId="0" fontId="41" fillId="0" borderId="25" xfId="0" applyFont="1" applyBorder="1" applyAlignment="1">
      <alignment horizontal="center" vertical="center" wrapText="1" shrinkToFit="1"/>
    </xf>
    <xf numFmtId="0" fontId="41" fillId="0" borderId="86" xfId="0" applyFont="1" applyBorder="1" applyAlignment="1">
      <alignment horizontal="center" vertical="center" wrapText="1" shrinkToFit="1"/>
    </xf>
    <xf numFmtId="0" fontId="111" fillId="38" borderId="52" xfId="0" applyFont="1" applyFill="1" applyBorder="1" applyAlignment="1">
      <alignment horizontal="center" vertical="center" shrinkToFit="1"/>
    </xf>
    <xf numFmtId="0" fontId="112" fillId="38" borderId="53" xfId="0" applyFont="1" applyFill="1" applyBorder="1" applyAlignment="1">
      <alignment horizontal="center" vertical="center" shrinkToFit="1"/>
    </xf>
    <xf numFmtId="0" fontId="112" fillId="38" borderId="63" xfId="0" applyFont="1" applyFill="1" applyBorder="1" applyAlignment="1">
      <alignment horizontal="center" vertical="center" shrinkToFit="1"/>
    </xf>
    <xf numFmtId="0" fontId="23" fillId="0" borderId="1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</cellXfs>
  <cellStyles count="45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百分比" xfId="44" builtinId="5"/>
    <cellStyle name="計算方式" xfId="23" builtinId="22" customBuiltin="1"/>
    <cellStyle name="貨幣 2" xfId="43" xr:uid="{00000000-0005-0000-0000-000018000000}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FFFFCC"/>
      <color rgb="FFFFCC00"/>
      <color rgb="FF6600FF"/>
      <color rgb="FFFFCC66"/>
      <color rgb="FF66FF33"/>
      <color rgb="FFFF5050"/>
      <color rgb="FFCC66FF"/>
      <color rgb="FFFF33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13" Type="http://schemas.openxmlformats.org/officeDocument/2006/relationships/image" Target="../media/image9.png"/><Relationship Id="rId18" Type="http://schemas.openxmlformats.org/officeDocument/2006/relationships/image" Target="../media/image14.png"/><Relationship Id="rId26" Type="http://schemas.microsoft.com/office/2007/relationships/hdphoto" Target="../media/hdphoto5.wdp"/><Relationship Id="rId3" Type="http://schemas.openxmlformats.org/officeDocument/2006/relationships/image" Target="../media/image3.png"/><Relationship Id="rId21" Type="http://schemas.openxmlformats.org/officeDocument/2006/relationships/image" Target="../media/image17.png"/><Relationship Id="rId7" Type="http://schemas.openxmlformats.org/officeDocument/2006/relationships/image" Target="../media/image5.png"/><Relationship Id="rId12" Type="http://schemas.openxmlformats.org/officeDocument/2006/relationships/image" Target="../media/image8.png"/><Relationship Id="rId17" Type="http://schemas.openxmlformats.org/officeDocument/2006/relationships/image" Target="../media/image13.png"/><Relationship Id="rId25" Type="http://schemas.openxmlformats.org/officeDocument/2006/relationships/image" Target="../media/image21.png"/><Relationship Id="rId2" Type="http://schemas.openxmlformats.org/officeDocument/2006/relationships/image" Target="../media/image2.png"/><Relationship Id="rId16" Type="http://schemas.openxmlformats.org/officeDocument/2006/relationships/image" Target="../media/image12.png"/><Relationship Id="rId20" Type="http://schemas.openxmlformats.org/officeDocument/2006/relationships/image" Target="../media/image16.png"/><Relationship Id="rId29" Type="http://schemas.openxmlformats.org/officeDocument/2006/relationships/image" Target="../media/image23.emf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microsoft.com/office/2007/relationships/hdphoto" Target="../media/hdphoto4.wdp"/><Relationship Id="rId24" Type="http://schemas.openxmlformats.org/officeDocument/2006/relationships/image" Target="../media/image20.jpg"/><Relationship Id="rId5" Type="http://schemas.openxmlformats.org/officeDocument/2006/relationships/image" Target="../media/image4.png"/><Relationship Id="rId15" Type="http://schemas.openxmlformats.org/officeDocument/2006/relationships/image" Target="../media/image11.png"/><Relationship Id="rId23" Type="http://schemas.openxmlformats.org/officeDocument/2006/relationships/image" Target="../media/image19.JPG"/><Relationship Id="rId28" Type="http://schemas.microsoft.com/office/2007/relationships/hdphoto" Target="../media/hdphoto6.wdp"/><Relationship Id="rId10" Type="http://schemas.openxmlformats.org/officeDocument/2006/relationships/image" Target="../media/image7.png"/><Relationship Id="rId19" Type="http://schemas.openxmlformats.org/officeDocument/2006/relationships/image" Target="../media/image15.png"/><Relationship Id="rId4" Type="http://schemas.microsoft.com/office/2007/relationships/hdphoto" Target="../media/hdphoto1.wdp"/><Relationship Id="rId9" Type="http://schemas.openxmlformats.org/officeDocument/2006/relationships/image" Target="../media/image6.png"/><Relationship Id="rId14" Type="http://schemas.openxmlformats.org/officeDocument/2006/relationships/image" Target="../media/image10.png"/><Relationship Id="rId22" Type="http://schemas.openxmlformats.org/officeDocument/2006/relationships/image" Target="../media/image18.png"/><Relationship Id="rId27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408215</xdr:colOff>
      <xdr:row>0</xdr:row>
      <xdr:rowOff>21772</xdr:rowOff>
    </xdr:from>
    <xdr:to>
      <xdr:col>20</xdr:col>
      <xdr:colOff>219892</xdr:colOff>
      <xdr:row>0</xdr:row>
      <xdr:rowOff>393247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7815" y="21772"/>
          <a:ext cx="1320437" cy="37147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113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6</xdr:col>
      <xdr:colOff>424544</xdr:colOff>
      <xdr:row>0</xdr:row>
      <xdr:rowOff>0</xdr:rowOff>
    </xdr:from>
    <xdr:to>
      <xdr:col>10</xdr:col>
      <xdr:colOff>77562</xdr:colOff>
      <xdr:row>0</xdr:row>
      <xdr:rowOff>361950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22024" y="0"/>
          <a:ext cx="1664698" cy="361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1</xdr:col>
      <xdr:colOff>130630</xdr:colOff>
      <xdr:row>0</xdr:row>
      <xdr:rowOff>0</xdr:rowOff>
    </xdr:from>
    <xdr:to>
      <xdr:col>4</xdr:col>
      <xdr:colOff>370113</xdr:colOff>
      <xdr:row>4</xdr:row>
      <xdr:rowOff>119743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687" y="0"/>
          <a:ext cx="2427512" cy="1306286"/>
        </a:xfrm>
        <a:prstGeom prst="rect">
          <a:avLst/>
        </a:prstGeom>
      </xdr:spPr>
    </xdr:pic>
    <xdr:clientData/>
  </xdr:twoCellAnchor>
  <xdr:twoCellAnchor editAs="oneCell">
    <xdr:from>
      <xdr:col>1</xdr:col>
      <xdr:colOff>618155</xdr:colOff>
      <xdr:row>3</xdr:row>
      <xdr:rowOff>269466</xdr:rowOff>
    </xdr:from>
    <xdr:to>
      <xdr:col>4</xdr:col>
      <xdr:colOff>5442</xdr:colOff>
      <xdr:row>10</xdr:row>
      <xdr:rowOff>95249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2262" y="1167537"/>
          <a:ext cx="1749487" cy="1513069"/>
        </a:xfrm>
        <a:prstGeom prst="rect">
          <a:avLst/>
        </a:prstGeom>
      </xdr:spPr>
    </xdr:pic>
    <xdr:clientData/>
  </xdr:twoCellAnchor>
  <xdr:twoCellAnchor editAs="oneCell">
    <xdr:from>
      <xdr:col>6</xdr:col>
      <xdr:colOff>489857</xdr:colOff>
      <xdr:row>1</xdr:row>
      <xdr:rowOff>41069</xdr:rowOff>
    </xdr:from>
    <xdr:to>
      <xdr:col>9</xdr:col>
      <xdr:colOff>222667</xdr:colOff>
      <xdr:row>10</xdr:row>
      <xdr:rowOff>73237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3529" l="294" r="9823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21628" y="487383"/>
          <a:ext cx="1920839" cy="2187540"/>
        </a:xfrm>
        <a:prstGeom prst="rect">
          <a:avLst/>
        </a:prstGeom>
      </xdr:spPr>
    </xdr:pic>
    <xdr:clientData/>
  </xdr:twoCellAnchor>
  <xdr:twoCellAnchor editAs="oneCell">
    <xdr:from>
      <xdr:col>16</xdr:col>
      <xdr:colOff>214256</xdr:colOff>
      <xdr:row>21</xdr:row>
      <xdr:rowOff>266754</xdr:rowOff>
    </xdr:from>
    <xdr:to>
      <xdr:col>17</xdr:col>
      <xdr:colOff>364991</xdr:colOff>
      <xdr:row>25</xdr:row>
      <xdr:rowOff>252133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889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9456" y="5491897"/>
          <a:ext cx="880078" cy="107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120687</xdr:colOff>
      <xdr:row>11</xdr:row>
      <xdr:rowOff>108855</xdr:rowOff>
    </xdr:from>
    <xdr:to>
      <xdr:col>5</xdr:col>
      <xdr:colOff>598581</xdr:colOff>
      <xdr:row>16</xdr:row>
      <xdr:rowOff>20729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2667" b="100000" l="0" r="9777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3773" y="2906484"/>
          <a:ext cx="1207237" cy="1272588"/>
        </a:xfrm>
        <a:prstGeom prst="rect">
          <a:avLst/>
        </a:prstGeom>
      </xdr:spPr>
    </xdr:pic>
    <xdr:clientData/>
  </xdr:twoCellAnchor>
  <xdr:twoCellAnchor editAs="oneCell">
    <xdr:from>
      <xdr:col>16</xdr:col>
      <xdr:colOff>385567</xdr:colOff>
      <xdr:row>29</xdr:row>
      <xdr:rowOff>217713</xdr:rowOff>
    </xdr:from>
    <xdr:to>
      <xdr:col>17</xdr:col>
      <xdr:colOff>449034</xdr:colOff>
      <xdr:row>33</xdr:row>
      <xdr:rowOff>149678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0767" y="7326084"/>
          <a:ext cx="792810" cy="1020537"/>
        </a:xfrm>
        <a:prstGeom prst="rect">
          <a:avLst/>
        </a:prstGeom>
      </xdr:spPr>
    </xdr:pic>
    <xdr:clientData/>
  </xdr:twoCellAnchor>
  <xdr:twoCellAnchor editAs="oneCell">
    <xdr:from>
      <xdr:col>4</xdr:col>
      <xdr:colOff>58268</xdr:colOff>
      <xdr:row>20</xdr:row>
      <xdr:rowOff>174171</xdr:rowOff>
    </xdr:from>
    <xdr:to>
      <xdr:col>5</xdr:col>
      <xdr:colOff>467198</xdr:colOff>
      <xdr:row>24</xdr:row>
      <xdr:rowOff>154375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383" b="96935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1661" y="5099957"/>
          <a:ext cx="1225358" cy="1068775"/>
        </a:xfrm>
        <a:prstGeom prst="rect">
          <a:avLst/>
        </a:prstGeom>
      </xdr:spPr>
    </xdr:pic>
    <xdr:clientData/>
  </xdr:twoCellAnchor>
  <xdr:twoCellAnchor editAs="oneCell">
    <xdr:from>
      <xdr:col>4</xdr:col>
      <xdr:colOff>249462</xdr:colOff>
      <xdr:row>2</xdr:row>
      <xdr:rowOff>24492</xdr:rowOff>
    </xdr:from>
    <xdr:to>
      <xdr:col>6</xdr:col>
      <xdr:colOff>558833</xdr:colOff>
      <xdr:row>10</xdr:row>
      <xdr:rowOff>36024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22548" y="666749"/>
          <a:ext cx="1768056" cy="1970961"/>
        </a:xfrm>
        <a:prstGeom prst="rect">
          <a:avLst/>
        </a:prstGeom>
      </xdr:spPr>
    </xdr:pic>
    <xdr:clientData/>
  </xdr:twoCellAnchor>
  <xdr:twoCellAnchor editAs="oneCell">
    <xdr:from>
      <xdr:col>16</xdr:col>
      <xdr:colOff>267500</xdr:colOff>
      <xdr:row>12</xdr:row>
      <xdr:rowOff>261257</xdr:rowOff>
    </xdr:from>
    <xdr:to>
      <xdr:col>17</xdr:col>
      <xdr:colOff>342909</xdr:colOff>
      <xdr:row>16</xdr:row>
      <xdr:rowOff>138793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92700" y="3331028"/>
          <a:ext cx="804752" cy="966108"/>
        </a:xfrm>
        <a:prstGeom prst="rect">
          <a:avLst/>
        </a:prstGeom>
      </xdr:spPr>
    </xdr:pic>
    <xdr:clientData/>
  </xdr:twoCellAnchor>
  <xdr:twoCellAnchor editAs="oneCell">
    <xdr:from>
      <xdr:col>8</xdr:col>
      <xdr:colOff>201386</xdr:colOff>
      <xdr:row>29</xdr:row>
      <xdr:rowOff>217714</xdr:rowOff>
    </xdr:from>
    <xdr:to>
      <xdr:col>9</xdr:col>
      <xdr:colOff>503194</xdr:colOff>
      <xdr:row>33</xdr:row>
      <xdr:rowOff>115390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600F5E95-7F7F-2323-B507-226B89EFC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0493" y="7293428"/>
          <a:ext cx="1118237" cy="975362"/>
        </a:xfrm>
        <a:prstGeom prst="rect">
          <a:avLst/>
        </a:prstGeom>
      </xdr:spPr>
    </xdr:pic>
    <xdr:clientData/>
  </xdr:twoCellAnchor>
  <xdr:twoCellAnchor editAs="oneCell">
    <xdr:from>
      <xdr:col>7</xdr:col>
      <xdr:colOff>653142</xdr:colOff>
      <xdr:row>39</xdr:row>
      <xdr:rowOff>145476</xdr:rowOff>
    </xdr:from>
    <xdr:to>
      <xdr:col>9</xdr:col>
      <xdr:colOff>424542</xdr:colOff>
      <xdr:row>43</xdr:row>
      <xdr:rowOff>223254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5692995E-6B35-F893-0E66-A8E17E517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256" y="9681362"/>
          <a:ext cx="1230086" cy="1166349"/>
        </a:xfrm>
        <a:prstGeom prst="rect">
          <a:avLst/>
        </a:prstGeom>
      </xdr:spPr>
    </xdr:pic>
    <xdr:clientData/>
  </xdr:twoCellAnchor>
  <xdr:twoCellAnchor editAs="oneCell">
    <xdr:from>
      <xdr:col>7</xdr:col>
      <xdr:colOff>762100</xdr:colOff>
      <xdr:row>20</xdr:row>
      <xdr:rowOff>3364</xdr:rowOff>
    </xdr:from>
    <xdr:to>
      <xdr:col>10</xdr:col>
      <xdr:colOff>2550</xdr:colOff>
      <xdr:row>25</xdr:row>
      <xdr:rowOff>71400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FA2DF035-9045-750E-5338-9937510D0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4779" y="4929150"/>
          <a:ext cx="1648370" cy="1428750"/>
        </a:xfrm>
        <a:prstGeom prst="rect">
          <a:avLst/>
        </a:prstGeom>
      </xdr:spPr>
    </xdr:pic>
    <xdr:clientData/>
  </xdr:twoCellAnchor>
  <xdr:twoCellAnchor editAs="oneCell">
    <xdr:from>
      <xdr:col>12</xdr:col>
      <xdr:colOff>87630</xdr:colOff>
      <xdr:row>29</xdr:row>
      <xdr:rowOff>135823</xdr:rowOff>
    </xdr:from>
    <xdr:to>
      <xdr:col>13</xdr:col>
      <xdr:colOff>522515</xdr:colOff>
      <xdr:row>34</xdr:row>
      <xdr:rowOff>52146</xdr:rowOff>
    </xdr:to>
    <xdr:pic>
      <xdr:nvPicPr>
        <xdr:cNvPr id="41" name="圖片 40">
          <a:extLst>
            <a:ext uri="{FF2B5EF4-FFF2-40B4-BE49-F238E27FC236}">
              <a16:creationId xmlns:a16="http://schemas.microsoft.com/office/drawing/2014/main" id="{CAF1A4F5-7831-E81B-616E-09ACEB435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5459" y="7244194"/>
          <a:ext cx="1164227" cy="1277038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27</xdr:row>
      <xdr:rowOff>108343</xdr:rowOff>
    </xdr:from>
    <xdr:to>
      <xdr:col>6</xdr:col>
      <xdr:colOff>163209</xdr:colOff>
      <xdr:row>33</xdr:row>
      <xdr:rowOff>9452</xdr:rowOff>
    </xdr:to>
    <xdr:pic>
      <xdr:nvPicPr>
        <xdr:cNvPr id="43" name="圖片 42">
          <a:extLst>
            <a:ext uri="{FF2B5EF4-FFF2-40B4-BE49-F238E27FC236}">
              <a16:creationId xmlns:a16="http://schemas.microsoft.com/office/drawing/2014/main" id="{4ABC30AE-EEE3-C8B8-A806-212282F04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3893" y="6830272"/>
          <a:ext cx="1605566" cy="1332580"/>
        </a:xfrm>
        <a:prstGeom prst="rect">
          <a:avLst/>
        </a:prstGeom>
      </xdr:spPr>
    </xdr:pic>
    <xdr:clientData/>
  </xdr:twoCellAnchor>
  <xdr:twoCellAnchor editAs="oneCell">
    <xdr:from>
      <xdr:col>16</xdr:col>
      <xdr:colOff>2178</xdr:colOff>
      <xdr:row>38</xdr:row>
      <xdr:rowOff>243748</xdr:rowOff>
    </xdr:from>
    <xdr:to>
      <xdr:col>17</xdr:col>
      <xdr:colOff>576943</xdr:colOff>
      <xdr:row>43</xdr:row>
      <xdr:rowOff>188923</xdr:rowOff>
    </xdr:to>
    <xdr:pic>
      <xdr:nvPicPr>
        <xdr:cNvPr id="45" name="圖片 44">
          <a:extLst>
            <a:ext uri="{FF2B5EF4-FFF2-40B4-BE49-F238E27FC236}">
              <a16:creationId xmlns:a16="http://schemas.microsoft.com/office/drawing/2014/main" id="{878F408D-732F-D97B-73C6-476EF7BF2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7378" y="9507491"/>
          <a:ext cx="1304108" cy="1305889"/>
        </a:xfrm>
        <a:prstGeom prst="rect">
          <a:avLst/>
        </a:prstGeom>
      </xdr:spPr>
    </xdr:pic>
    <xdr:clientData/>
  </xdr:twoCellAnchor>
  <xdr:twoCellAnchor editAs="oneCell">
    <xdr:from>
      <xdr:col>4</xdr:col>
      <xdr:colOff>310242</xdr:colOff>
      <xdr:row>38</xdr:row>
      <xdr:rowOff>251956</xdr:rowOff>
    </xdr:from>
    <xdr:to>
      <xdr:col>6</xdr:col>
      <xdr:colOff>32254</xdr:colOff>
      <xdr:row>43</xdr:row>
      <xdr:rowOff>21772</xdr:rowOff>
    </xdr:to>
    <xdr:pic>
      <xdr:nvPicPr>
        <xdr:cNvPr id="47" name="圖片 46">
          <a:extLst>
            <a:ext uri="{FF2B5EF4-FFF2-40B4-BE49-F238E27FC236}">
              <a16:creationId xmlns:a16="http://schemas.microsoft.com/office/drawing/2014/main" id="{0C234330-3311-2D6D-750E-EB7970D0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3328" y="9515699"/>
          <a:ext cx="1180697" cy="1130530"/>
        </a:xfrm>
        <a:prstGeom prst="rect">
          <a:avLst/>
        </a:prstGeom>
      </xdr:spPr>
    </xdr:pic>
    <xdr:clientData/>
  </xdr:twoCellAnchor>
  <xdr:twoCellAnchor editAs="oneCell">
    <xdr:from>
      <xdr:col>8</xdr:col>
      <xdr:colOff>182335</xdr:colOff>
      <xdr:row>11</xdr:row>
      <xdr:rowOff>59512</xdr:rowOff>
    </xdr:from>
    <xdr:to>
      <xdr:col>9</xdr:col>
      <xdr:colOff>685800</xdr:colOff>
      <xdr:row>16</xdr:row>
      <xdr:rowOff>81171</xdr:rowOff>
    </xdr:to>
    <xdr:pic>
      <xdr:nvPicPr>
        <xdr:cNvPr id="49" name="圖片 48">
          <a:extLst>
            <a:ext uri="{FF2B5EF4-FFF2-40B4-BE49-F238E27FC236}">
              <a16:creationId xmlns:a16="http://schemas.microsoft.com/office/drawing/2014/main" id="{B1077287-B5D7-08A8-FCB3-3523C6109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2792" y="2857141"/>
          <a:ext cx="1232808" cy="1382373"/>
        </a:xfrm>
        <a:prstGeom prst="rect">
          <a:avLst/>
        </a:prstGeom>
      </xdr:spPr>
    </xdr:pic>
    <xdr:clientData/>
  </xdr:twoCellAnchor>
  <xdr:twoCellAnchor editAs="oneCell">
    <xdr:from>
      <xdr:col>12</xdr:col>
      <xdr:colOff>149679</xdr:colOff>
      <xdr:row>21</xdr:row>
      <xdr:rowOff>204107</xdr:rowOff>
    </xdr:from>
    <xdr:to>
      <xdr:col>13</xdr:col>
      <xdr:colOff>461012</xdr:colOff>
      <xdr:row>25</xdr:row>
      <xdr:rowOff>90898</xdr:rowOff>
    </xdr:to>
    <xdr:pic>
      <xdr:nvPicPr>
        <xdr:cNvPr id="53" name="圖片 52">
          <a:extLst>
            <a:ext uri="{FF2B5EF4-FFF2-40B4-BE49-F238E27FC236}">
              <a16:creationId xmlns:a16="http://schemas.microsoft.com/office/drawing/2014/main" id="{BA413135-AF69-A702-1C80-53F1CDB97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0" y="5402036"/>
          <a:ext cx="1127762" cy="975362"/>
        </a:xfrm>
        <a:prstGeom prst="rect">
          <a:avLst/>
        </a:prstGeom>
      </xdr:spPr>
    </xdr:pic>
    <xdr:clientData/>
  </xdr:twoCellAnchor>
  <xdr:twoCellAnchor editAs="oneCell">
    <xdr:from>
      <xdr:col>13</xdr:col>
      <xdr:colOff>478971</xdr:colOff>
      <xdr:row>0</xdr:row>
      <xdr:rowOff>32658</xdr:rowOff>
    </xdr:from>
    <xdr:to>
      <xdr:col>16</xdr:col>
      <xdr:colOff>217714</xdr:colOff>
      <xdr:row>0</xdr:row>
      <xdr:rowOff>413656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D9015B56-3C29-4BCA-887B-F61A6CC2F1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9416142" y="32658"/>
          <a:ext cx="1926772" cy="380998"/>
        </a:xfrm>
        <a:prstGeom prst="rect">
          <a:avLst/>
        </a:prstGeom>
      </xdr:spPr>
    </xdr:pic>
    <xdr:clientData/>
  </xdr:twoCellAnchor>
  <xdr:twoCellAnchor editAs="oneCell">
    <xdr:from>
      <xdr:col>10</xdr:col>
      <xdr:colOff>598715</xdr:colOff>
      <xdr:row>0</xdr:row>
      <xdr:rowOff>0</xdr:rowOff>
    </xdr:from>
    <xdr:to>
      <xdr:col>13</xdr:col>
      <xdr:colOff>217715</xdr:colOff>
      <xdr:row>0</xdr:row>
      <xdr:rowOff>424543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718E38D4-EBB8-CB6B-1AB7-DF34D84E86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0671" r="18565" b="74676"/>
        <a:stretch/>
      </xdr:blipFill>
      <xdr:spPr>
        <a:xfrm>
          <a:off x="7347858" y="0"/>
          <a:ext cx="1807028" cy="424543"/>
        </a:xfrm>
        <a:prstGeom prst="rect">
          <a:avLst/>
        </a:prstGeom>
      </xdr:spPr>
    </xdr:pic>
    <xdr:clientData/>
  </xdr:twoCellAnchor>
  <xdr:twoCellAnchor editAs="oneCell">
    <xdr:from>
      <xdr:col>11</xdr:col>
      <xdr:colOff>212270</xdr:colOff>
      <xdr:row>3</xdr:row>
      <xdr:rowOff>220177</xdr:rowOff>
    </xdr:from>
    <xdr:to>
      <xdr:col>12</xdr:col>
      <xdr:colOff>555170</xdr:colOff>
      <xdr:row>9</xdr:row>
      <xdr:rowOff>126253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8321C1E6-B999-4C1F-B5E8-E7A9AC3C5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10000" b="99706" l="0" r="9294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539" r="8539"/>
        <a:stretch/>
      </xdr:blipFill>
      <xdr:spPr>
        <a:xfrm>
          <a:off x="7710350" y="1119337"/>
          <a:ext cx="1074420" cy="1399596"/>
        </a:xfrm>
        <a:prstGeom prst="rect">
          <a:avLst/>
        </a:prstGeom>
      </xdr:spPr>
    </xdr:pic>
    <xdr:clientData/>
  </xdr:twoCellAnchor>
  <xdr:twoCellAnchor editAs="oneCell">
    <xdr:from>
      <xdr:col>9</xdr:col>
      <xdr:colOff>276842</xdr:colOff>
      <xdr:row>4</xdr:row>
      <xdr:rowOff>211536</xdr:rowOff>
    </xdr:from>
    <xdr:to>
      <xdr:col>10</xdr:col>
      <xdr:colOff>680099</xdr:colOff>
      <xdr:row>9</xdr:row>
      <xdr:rowOff>54428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90CB71E0-56EE-4021-8D34-D6D9BA092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ackgroundRemoval t="0" b="100000" l="0" r="5062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6311882" y="1377396"/>
          <a:ext cx="1134777" cy="1069712"/>
        </a:xfrm>
        <a:prstGeom prst="rect">
          <a:avLst/>
        </a:prstGeom>
      </xdr:spPr>
    </xdr:pic>
    <xdr:clientData/>
  </xdr:twoCellAnchor>
  <xdr:twoCellAnchor editAs="oneCell">
    <xdr:from>
      <xdr:col>13</xdr:col>
      <xdr:colOff>87086</xdr:colOff>
      <xdr:row>4</xdr:row>
      <xdr:rowOff>97970</xdr:rowOff>
    </xdr:from>
    <xdr:to>
      <xdr:col>16</xdr:col>
      <xdr:colOff>605246</xdr:colOff>
      <xdr:row>7</xdr:row>
      <xdr:rowOff>202836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DD0A144F-A97E-4462-AE4C-07CFDC0517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9024257" y="1284513"/>
          <a:ext cx="2706189" cy="921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6"/>
  <sheetViews>
    <sheetView tabSelected="1" zoomScale="70" zoomScaleNormal="70" workbookViewId="0">
      <selection activeCell="R41" sqref="R41:U41"/>
    </sheetView>
  </sheetViews>
  <sheetFormatPr defaultColWidth="9" defaultRowHeight="16.2" x14ac:dyDescent="0.3"/>
  <cols>
    <col min="1" max="1" width="2.6640625" style="73" customWidth="1"/>
    <col min="2" max="21" width="10.6640625" style="98" customWidth="1"/>
    <col min="22" max="16384" width="9" style="73"/>
  </cols>
  <sheetData>
    <row r="1" spans="2:21" ht="35.1" customHeight="1" thickBot="1" x14ac:dyDescent="0.45">
      <c r="B1" s="307"/>
      <c r="C1" s="307"/>
      <c r="D1" s="307"/>
      <c r="E1" s="307"/>
      <c r="F1" s="307"/>
      <c r="J1" s="308"/>
      <c r="K1" s="308"/>
      <c r="L1" s="308"/>
      <c r="M1" s="308"/>
      <c r="N1" s="308"/>
      <c r="O1" s="308"/>
      <c r="P1" s="308"/>
      <c r="Q1" s="99"/>
      <c r="R1" s="99"/>
      <c r="S1" s="99"/>
      <c r="T1" s="99"/>
    </row>
    <row r="2" spans="2:21" s="75" customFormat="1" ht="15" customHeight="1" x14ac:dyDescent="0.3">
      <c r="B2" s="321"/>
      <c r="C2" s="322"/>
      <c r="D2" s="322"/>
      <c r="E2" s="322"/>
      <c r="F2" s="323"/>
      <c r="G2" s="324"/>
      <c r="H2" s="324"/>
      <c r="I2" s="325"/>
      <c r="J2" s="352" t="s">
        <v>161</v>
      </c>
      <c r="K2" s="352"/>
      <c r="L2" s="352"/>
      <c r="M2" s="352"/>
      <c r="N2" s="352"/>
      <c r="O2" s="352"/>
      <c r="P2" s="352"/>
      <c r="Q2" s="353"/>
      <c r="R2" s="270" t="s">
        <v>162</v>
      </c>
      <c r="S2" s="270"/>
      <c r="T2" s="270"/>
      <c r="U2" s="271"/>
    </row>
    <row r="3" spans="2:21" ht="21" customHeight="1" x14ac:dyDescent="0.3">
      <c r="B3" s="272"/>
      <c r="C3" s="238"/>
      <c r="D3" s="238"/>
      <c r="E3" s="238"/>
      <c r="F3" s="238"/>
      <c r="G3" s="238"/>
      <c r="H3" s="238"/>
      <c r="I3" s="238"/>
      <c r="J3" s="354"/>
      <c r="K3" s="354"/>
      <c r="L3" s="354"/>
      <c r="M3" s="354"/>
      <c r="N3" s="354"/>
      <c r="O3" s="354"/>
      <c r="P3" s="354"/>
      <c r="Q3" s="355"/>
      <c r="R3" s="340" t="s">
        <v>253</v>
      </c>
      <c r="S3" s="340"/>
      <c r="T3" s="340"/>
      <c r="U3" s="341"/>
    </row>
    <row r="4" spans="2:21" s="81" customFormat="1" ht="21" customHeight="1" x14ac:dyDescent="0.55000000000000004">
      <c r="B4" s="342"/>
      <c r="C4" s="343"/>
      <c r="D4" s="343"/>
      <c r="E4" s="343"/>
      <c r="F4" s="238"/>
      <c r="G4" s="238"/>
      <c r="H4" s="238"/>
      <c r="I4" s="238"/>
      <c r="J4" s="354"/>
      <c r="K4" s="354"/>
      <c r="L4" s="354"/>
      <c r="M4" s="354"/>
      <c r="N4" s="354"/>
      <c r="O4" s="354"/>
      <c r="P4" s="354"/>
      <c r="Q4" s="355"/>
      <c r="R4" s="344" t="s">
        <v>254</v>
      </c>
      <c r="S4" s="345"/>
      <c r="T4" s="345"/>
      <c r="U4" s="346"/>
    </row>
    <row r="5" spans="2:21" s="81" customFormat="1" ht="21" customHeight="1" x14ac:dyDescent="0.55000000000000004">
      <c r="B5" s="347"/>
      <c r="C5" s="348"/>
      <c r="D5" s="348"/>
      <c r="E5" s="348"/>
      <c r="F5" s="238"/>
      <c r="G5" s="238"/>
      <c r="H5" s="238"/>
      <c r="I5" s="238"/>
      <c r="J5" s="354"/>
      <c r="K5" s="354"/>
      <c r="L5" s="354"/>
      <c r="M5" s="354"/>
      <c r="N5" s="354"/>
      <c r="O5" s="354"/>
      <c r="P5" s="354"/>
      <c r="Q5" s="355"/>
      <c r="R5" s="313" t="s">
        <v>223</v>
      </c>
      <c r="S5" s="314"/>
      <c r="T5" s="314"/>
      <c r="U5" s="315"/>
    </row>
    <row r="6" spans="2:21" s="81" customFormat="1" ht="21" customHeight="1" x14ac:dyDescent="0.55000000000000004">
      <c r="B6" s="316"/>
      <c r="C6" s="317"/>
      <c r="D6" s="317"/>
      <c r="E6" s="317"/>
      <c r="F6" s="238"/>
      <c r="G6" s="238"/>
      <c r="H6" s="238"/>
      <c r="I6" s="238"/>
      <c r="J6" s="354"/>
      <c r="K6" s="354"/>
      <c r="L6" s="354"/>
      <c r="M6" s="354"/>
      <c r="N6" s="354"/>
      <c r="O6" s="354"/>
      <c r="P6" s="354"/>
      <c r="Q6" s="355"/>
      <c r="R6" s="318" t="s">
        <v>255</v>
      </c>
      <c r="S6" s="319"/>
      <c r="T6" s="319"/>
      <c r="U6" s="320"/>
    </row>
    <row r="7" spans="2:21" s="80" customFormat="1" ht="21" customHeight="1" x14ac:dyDescent="0.25">
      <c r="B7" s="298"/>
      <c r="C7" s="250"/>
      <c r="D7" s="250"/>
      <c r="E7" s="250"/>
      <c r="F7" s="238"/>
      <c r="G7" s="238"/>
      <c r="H7" s="238"/>
      <c r="I7" s="238"/>
      <c r="J7" s="234"/>
      <c r="K7" s="234"/>
      <c r="L7" s="234"/>
      <c r="M7" s="234"/>
      <c r="N7" s="234"/>
      <c r="O7" s="234"/>
      <c r="P7" s="234"/>
      <c r="Q7" s="235"/>
      <c r="R7" s="258" t="s">
        <v>83</v>
      </c>
      <c r="S7" s="259"/>
      <c r="T7" s="259"/>
      <c r="U7" s="260"/>
    </row>
    <row r="8" spans="2:21" s="87" customFormat="1" ht="21" customHeight="1" x14ac:dyDescent="0.45">
      <c r="B8" s="272"/>
      <c r="C8" s="238"/>
      <c r="D8" s="238"/>
      <c r="E8" s="238"/>
      <c r="F8" s="238"/>
      <c r="G8" s="238"/>
      <c r="H8" s="238"/>
      <c r="I8" s="238"/>
      <c r="J8" s="234"/>
      <c r="K8" s="234"/>
      <c r="L8" s="234"/>
      <c r="M8" s="234"/>
      <c r="N8" s="234"/>
      <c r="O8" s="234"/>
      <c r="P8" s="234"/>
      <c r="Q8" s="235"/>
      <c r="R8" s="349" t="s">
        <v>195</v>
      </c>
      <c r="S8" s="350"/>
      <c r="T8" s="350"/>
      <c r="U8" s="351"/>
    </row>
    <row r="9" spans="2:21" s="80" customFormat="1" ht="12.9" customHeight="1" x14ac:dyDescent="0.25">
      <c r="B9" s="134"/>
      <c r="C9" s="127"/>
      <c r="D9" s="128"/>
      <c r="E9" s="129"/>
      <c r="F9" s="128"/>
      <c r="G9" s="127"/>
      <c r="H9" s="128"/>
      <c r="I9" s="129"/>
      <c r="J9" s="234"/>
      <c r="K9" s="234"/>
      <c r="L9" s="234"/>
      <c r="M9" s="234"/>
      <c r="N9" s="356" t="s">
        <v>308</v>
      </c>
      <c r="O9" s="356"/>
      <c r="P9" s="356"/>
      <c r="Q9" s="357"/>
      <c r="R9" s="103" t="s">
        <v>45</v>
      </c>
      <c r="S9" s="104">
        <f>第一週明細!W44</f>
        <v>727.9</v>
      </c>
      <c r="T9" s="103" t="s">
        <v>9</v>
      </c>
      <c r="U9" s="105">
        <f>第一週明細!W40</f>
        <v>23.5</v>
      </c>
    </row>
    <row r="10" spans="2:21" s="80" customFormat="1" ht="12.9" customHeight="1" thickBot="1" x14ac:dyDescent="0.3">
      <c r="B10" s="121"/>
      <c r="C10" s="130"/>
      <c r="D10" s="131"/>
      <c r="E10" s="130"/>
      <c r="F10" s="131"/>
      <c r="G10" s="130"/>
      <c r="H10" s="131"/>
      <c r="I10" s="130"/>
      <c r="J10" s="236"/>
      <c r="K10" s="236"/>
      <c r="L10" s="236"/>
      <c r="M10" s="236"/>
      <c r="N10" s="358"/>
      <c r="O10" s="358"/>
      <c r="P10" s="358"/>
      <c r="Q10" s="359"/>
      <c r="R10" s="108" t="s">
        <v>7</v>
      </c>
      <c r="S10" s="107">
        <f>第一週明細!W38</f>
        <v>101.5</v>
      </c>
      <c r="T10" s="108" t="s">
        <v>11</v>
      </c>
      <c r="U10" s="110">
        <f>第一週明細!W42</f>
        <v>27.6</v>
      </c>
    </row>
    <row r="11" spans="2:21" s="75" customFormat="1" ht="15" customHeight="1" x14ac:dyDescent="0.3">
      <c r="B11" s="360" t="s">
        <v>163</v>
      </c>
      <c r="C11" s="361"/>
      <c r="D11" s="361"/>
      <c r="E11" s="362"/>
      <c r="F11" s="361" t="s">
        <v>164</v>
      </c>
      <c r="G11" s="361"/>
      <c r="H11" s="361"/>
      <c r="I11" s="361"/>
      <c r="J11" s="311" t="s">
        <v>165</v>
      </c>
      <c r="K11" s="270"/>
      <c r="L11" s="270"/>
      <c r="M11" s="270"/>
      <c r="N11" s="270" t="s">
        <v>166</v>
      </c>
      <c r="O11" s="270"/>
      <c r="P11" s="270"/>
      <c r="Q11" s="312"/>
      <c r="R11" s="361" t="s">
        <v>167</v>
      </c>
      <c r="S11" s="361"/>
      <c r="T11" s="361"/>
      <c r="U11" s="363"/>
    </row>
    <row r="12" spans="2:21" ht="21" customHeight="1" x14ac:dyDescent="0.3">
      <c r="B12" s="364" t="s">
        <v>49</v>
      </c>
      <c r="C12" s="365"/>
      <c r="D12" s="365"/>
      <c r="E12" s="326"/>
      <c r="F12" s="326" t="s">
        <v>256</v>
      </c>
      <c r="G12" s="327"/>
      <c r="H12" s="327"/>
      <c r="I12" s="328"/>
      <c r="J12" s="326" t="s">
        <v>49</v>
      </c>
      <c r="K12" s="327"/>
      <c r="L12" s="327"/>
      <c r="M12" s="328"/>
      <c r="N12" s="264" t="s">
        <v>75</v>
      </c>
      <c r="O12" s="265"/>
      <c r="P12" s="265"/>
      <c r="Q12" s="265"/>
      <c r="R12" s="329" t="s">
        <v>208</v>
      </c>
      <c r="S12" s="330"/>
      <c r="T12" s="330"/>
      <c r="U12" s="331"/>
    </row>
    <row r="13" spans="2:21" s="81" customFormat="1" ht="21" customHeight="1" x14ac:dyDescent="0.55000000000000004">
      <c r="B13" s="332" t="s">
        <v>199</v>
      </c>
      <c r="C13" s="333"/>
      <c r="D13" s="333"/>
      <c r="E13" s="333"/>
      <c r="F13" s="334" t="s">
        <v>233</v>
      </c>
      <c r="G13" s="335"/>
      <c r="H13" s="335"/>
      <c r="I13" s="336"/>
      <c r="J13" s="337" t="s">
        <v>210</v>
      </c>
      <c r="K13" s="338"/>
      <c r="L13" s="338"/>
      <c r="M13" s="339"/>
      <c r="N13" s="379" t="s">
        <v>258</v>
      </c>
      <c r="O13" s="380"/>
      <c r="P13" s="380"/>
      <c r="Q13" s="381"/>
      <c r="R13" s="318" t="s">
        <v>209</v>
      </c>
      <c r="S13" s="319"/>
      <c r="T13" s="319"/>
      <c r="U13" s="320"/>
    </row>
    <row r="14" spans="2:21" s="81" customFormat="1" ht="21" customHeight="1" x14ac:dyDescent="0.55000000000000004">
      <c r="B14" s="366" t="s">
        <v>303</v>
      </c>
      <c r="C14" s="367"/>
      <c r="D14" s="367"/>
      <c r="E14" s="368"/>
      <c r="F14" s="369" t="s">
        <v>250</v>
      </c>
      <c r="G14" s="370"/>
      <c r="H14" s="370"/>
      <c r="I14" s="371"/>
      <c r="J14" s="372" t="s">
        <v>184</v>
      </c>
      <c r="K14" s="373"/>
      <c r="L14" s="373"/>
      <c r="M14" s="374"/>
      <c r="N14" s="375" t="s">
        <v>252</v>
      </c>
      <c r="O14" s="376"/>
      <c r="P14" s="376"/>
      <c r="Q14" s="376"/>
      <c r="R14" s="377" t="s">
        <v>257</v>
      </c>
      <c r="S14" s="377"/>
      <c r="T14" s="377"/>
      <c r="U14" s="378"/>
    </row>
    <row r="15" spans="2:21" s="81" customFormat="1" ht="21" customHeight="1" x14ac:dyDescent="0.55000000000000004">
      <c r="B15" s="382" t="s">
        <v>194</v>
      </c>
      <c r="C15" s="383"/>
      <c r="D15" s="383"/>
      <c r="E15" s="384"/>
      <c r="F15" s="385" t="s">
        <v>310</v>
      </c>
      <c r="G15" s="386"/>
      <c r="H15" s="386"/>
      <c r="I15" s="387"/>
      <c r="J15" s="388" t="s">
        <v>211</v>
      </c>
      <c r="K15" s="389"/>
      <c r="L15" s="389"/>
      <c r="M15" s="390"/>
      <c r="N15" s="385" t="s">
        <v>251</v>
      </c>
      <c r="O15" s="386"/>
      <c r="P15" s="386"/>
      <c r="Q15" s="387"/>
      <c r="R15" s="391" t="s">
        <v>204</v>
      </c>
      <c r="S15" s="392"/>
      <c r="T15" s="392"/>
      <c r="U15" s="393"/>
    </row>
    <row r="16" spans="2:21" s="80" customFormat="1" ht="21" customHeight="1" x14ac:dyDescent="0.25">
      <c r="B16" s="394" t="s">
        <v>83</v>
      </c>
      <c r="C16" s="395"/>
      <c r="D16" s="395"/>
      <c r="E16" s="258"/>
      <c r="F16" s="395" t="s">
        <v>98</v>
      </c>
      <c r="G16" s="395"/>
      <c r="H16" s="395"/>
      <c r="I16" s="395"/>
      <c r="J16" s="395" t="s">
        <v>83</v>
      </c>
      <c r="K16" s="395"/>
      <c r="L16" s="395"/>
      <c r="M16" s="395"/>
      <c r="N16" s="395" t="s">
        <v>111</v>
      </c>
      <c r="O16" s="395"/>
      <c r="P16" s="395"/>
      <c r="Q16" s="258"/>
      <c r="R16" s="258" t="s">
        <v>83</v>
      </c>
      <c r="S16" s="259"/>
      <c r="T16" s="259"/>
      <c r="U16" s="260"/>
    </row>
    <row r="17" spans="2:21" s="87" customFormat="1" ht="21" customHeight="1" x14ac:dyDescent="0.45">
      <c r="B17" s="396" t="s">
        <v>281</v>
      </c>
      <c r="C17" s="397"/>
      <c r="D17" s="397"/>
      <c r="E17" s="349"/>
      <c r="F17" s="397" t="s">
        <v>313</v>
      </c>
      <c r="G17" s="397"/>
      <c r="H17" s="397"/>
      <c r="I17" s="397"/>
      <c r="J17" s="397" t="s">
        <v>295</v>
      </c>
      <c r="K17" s="397"/>
      <c r="L17" s="397"/>
      <c r="M17" s="397"/>
      <c r="N17" s="349" t="s">
        <v>249</v>
      </c>
      <c r="O17" s="350"/>
      <c r="P17" s="350"/>
      <c r="Q17" s="350"/>
      <c r="R17" s="349" t="s">
        <v>311</v>
      </c>
      <c r="S17" s="350"/>
      <c r="T17" s="350"/>
      <c r="U17" s="351"/>
    </row>
    <row r="18" spans="2:21" s="80" customFormat="1" ht="12.9" customHeight="1" x14ac:dyDescent="0.25">
      <c r="B18" s="111" t="s">
        <v>45</v>
      </c>
      <c r="C18" s="104">
        <f>第二週明細!W12</f>
        <v>745.5</v>
      </c>
      <c r="D18" s="103" t="s">
        <v>9</v>
      </c>
      <c r="E18" s="112">
        <f>第二週明細!W8</f>
        <v>23.5</v>
      </c>
      <c r="F18" s="103" t="s">
        <v>45</v>
      </c>
      <c r="G18" s="104">
        <f>第二週明細!W20</f>
        <v>739.6</v>
      </c>
      <c r="H18" s="103" t="s">
        <v>9</v>
      </c>
      <c r="I18" s="112">
        <f>第二週明細!W16</f>
        <v>24</v>
      </c>
      <c r="J18" s="103" t="s">
        <v>45</v>
      </c>
      <c r="K18" s="104">
        <f>第二週明細!W28</f>
        <v>745.6</v>
      </c>
      <c r="L18" s="103" t="s">
        <v>9</v>
      </c>
      <c r="M18" s="113">
        <f>第二週明細!W24</f>
        <v>24</v>
      </c>
      <c r="N18" s="103" t="s">
        <v>45</v>
      </c>
      <c r="O18" s="104">
        <f>第二週明細!W36</f>
        <v>723.6</v>
      </c>
      <c r="P18" s="103" t="s">
        <v>9</v>
      </c>
      <c r="Q18" s="113">
        <f>第二週明細!W32</f>
        <v>24</v>
      </c>
      <c r="R18" s="103" t="s">
        <v>45</v>
      </c>
      <c r="S18" s="104">
        <f>第二週明細!W44</f>
        <v>748.4</v>
      </c>
      <c r="T18" s="103" t="s">
        <v>9</v>
      </c>
      <c r="U18" s="105">
        <f>第二週明細!W40</f>
        <v>24</v>
      </c>
    </row>
    <row r="19" spans="2:21" s="80" customFormat="1" ht="12.9" customHeight="1" thickBot="1" x14ac:dyDescent="0.3">
      <c r="B19" s="106" t="s">
        <v>7</v>
      </c>
      <c r="C19" s="107">
        <f>第二週明細!W6</f>
        <v>105.5</v>
      </c>
      <c r="D19" s="108" t="s">
        <v>11</v>
      </c>
      <c r="E19" s="107">
        <f>第二週明細!W10</f>
        <v>28.000000000000004</v>
      </c>
      <c r="F19" s="108" t="s">
        <v>7</v>
      </c>
      <c r="G19" s="107">
        <f>第二週明細!W14</f>
        <v>102.5</v>
      </c>
      <c r="H19" s="108" t="s">
        <v>47</v>
      </c>
      <c r="I19" s="107">
        <f>第二週明細!W18</f>
        <v>28.4</v>
      </c>
      <c r="J19" s="108" t="s">
        <v>107</v>
      </c>
      <c r="K19" s="107">
        <f>第二週明細!W22</f>
        <v>104</v>
      </c>
      <c r="L19" s="108" t="s">
        <v>11</v>
      </c>
      <c r="M19" s="109">
        <f>第二週明細!W26</f>
        <v>28.4</v>
      </c>
      <c r="N19" s="108" t="s">
        <v>7</v>
      </c>
      <c r="O19" s="107">
        <f>第二週明細!W30</f>
        <v>99</v>
      </c>
      <c r="P19" s="108" t="s">
        <v>11</v>
      </c>
      <c r="Q19" s="109">
        <f>第二週明細!W34</f>
        <v>27.9</v>
      </c>
      <c r="R19" s="108" t="s">
        <v>7</v>
      </c>
      <c r="S19" s="107">
        <f>第二週明細!W38</f>
        <v>104.5</v>
      </c>
      <c r="T19" s="108" t="s">
        <v>11</v>
      </c>
      <c r="U19" s="110">
        <f>第二週明細!W42</f>
        <v>28.599999999999998</v>
      </c>
    </row>
    <row r="20" spans="2:21" s="75" customFormat="1" ht="15" customHeight="1" x14ac:dyDescent="0.3">
      <c r="B20" s="398" t="s">
        <v>168</v>
      </c>
      <c r="C20" s="270"/>
      <c r="D20" s="270"/>
      <c r="E20" s="312"/>
      <c r="F20" s="270" t="s">
        <v>171</v>
      </c>
      <c r="G20" s="270"/>
      <c r="H20" s="270"/>
      <c r="I20" s="270"/>
      <c r="J20" s="311" t="s">
        <v>172</v>
      </c>
      <c r="K20" s="270"/>
      <c r="L20" s="270"/>
      <c r="M20" s="270"/>
      <c r="N20" s="270" t="s">
        <v>173</v>
      </c>
      <c r="O20" s="270"/>
      <c r="P20" s="270"/>
      <c r="Q20" s="312"/>
      <c r="R20" s="361" t="s">
        <v>174</v>
      </c>
      <c r="S20" s="361"/>
      <c r="T20" s="361"/>
      <c r="U20" s="363"/>
    </row>
    <row r="21" spans="2:21" ht="21" customHeight="1" x14ac:dyDescent="0.3">
      <c r="B21" s="399" t="s">
        <v>49</v>
      </c>
      <c r="C21" s="327"/>
      <c r="D21" s="327"/>
      <c r="E21" s="327"/>
      <c r="F21" s="326" t="s">
        <v>117</v>
      </c>
      <c r="G21" s="327"/>
      <c r="H21" s="327"/>
      <c r="I21" s="328"/>
      <c r="J21" s="326" t="s">
        <v>49</v>
      </c>
      <c r="K21" s="327"/>
      <c r="L21" s="327"/>
      <c r="M21" s="328"/>
      <c r="N21" s="365" t="s">
        <v>76</v>
      </c>
      <c r="O21" s="365"/>
      <c r="P21" s="365"/>
      <c r="Q21" s="326"/>
      <c r="R21" s="329" t="s">
        <v>215</v>
      </c>
      <c r="S21" s="330"/>
      <c r="T21" s="330"/>
      <c r="U21" s="331"/>
    </row>
    <row r="22" spans="2:21" s="81" customFormat="1" ht="21" customHeight="1" x14ac:dyDescent="0.55000000000000004">
      <c r="B22" s="400" t="s">
        <v>212</v>
      </c>
      <c r="C22" s="401"/>
      <c r="D22" s="401"/>
      <c r="E22" s="401"/>
      <c r="F22" s="402" t="s">
        <v>213</v>
      </c>
      <c r="G22" s="403"/>
      <c r="H22" s="403"/>
      <c r="I22" s="404"/>
      <c r="J22" s="405" t="s">
        <v>282</v>
      </c>
      <c r="K22" s="406"/>
      <c r="L22" s="406"/>
      <c r="M22" s="407"/>
      <c r="N22" s="411" t="s">
        <v>261</v>
      </c>
      <c r="O22" s="412"/>
      <c r="P22" s="412"/>
      <c r="Q22" s="413"/>
      <c r="R22" s="408" t="s">
        <v>210</v>
      </c>
      <c r="S22" s="409"/>
      <c r="T22" s="409"/>
      <c r="U22" s="410"/>
    </row>
    <row r="23" spans="2:21" s="81" customFormat="1" ht="21" customHeight="1" x14ac:dyDescent="0.55000000000000004">
      <c r="B23" s="415" t="s">
        <v>185</v>
      </c>
      <c r="C23" s="416"/>
      <c r="D23" s="416"/>
      <c r="E23" s="416"/>
      <c r="F23" s="417" t="s">
        <v>196</v>
      </c>
      <c r="G23" s="418"/>
      <c r="H23" s="418"/>
      <c r="I23" s="419"/>
      <c r="J23" s="420" t="s">
        <v>226</v>
      </c>
      <c r="K23" s="421"/>
      <c r="L23" s="421"/>
      <c r="M23" s="422"/>
      <c r="N23" s="433" t="s">
        <v>197</v>
      </c>
      <c r="O23" s="434"/>
      <c r="P23" s="434"/>
      <c r="Q23" s="434"/>
      <c r="R23" s="423" t="s">
        <v>216</v>
      </c>
      <c r="S23" s="424"/>
      <c r="T23" s="424"/>
      <c r="U23" s="425"/>
    </row>
    <row r="24" spans="2:21" s="81" customFormat="1" ht="21" customHeight="1" x14ac:dyDescent="0.55000000000000004">
      <c r="B24" s="426" t="s">
        <v>259</v>
      </c>
      <c r="C24" s="427"/>
      <c r="D24" s="427"/>
      <c r="E24" s="427"/>
      <c r="F24" s="428" t="s">
        <v>214</v>
      </c>
      <c r="G24" s="428"/>
      <c r="H24" s="428"/>
      <c r="I24" s="428"/>
      <c r="J24" s="429" t="s">
        <v>260</v>
      </c>
      <c r="K24" s="429"/>
      <c r="L24" s="429"/>
      <c r="M24" s="429"/>
      <c r="N24" s="435" t="s">
        <v>205</v>
      </c>
      <c r="O24" s="435"/>
      <c r="P24" s="435"/>
      <c r="Q24" s="435"/>
      <c r="R24" s="430" t="s">
        <v>225</v>
      </c>
      <c r="S24" s="431"/>
      <c r="T24" s="431"/>
      <c r="U24" s="432"/>
    </row>
    <row r="25" spans="2:21" s="80" customFormat="1" ht="21" customHeight="1" x14ac:dyDescent="0.25">
      <c r="B25" s="436" t="s">
        <v>83</v>
      </c>
      <c r="C25" s="265"/>
      <c r="D25" s="265"/>
      <c r="E25" s="265"/>
      <c r="F25" s="395" t="s">
        <v>98</v>
      </c>
      <c r="G25" s="395"/>
      <c r="H25" s="395"/>
      <c r="I25" s="395"/>
      <c r="J25" s="395" t="s">
        <v>83</v>
      </c>
      <c r="K25" s="395"/>
      <c r="L25" s="395"/>
      <c r="M25" s="395"/>
      <c r="N25" s="395" t="s">
        <v>110</v>
      </c>
      <c r="O25" s="395"/>
      <c r="P25" s="395"/>
      <c r="Q25" s="395"/>
      <c r="R25" s="258" t="s">
        <v>98</v>
      </c>
      <c r="S25" s="259"/>
      <c r="T25" s="259"/>
      <c r="U25" s="260"/>
    </row>
    <row r="26" spans="2:21" s="87" customFormat="1" ht="21" customHeight="1" x14ac:dyDescent="0.45">
      <c r="B26" s="414" t="s">
        <v>198</v>
      </c>
      <c r="C26" s="350"/>
      <c r="D26" s="350"/>
      <c r="E26" s="350"/>
      <c r="F26" s="503" t="s">
        <v>324</v>
      </c>
      <c r="G26" s="503"/>
      <c r="H26" s="503"/>
      <c r="I26" s="503"/>
      <c r="J26" s="397" t="s">
        <v>102</v>
      </c>
      <c r="K26" s="397"/>
      <c r="L26" s="397"/>
      <c r="M26" s="397"/>
      <c r="N26" s="397" t="s">
        <v>195</v>
      </c>
      <c r="O26" s="397"/>
      <c r="P26" s="397"/>
      <c r="Q26" s="397"/>
      <c r="R26" s="349" t="s">
        <v>300</v>
      </c>
      <c r="S26" s="350"/>
      <c r="T26" s="350"/>
      <c r="U26" s="351"/>
    </row>
    <row r="27" spans="2:21" s="80" customFormat="1" ht="12.9" customHeight="1" x14ac:dyDescent="0.25">
      <c r="B27" s="111" t="s">
        <v>45</v>
      </c>
      <c r="C27" s="104">
        <f>第三週明細!W12</f>
        <v>748</v>
      </c>
      <c r="D27" s="103" t="s">
        <v>9</v>
      </c>
      <c r="E27" s="112">
        <f>第三週明細!W8</f>
        <v>24</v>
      </c>
      <c r="F27" s="103" t="s">
        <v>45</v>
      </c>
      <c r="G27" s="104">
        <f>第三週明細!W20</f>
        <v>749.9</v>
      </c>
      <c r="H27" s="103" t="s">
        <v>9</v>
      </c>
      <c r="I27" s="113">
        <f>第三週明細!W16</f>
        <v>23.5</v>
      </c>
      <c r="J27" s="103" t="s">
        <v>45</v>
      </c>
      <c r="K27" s="104">
        <f>第三週明細!W28</f>
        <v>733.3</v>
      </c>
      <c r="L27" s="103" t="s">
        <v>9</v>
      </c>
      <c r="M27" s="113">
        <f>第三週明細!W24</f>
        <v>24.5</v>
      </c>
      <c r="N27" s="103" t="s">
        <v>45</v>
      </c>
      <c r="O27" s="104">
        <f>第三週明細!W36</f>
        <v>757</v>
      </c>
      <c r="P27" s="103" t="s">
        <v>9</v>
      </c>
      <c r="Q27" s="112">
        <f>第三週明細!W32</f>
        <v>25</v>
      </c>
      <c r="R27" s="103" t="s">
        <v>45</v>
      </c>
      <c r="S27" s="104">
        <f>第三週明細!W44</f>
        <v>737.2</v>
      </c>
      <c r="T27" s="103" t="s">
        <v>9</v>
      </c>
      <c r="U27" s="105">
        <f>第三週明細!W40</f>
        <v>24</v>
      </c>
    </row>
    <row r="28" spans="2:21" s="80" customFormat="1" ht="12.9" customHeight="1" thickBot="1" x14ac:dyDescent="0.3">
      <c r="B28" s="106" t="s">
        <v>7</v>
      </c>
      <c r="C28" s="107">
        <f>第三週明細!W6</f>
        <v>104.5</v>
      </c>
      <c r="D28" s="108" t="s">
        <v>11</v>
      </c>
      <c r="E28" s="107">
        <f>第三週明細!W10</f>
        <v>28.499999999999996</v>
      </c>
      <c r="F28" s="114" t="s">
        <v>7</v>
      </c>
      <c r="G28" s="115">
        <f>第三週明細!W14</f>
        <v>107</v>
      </c>
      <c r="H28" s="114" t="s">
        <v>11</v>
      </c>
      <c r="I28" s="116">
        <f>第三週明細!W18</f>
        <v>27.6</v>
      </c>
      <c r="J28" s="114" t="s">
        <v>7</v>
      </c>
      <c r="K28" s="115">
        <f>第三週明細!W22</f>
        <v>99.5</v>
      </c>
      <c r="L28" s="114" t="s">
        <v>11</v>
      </c>
      <c r="M28" s="116">
        <f>第三週明細!W26</f>
        <v>28.7</v>
      </c>
      <c r="N28" s="108" t="s">
        <v>7</v>
      </c>
      <c r="O28" s="107">
        <f>第三週明細!W30</f>
        <v>105</v>
      </c>
      <c r="P28" s="108" t="s">
        <v>47</v>
      </c>
      <c r="Q28" s="107">
        <f>第三週明細!W34</f>
        <v>28.000000000000004</v>
      </c>
      <c r="R28" s="114" t="s">
        <v>7</v>
      </c>
      <c r="S28" s="115">
        <f>第三週明細!W38</f>
        <v>102</v>
      </c>
      <c r="T28" s="114" t="s">
        <v>11</v>
      </c>
      <c r="U28" s="117">
        <f>第三週明細!W42</f>
        <v>28.3</v>
      </c>
    </row>
    <row r="29" spans="2:21" s="75" customFormat="1" ht="15" customHeight="1" x14ac:dyDescent="0.3">
      <c r="B29" s="309" t="s">
        <v>169</v>
      </c>
      <c r="C29" s="310"/>
      <c r="D29" s="310"/>
      <c r="E29" s="310"/>
      <c r="F29" s="270" t="s">
        <v>175</v>
      </c>
      <c r="G29" s="270"/>
      <c r="H29" s="270"/>
      <c r="I29" s="312"/>
      <c r="J29" s="270" t="s">
        <v>176</v>
      </c>
      <c r="K29" s="270"/>
      <c r="L29" s="270"/>
      <c r="M29" s="270"/>
      <c r="N29" s="270" t="s">
        <v>177</v>
      </c>
      <c r="O29" s="270"/>
      <c r="P29" s="270"/>
      <c r="Q29" s="312"/>
      <c r="R29" s="312" t="s">
        <v>178</v>
      </c>
      <c r="S29" s="310"/>
      <c r="T29" s="310"/>
      <c r="U29" s="449"/>
    </row>
    <row r="30" spans="2:21" ht="21" customHeight="1" x14ac:dyDescent="0.3">
      <c r="B30" s="364" t="s">
        <v>49</v>
      </c>
      <c r="C30" s="365"/>
      <c r="D30" s="365"/>
      <c r="E30" s="326"/>
      <c r="F30" s="264" t="s">
        <v>256</v>
      </c>
      <c r="G30" s="265"/>
      <c r="H30" s="265"/>
      <c r="I30" s="265"/>
      <c r="J30" s="326" t="s">
        <v>49</v>
      </c>
      <c r="K30" s="327"/>
      <c r="L30" s="327"/>
      <c r="M30" s="328"/>
      <c r="N30" s="365" t="s">
        <v>75</v>
      </c>
      <c r="O30" s="365"/>
      <c r="P30" s="365"/>
      <c r="Q30" s="326"/>
      <c r="R30" s="329" t="s">
        <v>264</v>
      </c>
      <c r="S30" s="330"/>
      <c r="T30" s="330"/>
      <c r="U30" s="331"/>
    </row>
    <row r="31" spans="2:21" s="81" customFormat="1" ht="21" customHeight="1" x14ac:dyDescent="0.55000000000000004">
      <c r="B31" s="450" t="s">
        <v>189</v>
      </c>
      <c r="C31" s="451"/>
      <c r="D31" s="451"/>
      <c r="E31" s="451"/>
      <c r="F31" s="337" t="s">
        <v>188</v>
      </c>
      <c r="G31" s="338"/>
      <c r="H31" s="338"/>
      <c r="I31" s="339"/>
      <c r="J31" s="452" t="s">
        <v>262</v>
      </c>
      <c r="K31" s="453"/>
      <c r="L31" s="453"/>
      <c r="M31" s="453"/>
      <c r="N31" s="454" t="s">
        <v>219</v>
      </c>
      <c r="O31" s="455"/>
      <c r="P31" s="455"/>
      <c r="Q31" s="455"/>
      <c r="R31" s="261" t="s">
        <v>265</v>
      </c>
      <c r="S31" s="262"/>
      <c r="T31" s="262"/>
      <c r="U31" s="263"/>
    </row>
    <row r="32" spans="2:21" s="81" customFormat="1" ht="21" customHeight="1" x14ac:dyDescent="0.55000000000000004">
      <c r="B32" s="437" t="s">
        <v>317</v>
      </c>
      <c r="C32" s="438"/>
      <c r="D32" s="438"/>
      <c r="E32" s="439"/>
      <c r="F32" s="440" t="s">
        <v>217</v>
      </c>
      <c r="G32" s="441"/>
      <c r="H32" s="441"/>
      <c r="I32" s="441"/>
      <c r="J32" s="442" t="s">
        <v>218</v>
      </c>
      <c r="K32" s="443"/>
      <c r="L32" s="443"/>
      <c r="M32" s="443"/>
      <c r="N32" s="444" t="s">
        <v>220</v>
      </c>
      <c r="O32" s="445"/>
      <c r="P32" s="445"/>
      <c r="Q32" s="445"/>
      <c r="R32" s="446" t="s">
        <v>203</v>
      </c>
      <c r="S32" s="447"/>
      <c r="T32" s="447"/>
      <c r="U32" s="448"/>
    </row>
    <row r="33" spans="2:21" s="81" customFormat="1" ht="21" customHeight="1" x14ac:dyDescent="0.55000000000000004">
      <c r="B33" s="456" t="s">
        <v>263</v>
      </c>
      <c r="C33" s="457"/>
      <c r="D33" s="457"/>
      <c r="E33" s="458"/>
      <c r="F33" s="459" t="s">
        <v>301</v>
      </c>
      <c r="G33" s="460"/>
      <c r="H33" s="460"/>
      <c r="I33" s="460"/>
      <c r="J33" s="461" t="s">
        <v>200</v>
      </c>
      <c r="K33" s="462"/>
      <c r="L33" s="462"/>
      <c r="M33" s="462"/>
      <c r="N33" s="463" t="s">
        <v>221</v>
      </c>
      <c r="O33" s="464"/>
      <c r="P33" s="464"/>
      <c r="Q33" s="464"/>
      <c r="R33" s="465" t="s">
        <v>266</v>
      </c>
      <c r="S33" s="466"/>
      <c r="T33" s="466"/>
      <c r="U33" s="467"/>
    </row>
    <row r="34" spans="2:21" s="80" customFormat="1" ht="21" customHeight="1" x14ac:dyDescent="0.25">
      <c r="B34" s="394" t="s">
        <v>83</v>
      </c>
      <c r="C34" s="395"/>
      <c r="D34" s="395"/>
      <c r="E34" s="258"/>
      <c r="F34" s="258" t="s">
        <v>98</v>
      </c>
      <c r="G34" s="259"/>
      <c r="H34" s="259"/>
      <c r="I34" s="259"/>
      <c r="J34" s="395" t="s">
        <v>83</v>
      </c>
      <c r="K34" s="395"/>
      <c r="L34" s="395"/>
      <c r="M34" s="258"/>
      <c r="N34" s="395" t="s">
        <v>110</v>
      </c>
      <c r="O34" s="395"/>
      <c r="P34" s="395"/>
      <c r="Q34" s="258"/>
      <c r="R34" s="258" t="s">
        <v>93</v>
      </c>
      <c r="S34" s="259"/>
      <c r="T34" s="259"/>
      <c r="U34" s="260"/>
    </row>
    <row r="35" spans="2:21" s="81" customFormat="1" ht="21" customHeight="1" x14ac:dyDescent="0.55000000000000004">
      <c r="B35" s="396" t="s">
        <v>130</v>
      </c>
      <c r="C35" s="397"/>
      <c r="D35" s="397"/>
      <c r="E35" s="349"/>
      <c r="F35" s="349" t="s">
        <v>201</v>
      </c>
      <c r="G35" s="350"/>
      <c r="H35" s="350"/>
      <c r="I35" s="350"/>
      <c r="J35" s="349" t="s">
        <v>129</v>
      </c>
      <c r="K35" s="350"/>
      <c r="L35" s="350"/>
      <c r="M35" s="350"/>
      <c r="N35" s="349" t="s">
        <v>267</v>
      </c>
      <c r="O35" s="350"/>
      <c r="P35" s="350"/>
      <c r="Q35" s="350"/>
      <c r="R35" s="264" t="s">
        <v>227</v>
      </c>
      <c r="S35" s="265"/>
      <c r="T35" s="265"/>
      <c r="U35" s="266"/>
    </row>
    <row r="36" spans="2:21" s="80" customFormat="1" ht="12.9" customHeight="1" x14ac:dyDescent="0.25">
      <c r="B36" s="118" t="s">
        <v>45</v>
      </c>
      <c r="C36" s="104">
        <f>'第四週明細 '!W12</f>
        <v>730.9</v>
      </c>
      <c r="D36" s="119" t="s">
        <v>46</v>
      </c>
      <c r="E36" s="112">
        <f>'第四週明細 '!W8</f>
        <v>24.5</v>
      </c>
      <c r="F36" s="120" t="s">
        <v>45</v>
      </c>
      <c r="G36" s="104">
        <f>'第四週明細 '!W20</f>
        <v>760.1</v>
      </c>
      <c r="H36" s="119" t="s">
        <v>46</v>
      </c>
      <c r="I36" s="113">
        <f>'第四週明細 '!W16</f>
        <v>24.5</v>
      </c>
      <c r="J36" s="103" t="s">
        <v>45</v>
      </c>
      <c r="K36" s="104">
        <f>'第四週明細 '!W28</f>
        <v>754.7</v>
      </c>
      <c r="L36" s="103" t="s">
        <v>9</v>
      </c>
      <c r="M36" s="113">
        <f>'第四週明細 '!W24</f>
        <v>23.5</v>
      </c>
      <c r="N36" s="103" t="s">
        <v>45</v>
      </c>
      <c r="O36" s="104">
        <f>'第四週明細 '!W36</f>
        <v>750.8</v>
      </c>
      <c r="P36" s="103" t="s">
        <v>9</v>
      </c>
      <c r="Q36" s="113">
        <f>'第四週明細 '!W32</f>
        <v>24</v>
      </c>
      <c r="R36" s="103" t="s">
        <v>45</v>
      </c>
      <c r="S36" s="104">
        <f>'第四週明細 '!W44</f>
        <v>737.2</v>
      </c>
      <c r="T36" s="103" t="s">
        <v>9</v>
      </c>
      <c r="U36" s="105">
        <f>'第四週明細 '!W40</f>
        <v>24</v>
      </c>
    </row>
    <row r="37" spans="2:21" s="80" customFormat="1" ht="12.9" customHeight="1" thickBot="1" x14ac:dyDescent="0.3">
      <c r="B37" s="121" t="s">
        <v>44</v>
      </c>
      <c r="C37" s="122">
        <f>'第四週明細 '!W6</f>
        <v>99</v>
      </c>
      <c r="D37" s="123" t="s">
        <v>47</v>
      </c>
      <c r="E37" s="122">
        <f>'第四週明細 '!W10</f>
        <v>28.6</v>
      </c>
      <c r="F37" s="124" t="s">
        <v>44</v>
      </c>
      <c r="G37" s="125">
        <f>'第四週明細 '!W14</f>
        <v>105.5</v>
      </c>
      <c r="H37" s="124" t="s">
        <v>47</v>
      </c>
      <c r="I37" s="126">
        <f>'第四週明細 '!W18</f>
        <v>29.400000000000002</v>
      </c>
      <c r="J37" s="114" t="s">
        <v>7</v>
      </c>
      <c r="K37" s="115">
        <f>'第四週明細 '!W22</f>
        <v>107.5</v>
      </c>
      <c r="L37" s="114" t="s">
        <v>11</v>
      </c>
      <c r="M37" s="116">
        <f>'第四週明細 '!W26</f>
        <v>28.3</v>
      </c>
      <c r="N37" s="114" t="s">
        <v>7</v>
      </c>
      <c r="O37" s="115">
        <f>'第四週明細 '!W30</f>
        <v>105</v>
      </c>
      <c r="P37" s="114" t="s">
        <v>11</v>
      </c>
      <c r="Q37" s="116">
        <f>'第四週明細 '!W34</f>
        <v>28.7</v>
      </c>
      <c r="R37" s="114" t="s">
        <v>7</v>
      </c>
      <c r="S37" s="115">
        <f>'第四週明細 '!W38</f>
        <v>102</v>
      </c>
      <c r="T37" s="114" t="s">
        <v>11</v>
      </c>
      <c r="U37" s="117">
        <f>'第四週明細 '!W42</f>
        <v>28.3</v>
      </c>
    </row>
    <row r="38" spans="2:21" s="75" customFormat="1" ht="15" customHeight="1" x14ac:dyDescent="0.3">
      <c r="B38" s="309" t="s">
        <v>170</v>
      </c>
      <c r="C38" s="310"/>
      <c r="D38" s="310"/>
      <c r="E38" s="311"/>
      <c r="F38" s="270" t="s">
        <v>179</v>
      </c>
      <c r="G38" s="270"/>
      <c r="H38" s="270"/>
      <c r="I38" s="312"/>
      <c r="J38" s="270" t="s">
        <v>180</v>
      </c>
      <c r="K38" s="270"/>
      <c r="L38" s="270"/>
      <c r="M38" s="270"/>
      <c r="N38" s="270" t="s">
        <v>181</v>
      </c>
      <c r="O38" s="270"/>
      <c r="P38" s="270"/>
      <c r="Q38" s="270"/>
      <c r="R38" s="270" t="s">
        <v>182</v>
      </c>
      <c r="S38" s="270"/>
      <c r="T38" s="270"/>
      <c r="U38" s="271"/>
    </row>
    <row r="39" spans="2:21" ht="21" customHeight="1" x14ac:dyDescent="0.3">
      <c r="B39" s="272" t="s">
        <v>49</v>
      </c>
      <c r="C39" s="238"/>
      <c r="D39" s="238"/>
      <c r="E39" s="238"/>
      <c r="F39" s="237" t="s">
        <v>117</v>
      </c>
      <c r="G39" s="238"/>
      <c r="H39" s="238"/>
      <c r="I39" s="238"/>
      <c r="J39" s="237" t="s">
        <v>49</v>
      </c>
      <c r="K39" s="238"/>
      <c r="L39" s="238"/>
      <c r="M39" s="239"/>
      <c r="N39" s="237" t="s">
        <v>131</v>
      </c>
      <c r="O39" s="238"/>
      <c r="P39" s="238"/>
      <c r="Q39" s="239"/>
      <c r="R39" s="273" t="s">
        <v>309</v>
      </c>
      <c r="S39" s="274"/>
      <c r="T39" s="274"/>
      <c r="U39" s="275"/>
    </row>
    <row r="40" spans="2:21" s="81" customFormat="1" ht="21" customHeight="1" x14ac:dyDescent="0.55000000000000004">
      <c r="B40" s="288" t="s">
        <v>223</v>
      </c>
      <c r="C40" s="289"/>
      <c r="D40" s="289"/>
      <c r="E40" s="289"/>
      <c r="F40" s="290" t="s">
        <v>186</v>
      </c>
      <c r="G40" s="291"/>
      <c r="H40" s="291"/>
      <c r="I40" s="291"/>
      <c r="J40" s="240" t="s">
        <v>206</v>
      </c>
      <c r="K40" s="241"/>
      <c r="L40" s="241"/>
      <c r="M40" s="242"/>
      <c r="N40" s="292" t="s">
        <v>207</v>
      </c>
      <c r="O40" s="293"/>
      <c r="P40" s="293"/>
      <c r="Q40" s="294"/>
      <c r="R40" s="295" t="s">
        <v>190</v>
      </c>
      <c r="S40" s="296"/>
      <c r="T40" s="296"/>
      <c r="U40" s="297"/>
    </row>
    <row r="41" spans="2:21" s="81" customFormat="1" ht="21" customHeight="1" x14ac:dyDescent="0.55000000000000004">
      <c r="B41" s="276" t="s">
        <v>224</v>
      </c>
      <c r="C41" s="277"/>
      <c r="D41" s="277"/>
      <c r="E41" s="277"/>
      <c r="F41" s="278" t="s">
        <v>187</v>
      </c>
      <c r="G41" s="279"/>
      <c r="H41" s="279"/>
      <c r="I41" s="279"/>
      <c r="J41" s="243" t="s">
        <v>294</v>
      </c>
      <c r="K41" s="244"/>
      <c r="L41" s="244"/>
      <c r="M41" s="245"/>
      <c r="N41" s="280" t="s">
        <v>228</v>
      </c>
      <c r="O41" s="281"/>
      <c r="P41" s="281"/>
      <c r="Q41" s="282"/>
      <c r="R41" s="283" t="s">
        <v>297</v>
      </c>
      <c r="S41" s="284"/>
      <c r="T41" s="284"/>
      <c r="U41" s="285"/>
    </row>
    <row r="42" spans="2:21" s="81" customFormat="1" ht="21" customHeight="1" x14ac:dyDescent="0.55000000000000004">
      <c r="B42" s="303" t="s">
        <v>229</v>
      </c>
      <c r="C42" s="304"/>
      <c r="D42" s="304"/>
      <c r="E42" s="304"/>
      <c r="F42" s="305" t="s">
        <v>202</v>
      </c>
      <c r="G42" s="306"/>
      <c r="H42" s="306"/>
      <c r="I42" s="306"/>
      <c r="J42" s="246" t="s">
        <v>222</v>
      </c>
      <c r="K42" s="247"/>
      <c r="L42" s="247"/>
      <c r="M42" s="248"/>
      <c r="N42" s="252" t="s">
        <v>315</v>
      </c>
      <c r="O42" s="253"/>
      <c r="P42" s="253"/>
      <c r="Q42" s="254"/>
      <c r="R42" s="255" t="s">
        <v>268</v>
      </c>
      <c r="S42" s="256"/>
      <c r="T42" s="256"/>
      <c r="U42" s="257"/>
    </row>
    <row r="43" spans="2:21" s="80" customFormat="1" ht="21" customHeight="1" x14ac:dyDescent="0.25">
      <c r="B43" s="298" t="s">
        <v>83</v>
      </c>
      <c r="C43" s="250"/>
      <c r="D43" s="250"/>
      <c r="E43" s="250"/>
      <c r="F43" s="249" t="s">
        <v>98</v>
      </c>
      <c r="G43" s="250"/>
      <c r="H43" s="250"/>
      <c r="I43" s="250"/>
      <c r="J43" s="249" t="s">
        <v>83</v>
      </c>
      <c r="K43" s="250"/>
      <c r="L43" s="250"/>
      <c r="M43" s="251"/>
      <c r="N43" s="299" t="s">
        <v>132</v>
      </c>
      <c r="O43" s="300"/>
      <c r="P43" s="300"/>
      <c r="Q43" s="301"/>
      <c r="R43" s="249" t="s">
        <v>83</v>
      </c>
      <c r="S43" s="250"/>
      <c r="T43" s="250"/>
      <c r="U43" s="302"/>
    </row>
    <row r="44" spans="2:21" s="87" customFormat="1" ht="21" customHeight="1" x14ac:dyDescent="0.45">
      <c r="B44" s="286" t="s">
        <v>102</v>
      </c>
      <c r="C44" s="268"/>
      <c r="D44" s="268"/>
      <c r="E44" s="268"/>
      <c r="F44" s="504" t="s">
        <v>325</v>
      </c>
      <c r="G44" s="505"/>
      <c r="H44" s="505"/>
      <c r="I44" s="505"/>
      <c r="J44" s="267" t="s">
        <v>299</v>
      </c>
      <c r="K44" s="268"/>
      <c r="L44" s="268"/>
      <c r="M44" s="269"/>
      <c r="N44" s="267" t="s">
        <v>129</v>
      </c>
      <c r="O44" s="268"/>
      <c r="P44" s="268"/>
      <c r="Q44" s="269"/>
      <c r="R44" s="267" t="s">
        <v>130</v>
      </c>
      <c r="S44" s="268"/>
      <c r="T44" s="268"/>
      <c r="U44" s="287"/>
    </row>
    <row r="45" spans="2:21" s="80" customFormat="1" ht="12.9" customHeight="1" x14ac:dyDescent="0.25">
      <c r="B45" s="111" t="s">
        <v>45</v>
      </c>
      <c r="C45" s="104">
        <f>'第五週明細 '!W12</f>
        <v>738.1</v>
      </c>
      <c r="D45" s="103" t="s">
        <v>9</v>
      </c>
      <c r="E45" s="113">
        <f>'第五週明細 '!W8</f>
        <v>24.5</v>
      </c>
      <c r="F45" s="120" t="s">
        <v>45</v>
      </c>
      <c r="G45" s="104">
        <f>'第五週明細 '!W20</f>
        <v>749.4</v>
      </c>
      <c r="H45" s="119" t="s">
        <v>46</v>
      </c>
      <c r="I45" s="113">
        <f>'第五週明細 '!W16</f>
        <v>23</v>
      </c>
      <c r="J45" s="101" t="s">
        <v>45</v>
      </c>
      <c r="K45" s="100">
        <f>'第五週明細 '!W28</f>
        <v>757.6</v>
      </c>
      <c r="L45" s="101" t="s">
        <v>9</v>
      </c>
      <c r="M45" s="102">
        <f>'第五週明細 '!W24</f>
        <v>24</v>
      </c>
      <c r="N45" s="101" t="s">
        <v>45</v>
      </c>
      <c r="O45" s="100">
        <f>'第五週明細 '!W36</f>
        <v>716.4</v>
      </c>
      <c r="P45" s="101" t="s">
        <v>9</v>
      </c>
      <c r="Q45" s="102">
        <f>'第五週明細 '!W32</f>
        <v>24</v>
      </c>
      <c r="R45" s="101" t="s">
        <v>45</v>
      </c>
      <c r="S45" s="100">
        <f>'第五週明細 '!W44</f>
        <v>716.3</v>
      </c>
      <c r="T45" s="101" t="s">
        <v>9</v>
      </c>
      <c r="U45" s="205">
        <f>'第五週明細 '!W40</f>
        <v>23.5</v>
      </c>
    </row>
    <row r="46" spans="2:21" s="80" customFormat="1" ht="12.9" customHeight="1" thickBot="1" x14ac:dyDescent="0.3">
      <c r="B46" s="106" t="s">
        <v>7</v>
      </c>
      <c r="C46" s="107">
        <f>'第五週明細 '!W6</f>
        <v>100.5</v>
      </c>
      <c r="D46" s="108" t="s">
        <v>11</v>
      </c>
      <c r="E46" s="109">
        <f>'第五週明細 '!W10</f>
        <v>28.900000000000002</v>
      </c>
      <c r="F46" s="132" t="s">
        <v>44</v>
      </c>
      <c r="G46" s="107">
        <f>'第五週明細 '!W14</f>
        <v>108</v>
      </c>
      <c r="H46" s="132" t="s">
        <v>47</v>
      </c>
      <c r="I46" s="109">
        <f>'第五週明細 '!W18</f>
        <v>27.6</v>
      </c>
      <c r="J46" s="108" t="s">
        <v>7</v>
      </c>
      <c r="K46" s="107">
        <f>'第五週明細 '!W22</f>
        <v>106.5</v>
      </c>
      <c r="L46" s="108" t="s">
        <v>11</v>
      </c>
      <c r="M46" s="107">
        <f>'第五週明細 '!W26</f>
        <v>28.9</v>
      </c>
      <c r="N46" s="108" t="s">
        <v>7</v>
      </c>
      <c r="O46" s="107">
        <f>'第五週明細 '!W30</f>
        <v>97.5</v>
      </c>
      <c r="P46" s="108" t="s">
        <v>11</v>
      </c>
      <c r="Q46" s="107">
        <f>'第五週明細 '!W34</f>
        <v>27.599999999999998</v>
      </c>
      <c r="R46" s="108" t="s">
        <v>7</v>
      </c>
      <c r="S46" s="107">
        <f>'第五週明細 '!W38</f>
        <v>99</v>
      </c>
      <c r="T46" s="108" t="s">
        <v>11</v>
      </c>
      <c r="U46" s="110">
        <f>'第五週明細 '!W42</f>
        <v>27.200000000000003</v>
      </c>
    </row>
  </sheetData>
  <mergeCells count="166">
    <mergeCell ref="B35:E35"/>
    <mergeCell ref="F35:I35"/>
    <mergeCell ref="J35:M35"/>
    <mergeCell ref="N35:Q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B32:E32"/>
    <mergeCell ref="F32:I32"/>
    <mergeCell ref="J32:M32"/>
    <mergeCell ref="N32:Q32"/>
    <mergeCell ref="R32:U32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B26:E26"/>
    <mergeCell ref="F26:I26"/>
    <mergeCell ref="J26:M26"/>
    <mergeCell ref="R26:U26"/>
    <mergeCell ref="B23:E23"/>
    <mergeCell ref="F23:I23"/>
    <mergeCell ref="J23:M23"/>
    <mergeCell ref="R23:U23"/>
    <mergeCell ref="B24:E24"/>
    <mergeCell ref="F24:I24"/>
    <mergeCell ref="J24:M24"/>
    <mergeCell ref="R24:U24"/>
    <mergeCell ref="N23:Q23"/>
    <mergeCell ref="N24:Q24"/>
    <mergeCell ref="N25:Q25"/>
    <mergeCell ref="N26:Q26"/>
    <mergeCell ref="B25:E25"/>
    <mergeCell ref="F25:I25"/>
    <mergeCell ref="J25:M25"/>
    <mergeCell ref="B21:E21"/>
    <mergeCell ref="F21:I21"/>
    <mergeCell ref="J21:M21"/>
    <mergeCell ref="N21:Q21"/>
    <mergeCell ref="R21:U21"/>
    <mergeCell ref="B22:E22"/>
    <mergeCell ref="F22:I22"/>
    <mergeCell ref="J22:M22"/>
    <mergeCell ref="R22:U22"/>
    <mergeCell ref="N22:Q22"/>
    <mergeCell ref="B17:E17"/>
    <mergeCell ref="F17:I17"/>
    <mergeCell ref="J17:M17"/>
    <mergeCell ref="N17:Q17"/>
    <mergeCell ref="R17:U17"/>
    <mergeCell ref="B20:E20"/>
    <mergeCell ref="F20:I20"/>
    <mergeCell ref="J20:M20"/>
    <mergeCell ref="N20:Q20"/>
    <mergeCell ref="R20:U20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N9:Q10"/>
    <mergeCell ref="B11:E11"/>
    <mergeCell ref="F11:I11"/>
    <mergeCell ref="J11:M11"/>
    <mergeCell ref="N11:Q11"/>
    <mergeCell ref="R11:U11"/>
    <mergeCell ref="B12:E12"/>
    <mergeCell ref="F12:I12"/>
    <mergeCell ref="B14:E14"/>
    <mergeCell ref="F14:I14"/>
    <mergeCell ref="J14:M14"/>
    <mergeCell ref="N14:Q14"/>
    <mergeCell ref="R14:U14"/>
    <mergeCell ref="N13:Q13"/>
    <mergeCell ref="R13:U13"/>
    <mergeCell ref="F3:I3"/>
    <mergeCell ref="R3:U3"/>
    <mergeCell ref="B4:E4"/>
    <mergeCell ref="F4:I4"/>
    <mergeCell ref="R4:U4"/>
    <mergeCell ref="B5:E5"/>
    <mergeCell ref="F5:I5"/>
    <mergeCell ref="B8:E8"/>
    <mergeCell ref="F8:I8"/>
    <mergeCell ref="R8:U8"/>
    <mergeCell ref="J2:Q6"/>
    <mergeCell ref="B1:F1"/>
    <mergeCell ref="J1:M1"/>
    <mergeCell ref="N1:P1"/>
    <mergeCell ref="B38:E38"/>
    <mergeCell ref="F38:I38"/>
    <mergeCell ref="J38:M38"/>
    <mergeCell ref="N38:Q38"/>
    <mergeCell ref="R5:U5"/>
    <mergeCell ref="B6:E6"/>
    <mergeCell ref="F6:I6"/>
    <mergeCell ref="R6:U6"/>
    <mergeCell ref="B7:E7"/>
    <mergeCell ref="F7:I7"/>
    <mergeCell ref="R7:U7"/>
    <mergeCell ref="B2:E2"/>
    <mergeCell ref="F2:I2"/>
    <mergeCell ref="R2:U2"/>
    <mergeCell ref="B3:E3"/>
    <mergeCell ref="J12:M12"/>
    <mergeCell ref="N12:Q12"/>
    <mergeCell ref="R12:U12"/>
    <mergeCell ref="B13:E13"/>
    <mergeCell ref="F13:I13"/>
    <mergeCell ref="J13:M13"/>
    <mergeCell ref="J44:M44"/>
    <mergeCell ref="R38:U38"/>
    <mergeCell ref="B39:E39"/>
    <mergeCell ref="F39:I39"/>
    <mergeCell ref="N39:Q39"/>
    <mergeCell ref="R39:U39"/>
    <mergeCell ref="B41:E41"/>
    <mergeCell ref="F41:I41"/>
    <mergeCell ref="N41:Q41"/>
    <mergeCell ref="R41:U41"/>
    <mergeCell ref="B44:E44"/>
    <mergeCell ref="F44:I44"/>
    <mergeCell ref="N44:Q44"/>
    <mergeCell ref="R44:U44"/>
    <mergeCell ref="B40:E40"/>
    <mergeCell ref="F40:I40"/>
    <mergeCell ref="N40:Q40"/>
    <mergeCell ref="R40:U40"/>
    <mergeCell ref="B43:E43"/>
    <mergeCell ref="F43:I43"/>
    <mergeCell ref="N43:Q43"/>
    <mergeCell ref="R43:U43"/>
    <mergeCell ref="B42:E42"/>
    <mergeCell ref="F42:I42"/>
    <mergeCell ref="J39:M39"/>
    <mergeCell ref="J40:M40"/>
    <mergeCell ref="J41:M41"/>
    <mergeCell ref="J42:M42"/>
    <mergeCell ref="J43:M43"/>
    <mergeCell ref="N42:Q42"/>
    <mergeCell ref="R42:U42"/>
    <mergeCell ref="R25:U25"/>
    <mergeCell ref="R31:U31"/>
    <mergeCell ref="R35:U35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6"/>
  <sheetViews>
    <sheetView topLeftCell="A37" zoomScale="70" zoomScaleNormal="70" workbookViewId="0">
      <selection activeCell="M5" sqref="M5"/>
    </sheetView>
  </sheetViews>
  <sheetFormatPr defaultColWidth="9" defaultRowHeight="21" x14ac:dyDescent="0.3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9.6640625" style="13" customWidth="1"/>
    <col min="7" max="7" width="18.6640625" style="13" customWidth="1"/>
    <col min="8" max="8" width="5.6640625" style="64" customWidth="1"/>
    <col min="9" max="9" width="9.6640625" style="13" customWidth="1"/>
    <col min="10" max="10" width="18.6640625" style="13" customWidth="1"/>
    <col min="11" max="11" width="5.6640625" style="64" customWidth="1"/>
    <col min="12" max="12" width="9.6640625" style="13" customWidth="1"/>
    <col min="13" max="13" width="18.6640625" style="13" customWidth="1"/>
    <col min="14" max="14" width="5.6640625" style="64" customWidth="1"/>
    <col min="15" max="15" width="9.6640625" style="13" customWidth="1"/>
    <col min="16" max="16" width="18.6640625" style="13" customWidth="1"/>
    <col min="17" max="17" width="5.6640625" style="64" customWidth="1"/>
    <col min="18" max="18" width="9.6640625" style="13" customWidth="1"/>
    <col min="19" max="19" width="18.6640625" style="13" customWidth="1"/>
    <col min="20" max="20" width="5.6640625" style="64" customWidth="1"/>
    <col min="21" max="21" width="9.664062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2" s="2" customFormat="1" ht="39" x14ac:dyDescent="0.7">
      <c r="B1" s="469" t="s">
        <v>320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1"/>
      <c r="AB1" s="3"/>
    </row>
    <row r="2" spans="2:32" s="2" customFormat="1" ht="9.75" customHeight="1" x14ac:dyDescent="0.6">
      <c r="B2" s="470"/>
      <c r="C2" s="471"/>
      <c r="D2" s="471"/>
      <c r="E2" s="471"/>
      <c r="F2" s="471"/>
      <c r="G2" s="471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2" ht="31.5" customHeight="1" thickBot="1" x14ac:dyDescent="0.5">
      <c r="B3" s="71" t="s">
        <v>43</v>
      </c>
      <c r="C3" s="7"/>
      <c r="D3" s="8"/>
      <c r="E3" s="8"/>
      <c r="F3" s="476" t="s">
        <v>109</v>
      </c>
      <c r="G3" s="476"/>
      <c r="H3" s="476"/>
      <c r="I3" s="476"/>
      <c r="J3" s="476"/>
      <c r="K3" s="476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2" s="27" customFormat="1" ht="100.2" x14ac:dyDescent="0.3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9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2" s="32" customFormat="1" ht="65.099999999999994" customHeight="1" x14ac:dyDescent="0.4">
      <c r="B5" s="28"/>
      <c r="C5" s="472"/>
      <c r="D5" s="165"/>
      <c r="E5" s="165"/>
      <c r="F5" s="163" t="s">
        <v>113</v>
      </c>
      <c r="G5" s="179"/>
      <c r="H5" s="165"/>
      <c r="I5" s="163" t="s">
        <v>16</v>
      </c>
      <c r="J5" s="165"/>
      <c r="K5" s="165"/>
      <c r="L5" s="163" t="s">
        <v>16</v>
      </c>
      <c r="M5" s="165"/>
      <c r="N5" s="165"/>
      <c r="O5" s="163" t="s">
        <v>16</v>
      </c>
      <c r="P5" s="165"/>
      <c r="Q5" s="165"/>
      <c r="R5" s="163" t="s">
        <v>16</v>
      </c>
      <c r="S5" s="165"/>
      <c r="T5" s="165"/>
      <c r="U5" s="163" t="s">
        <v>16</v>
      </c>
      <c r="V5" s="473"/>
      <c r="W5" s="29"/>
      <c r="X5" s="30"/>
      <c r="Y5" s="31"/>
      <c r="Z5" s="13"/>
      <c r="AA5" s="13"/>
      <c r="AB5" s="14"/>
      <c r="AC5" s="13"/>
      <c r="AD5" s="13"/>
      <c r="AE5" s="13"/>
      <c r="AF5" s="13"/>
    </row>
    <row r="6" spans="2:32" ht="27.9" customHeight="1" x14ac:dyDescent="0.4">
      <c r="B6" s="33"/>
      <c r="C6" s="472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474"/>
      <c r="W6" s="78"/>
      <c r="X6" s="34"/>
      <c r="Y6" s="35"/>
      <c r="Z6" s="12"/>
      <c r="AA6" s="14"/>
      <c r="AC6" s="14"/>
      <c r="AD6" s="14"/>
      <c r="AE6" s="14"/>
      <c r="AF6" s="14"/>
    </row>
    <row r="7" spans="2:32" ht="27.9" customHeight="1" x14ac:dyDescent="0.4">
      <c r="B7" s="33"/>
      <c r="C7" s="472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474"/>
      <c r="W7" s="36"/>
      <c r="X7" s="37"/>
      <c r="Y7" s="35"/>
      <c r="AA7" s="38"/>
      <c r="AC7" s="39"/>
      <c r="AD7" s="14"/>
      <c r="AE7" s="14"/>
      <c r="AF7" s="40"/>
    </row>
    <row r="8" spans="2:32" ht="27.9" customHeight="1" x14ac:dyDescent="0.4">
      <c r="B8" s="33"/>
      <c r="C8" s="472"/>
      <c r="D8" s="164"/>
      <c r="E8" s="164"/>
      <c r="F8" s="164"/>
      <c r="G8" s="164"/>
      <c r="H8" s="166"/>
      <c r="I8" s="164"/>
      <c r="J8" s="164"/>
      <c r="K8" s="164"/>
      <c r="L8" s="164"/>
      <c r="M8" s="164"/>
      <c r="N8" s="171"/>
      <c r="O8" s="164"/>
      <c r="P8" s="164"/>
      <c r="Q8" s="166"/>
      <c r="R8" s="164"/>
      <c r="S8" s="164"/>
      <c r="T8" s="166"/>
      <c r="U8" s="164"/>
      <c r="V8" s="474"/>
      <c r="W8" s="76"/>
      <c r="X8" s="37"/>
      <c r="Y8" s="35"/>
      <c r="Z8" s="12"/>
      <c r="AC8" s="14"/>
      <c r="AD8" s="14"/>
      <c r="AE8" s="14"/>
      <c r="AF8" s="14"/>
    </row>
    <row r="9" spans="2:32" ht="27.9" customHeight="1" x14ac:dyDescent="0.3">
      <c r="B9" s="468"/>
      <c r="C9" s="472"/>
      <c r="D9" s="164"/>
      <c r="E9" s="164"/>
      <c r="F9" s="164"/>
      <c r="G9" s="164"/>
      <c r="H9" s="166"/>
      <c r="I9" s="164"/>
      <c r="J9" s="164"/>
      <c r="K9" s="166"/>
      <c r="L9" s="164"/>
      <c r="M9" s="164"/>
      <c r="N9" s="166"/>
      <c r="O9" s="164"/>
      <c r="P9" s="164"/>
      <c r="Q9" s="166"/>
      <c r="R9" s="164"/>
      <c r="S9" s="164"/>
      <c r="T9" s="164"/>
      <c r="U9" s="164"/>
      <c r="V9" s="474"/>
      <c r="W9" s="36"/>
      <c r="X9" s="37"/>
      <c r="Y9" s="35"/>
      <c r="AC9" s="14"/>
      <c r="AD9" s="14"/>
      <c r="AE9" s="14"/>
      <c r="AF9" s="14"/>
    </row>
    <row r="10" spans="2:32" ht="27.9" customHeight="1" x14ac:dyDescent="0.4">
      <c r="B10" s="468"/>
      <c r="C10" s="472"/>
      <c r="D10" s="164"/>
      <c r="E10" s="164"/>
      <c r="F10" s="164"/>
      <c r="G10" s="164"/>
      <c r="H10" s="166"/>
      <c r="I10" s="164"/>
      <c r="J10" s="164"/>
      <c r="K10" s="166"/>
      <c r="L10" s="164"/>
      <c r="M10" s="164"/>
      <c r="N10" s="164"/>
      <c r="O10" s="164"/>
      <c r="P10" s="164"/>
      <c r="Q10" s="166"/>
      <c r="R10" s="164"/>
      <c r="S10" s="164"/>
      <c r="T10" s="166"/>
      <c r="U10" s="164"/>
      <c r="V10" s="474"/>
      <c r="W10" s="76"/>
      <c r="X10" s="70"/>
      <c r="Y10" s="41"/>
      <c r="Z10" s="12"/>
    </row>
    <row r="11" spans="2:32" ht="27.9" customHeight="1" x14ac:dyDescent="0.3">
      <c r="B11" s="42"/>
      <c r="C11" s="43"/>
      <c r="D11" s="164"/>
      <c r="E11" s="166"/>
      <c r="F11" s="164"/>
      <c r="G11" s="164"/>
      <c r="H11" s="166"/>
      <c r="I11" s="164"/>
      <c r="J11" s="164"/>
      <c r="K11" s="166"/>
      <c r="L11" s="164"/>
      <c r="M11" s="164"/>
      <c r="N11" s="164"/>
      <c r="O11" s="164"/>
      <c r="P11" s="164"/>
      <c r="Q11" s="166"/>
      <c r="R11" s="164"/>
      <c r="S11" s="164"/>
      <c r="T11" s="166"/>
      <c r="U11" s="164"/>
      <c r="V11" s="474"/>
      <c r="W11" s="36"/>
      <c r="X11" s="44"/>
      <c r="Y11" s="35"/>
    </row>
    <row r="12" spans="2:32" ht="27.9" customHeight="1" x14ac:dyDescent="0.4">
      <c r="B12" s="45"/>
      <c r="C12" s="46"/>
      <c r="D12" s="164"/>
      <c r="E12" s="166"/>
      <c r="F12" s="164"/>
      <c r="G12" s="164"/>
      <c r="H12" s="166"/>
      <c r="I12" s="164"/>
      <c r="J12" s="164"/>
      <c r="K12" s="166"/>
      <c r="L12" s="164"/>
      <c r="M12" s="164"/>
      <c r="N12" s="166"/>
      <c r="O12" s="164"/>
      <c r="P12" s="164"/>
      <c r="Q12" s="166"/>
      <c r="R12" s="164"/>
      <c r="S12" s="164"/>
      <c r="T12" s="166"/>
      <c r="U12" s="164"/>
      <c r="V12" s="475"/>
      <c r="W12" s="77"/>
      <c r="X12" s="48"/>
      <c r="Y12" s="49"/>
      <c r="Z12" s="12"/>
      <c r="AC12" s="47"/>
      <c r="AD12" s="47"/>
      <c r="AE12" s="47"/>
    </row>
    <row r="13" spans="2:32" s="32" customFormat="1" ht="27.9" customHeight="1" x14ac:dyDescent="0.4">
      <c r="B13" s="28"/>
      <c r="C13" s="472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473"/>
      <c r="W13" s="29"/>
      <c r="X13" s="30"/>
      <c r="Y13" s="31"/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</row>
    <row r="14" spans="2:32" ht="27.9" customHeight="1" x14ac:dyDescent="0.4">
      <c r="B14" s="33"/>
      <c r="C14" s="472"/>
      <c r="D14" s="164"/>
      <c r="E14" s="164"/>
      <c r="F14" s="164"/>
      <c r="G14" s="477"/>
      <c r="H14" s="478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80"/>
      <c r="T14" s="164"/>
      <c r="U14" s="164"/>
      <c r="V14" s="474"/>
      <c r="W14" s="78"/>
      <c r="X14" s="34"/>
      <c r="Y14" s="35"/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</row>
    <row r="15" spans="2:32" ht="27.9" customHeight="1" x14ac:dyDescent="0.4">
      <c r="B15" s="33"/>
      <c r="C15" s="472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474"/>
      <c r="W15" s="36"/>
      <c r="X15" s="37"/>
      <c r="Y15" s="35"/>
      <c r="AA15" s="38" t="s">
        <v>28</v>
      </c>
      <c r="AB15" s="14">
        <v>2.1</v>
      </c>
      <c r="AC15" s="39">
        <f>AB15*7</f>
        <v>14.700000000000001</v>
      </c>
      <c r="AD15" s="14">
        <f>AB15*5</f>
        <v>10.5</v>
      </c>
      <c r="AE15" s="14" t="s">
        <v>29</v>
      </c>
      <c r="AF15" s="40">
        <f>AC15*4+AD15*9</f>
        <v>153.30000000000001</v>
      </c>
    </row>
    <row r="16" spans="2:32" ht="27.9" customHeight="1" x14ac:dyDescent="0.4">
      <c r="B16" s="33"/>
      <c r="C16" s="472"/>
      <c r="D16" s="166"/>
      <c r="E16" s="166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6"/>
      <c r="R16" s="164"/>
      <c r="S16" s="164"/>
      <c r="T16" s="164"/>
      <c r="U16" s="164"/>
      <c r="V16" s="474"/>
      <c r="W16" s="76"/>
      <c r="X16" s="37"/>
      <c r="Y16" s="35"/>
      <c r="Z16" s="12"/>
      <c r="AA16" s="13" t="s">
        <v>31</v>
      </c>
      <c r="AB16" s="14">
        <v>1.8</v>
      </c>
      <c r="AC16" s="14">
        <f>AB16*1</f>
        <v>1.8</v>
      </c>
      <c r="AD16" s="14" t="s">
        <v>29</v>
      </c>
      <c r="AE16" s="14">
        <f>AB16*5</f>
        <v>9</v>
      </c>
      <c r="AF16" s="14">
        <f>AC16*4+AE16*4</f>
        <v>43.2</v>
      </c>
    </row>
    <row r="17" spans="2:32" ht="27.9" customHeight="1" x14ac:dyDescent="0.3">
      <c r="B17" s="468"/>
      <c r="C17" s="472"/>
      <c r="D17" s="166"/>
      <c r="E17" s="166"/>
      <c r="F17" s="164"/>
      <c r="G17" s="164"/>
      <c r="H17" s="166"/>
      <c r="I17" s="164"/>
      <c r="J17" s="164"/>
      <c r="K17" s="166"/>
      <c r="L17" s="164"/>
      <c r="M17" s="164"/>
      <c r="N17" s="170"/>
      <c r="O17" s="164"/>
      <c r="P17" s="164"/>
      <c r="Q17" s="166"/>
      <c r="R17" s="164"/>
      <c r="S17" s="164"/>
      <c r="T17" s="170"/>
      <c r="U17" s="164"/>
      <c r="V17" s="474"/>
      <c r="W17" s="36"/>
      <c r="X17" s="37"/>
      <c r="Y17" s="35"/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</row>
    <row r="18" spans="2:32" ht="27.9" customHeight="1" x14ac:dyDescent="0.4">
      <c r="B18" s="468"/>
      <c r="C18" s="472"/>
      <c r="D18" s="166"/>
      <c r="E18" s="166"/>
      <c r="F18" s="164"/>
      <c r="G18" s="164"/>
      <c r="H18" s="166"/>
      <c r="I18" s="164"/>
      <c r="J18" s="164"/>
      <c r="K18" s="166"/>
      <c r="L18" s="164"/>
      <c r="M18" s="164"/>
      <c r="N18" s="166"/>
      <c r="O18" s="164"/>
      <c r="P18" s="164"/>
      <c r="Q18" s="166"/>
      <c r="R18" s="164"/>
      <c r="S18" s="164"/>
      <c r="T18" s="166"/>
      <c r="U18" s="164"/>
      <c r="V18" s="474"/>
      <c r="W18" s="76"/>
      <c r="X18" s="70"/>
      <c r="Y18" s="41"/>
      <c r="Z18" s="12"/>
      <c r="AA18" s="13" t="s">
        <v>35</v>
      </c>
      <c r="AB18" s="14">
        <v>1</v>
      </c>
      <c r="AE18" s="13">
        <f>AB18*15</f>
        <v>15</v>
      </c>
    </row>
    <row r="19" spans="2:32" ht="27.9" customHeight="1" x14ac:dyDescent="0.3">
      <c r="B19" s="42"/>
      <c r="C19" s="43"/>
      <c r="D19" s="166"/>
      <c r="E19" s="166"/>
      <c r="F19" s="164"/>
      <c r="G19" s="164"/>
      <c r="H19" s="166"/>
      <c r="I19" s="164"/>
      <c r="J19" s="164"/>
      <c r="K19" s="166"/>
      <c r="L19" s="164"/>
      <c r="M19" s="164"/>
      <c r="N19" s="166"/>
      <c r="O19" s="164"/>
      <c r="P19" s="164"/>
      <c r="Q19" s="166"/>
      <c r="R19" s="164"/>
      <c r="S19" s="164"/>
      <c r="T19" s="166"/>
      <c r="U19" s="164"/>
      <c r="V19" s="474"/>
      <c r="W19" s="36"/>
      <c r="X19" s="44"/>
      <c r="Y19" s="35"/>
      <c r="AC19" s="13">
        <f>SUM(AC14:AC18)</f>
        <v>28.900000000000002</v>
      </c>
      <c r="AD19" s="13">
        <f>SUM(AD14:AD18)</f>
        <v>23</v>
      </c>
      <c r="AE19" s="13">
        <f>SUM(AE14:AE18)</f>
        <v>117</v>
      </c>
      <c r="AF19" s="13">
        <f>AC19*4+AD19*9+AE19*4</f>
        <v>790.6</v>
      </c>
    </row>
    <row r="20" spans="2:32" ht="27.9" customHeight="1" x14ac:dyDescent="0.4">
      <c r="B20" s="45"/>
      <c r="C20" s="46"/>
      <c r="D20" s="166"/>
      <c r="E20" s="166"/>
      <c r="F20" s="164"/>
      <c r="G20" s="164"/>
      <c r="H20" s="166"/>
      <c r="I20" s="164"/>
      <c r="J20" s="164"/>
      <c r="K20" s="166"/>
      <c r="L20" s="164"/>
      <c r="M20" s="164"/>
      <c r="N20" s="166"/>
      <c r="O20" s="164"/>
      <c r="P20" s="164"/>
      <c r="Q20" s="166"/>
      <c r="R20" s="164"/>
      <c r="S20" s="164"/>
      <c r="T20" s="166"/>
      <c r="U20" s="164"/>
      <c r="V20" s="475"/>
      <c r="W20" s="77"/>
      <c r="X20" s="48"/>
      <c r="Y20" s="49"/>
      <c r="Z20" s="12"/>
      <c r="AC20" s="47">
        <f>AC19*4/AF19</f>
        <v>0.14621806223121681</v>
      </c>
      <c r="AD20" s="47">
        <f>AD19*9/AF19</f>
        <v>0.26182646091576017</v>
      </c>
      <c r="AE20" s="47">
        <f>AE19*4/AF19</f>
        <v>0.59195547685302297</v>
      </c>
    </row>
    <row r="21" spans="2:32" s="32" customFormat="1" ht="27.9" customHeight="1" x14ac:dyDescent="0.4">
      <c r="B21" s="28"/>
      <c r="C21" s="472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473"/>
      <c r="W21" s="29"/>
      <c r="X21" s="30"/>
      <c r="Y21" s="31"/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</row>
    <row r="22" spans="2:32" s="52" customFormat="1" ht="27.75" customHeight="1" x14ac:dyDescent="0.55000000000000004">
      <c r="B22" s="33"/>
      <c r="C22" s="472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474"/>
      <c r="W22" s="78"/>
      <c r="X22" s="34"/>
      <c r="Y22" s="35"/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</row>
    <row r="23" spans="2:32" s="52" customFormat="1" ht="27.9" customHeight="1" x14ac:dyDescent="0.4">
      <c r="B23" s="33"/>
      <c r="C23" s="472"/>
      <c r="D23" s="164"/>
      <c r="E23" s="164"/>
      <c r="F23" s="164"/>
      <c r="G23" s="164"/>
      <c r="H23" s="164"/>
      <c r="I23" s="164"/>
      <c r="J23" s="164"/>
      <c r="K23" s="164"/>
      <c r="L23" s="164"/>
      <c r="M23" s="479"/>
      <c r="N23" s="480"/>
      <c r="O23" s="164"/>
      <c r="P23" s="164"/>
      <c r="Q23" s="164"/>
      <c r="R23" s="164"/>
      <c r="S23" s="479"/>
      <c r="T23" s="480"/>
      <c r="U23" s="164"/>
      <c r="V23" s="474"/>
      <c r="W23" s="36"/>
      <c r="X23" s="37"/>
      <c r="Y23" s="35"/>
      <c r="AA23" s="53" t="s">
        <v>28</v>
      </c>
      <c r="AB23" s="51">
        <v>2.2000000000000002</v>
      </c>
      <c r="AC23" s="54">
        <f>AB23*7</f>
        <v>15.400000000000002</v>
      </c>
      <c r="AD23" s="51">
        <f>AB23*5</f>
        <v>11</v>
      </c>
      <c r="AE23" s="51" t="s">
        <v>29</v>
      </c>
      <c r="AF23" s="55">
        <f>AC23*4+AD23*9</f>
        <v>160.60000000000002</v>
      </c>
    </row>
    <row r="24" spans="2:32" s="52" customFormat="1" ht="27.9" customHeight="1" x14ac:dyDescent="0.55000000000000004">
      <c r="B24" s="33"/>
      <c r="C24" s="472"/>
      <c r="D24" s="164"/>
      <c r="E24" s="164"/>
      <c r="F24" s="164"/>
      <c r="G24" s="164"/>
      <c r="H24" s="166"/>
      <c r="I24" s="164"/>
      <c r="J24" s="164"/>
      <c r="K24" s="164"/>
      <c r="L24" s="164"/>
      <c r="M24" s="164"/>
      <c r="N24" s="164"/>
      <c r="O24" s="164"/>
      <c r="P24" s="164"/>
      <c r="Q24" s="166"/>
      <c r="R24" s="164"/>
      <c r="S24" s="164"/>
      <c r="T24" s="164"/>
      <c r="U24" s="164"/>
      <c r="V24" s="474"/>
      <c r="W24" s="76"/>
      <c r="X24" s="37"/>
      <c r="Y24" s="35"/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</row>
    <row r="25" spans="2:32" s="52" customFormat="1" ht="27.9" customHeight="1" x14ac:dyDescent="0.3">
      <c r="B25" s="468"/>
      <c r="C25" s="472"/>
      <c r="D25" s="164"/>
      <c r="E25" s="164"/>
      <c r="F25" s="164"/>
      <c r="G25" s="164"/>
      <c r="H25" s="166"/>
      <c r="I25" s="164"/>
      <c r="J25" s="164"/>
      <c r="K25" s="164"/>
      <c r="L25" s="164"/>
      <c r="M25" s="164"/>
      <c r="N25" s="166"/>
      <c r="O25" s="164"/>
      <c r="P25" s="164"/>
      <c r="Q25" s="166"/>
      <c r="R25" s="164"/>
      <c r="S25" s="164"/>
      <c r="T25" s="170"/>
      <c r="U25" s="164"/>
      <c r="V25" s="474"/>
      <c r="W25" s="36"/>
      <c r="X25" s="37"/>
      <c r="Y25" s="35"/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</row>
    <row r="26" spans="2:32" s="52" customFormat="1" ht="27.9" customHeight="1" x14ac:dyDescent="0.55000000000000004">
      <c r="B26" s="468"/>
      <c r="C26" s="472"/>
      <c r="D26" s="171"/>
      <c r="E26" s="166"/>
      <c r="F26" s="164"/>
      <c r="G26" s="167"/>
      <c r="H26" s="166"/>
      <c r="I26" s="164"/>
      <c r="J26" s="164"/>
      <c r="K26" s="164"/>
      <c r="L26" s="164"/>
      <c r="M26" s="164"/>
      <c r="N26" s="164"/>
      <c r="O26" s="164"/>
      <c r="P26" s="164"/>
      <c r="Q26" s="166"/>
      <c r="R26" s="164"/>
      <c r="S26" s="164"/>
      <c r="T26" s="166"/>
      <c r="U26" s="164"/>
      <c r="V26" s="474"/>
      <c r="W26" s="76"/>
      <c r="X26" s="70"/>
      <c r="Y26" s="41"/>
      <c r="Z26" s="50"/>
      <c r="AA26" s="56" t="s">
        <v>35</v>
      </c>
      <c r="AB26" s="51"/>
      <c r="AC26" s="56"/>
      <c r="AD26" s="56"/>
      <c r="AE26" s="56">
        <f>AB26*15</f>
        <v>0</v>
      </c>
      <c r="AF26" s="56"/>
    </row>
    <row r="27" spans="2:32" s="52" customFormat="1" ht="27.9" customHeight="1" x14ac:dyDescent="0.3">
      <c r="B27" s="57"/>
      <c r="C27" s="58"/>
      <c r="D27" s="164"/>
      <c r="E27" s="166"/>
      <c r="F27" s="164"/>
      <c r="G27" s="164"/>
      <c r="H27" s="166"/>
      <c r="I27" s="164"/>
      <c r="J27" s="164"/>
      <c r="K27" s="166"/>
      <c r="L27" s="164"/>
      <c r="M27" s="164"/>
      <c r="N27" s="164"/>
      <c r="O27" s="164"/>
      <c r="P27" s="164"/>
      <c r="Q27" s="166"/>
      <c r="R27" s="164"/>
      <c r="S27" s="164"/>
      <c r="T27" s="166"/>
      <c r="U27" s="164"/>
      <c r="V27" s="474"/>
      <c r="W27" s="36"/>
      <c r="X27" s="44"/>
      <c r="Y27" s="35"/>
      <c r="AA27" s="56"/>
      <c r="AB27" s="51"/>
      <c r="AC27" s="56">
        <f>SUM(AC22:AC26)</f>
        <v>29.400000000000006</v>
      </c>
      <c r="AD27" s="56">
        <f>SUM(AD22:AD26)</f>
        <v>23.5</v>
      </c>
      <c r="AE27" s="56">
        <f>SUM(AE22:AE26)</f>
        <v>101</v>
      </c>
      <c r="AF27" s="56">
        <f>AC27*4+AD27*9+AE27*4</f>
        <v>733.1</v>
      </c>
    </row>
    <row r="28" spans="2:32" s="52" customFormat="1" ht="27.9" customHeight="1" thickBot="1" x14ac:dyDescent="0.6">
      <c r="B28" s="59"/>
      <c r="C28" s="60"/>
      <c r="D28" s="166"/>
      <c r="E28" s="166"/>
      <c r="F28" s="164"/>
      <c r="G28" s="164"/>
      <c r="H28" s="166"/>
      <c r="I28" s="164"/>
      <c r="J28" s="164"/>
      <c r="K28" s="166"/>
      <c r="L28" s="164"/>
      <c r="M28" s="164"/>
      <c r="N28" s="164"/>
      <c r="O28" s="164"/>
      <c r="P28" s="164"/>
      <c r="Q28" s="166"/>
      <c r="R28" s="164"/>
      <c r="S28" s="164"/>
      <c r="T28" s="166"/>
      <c r="U28" s="164"/>
      <c r="V28" s="475"/>
      <c r="W28" s="77"/>
      <c r="X28" s="48"/>
      <c r="Y28" s="49"/>
      <c r="Z28" s="50"/>
      <c r="AB28" s="61"/>
      <c r="AC28" s="62">
        <f>AC27*4/AF27</f>
        <v>0.16041467739735374</v>
      </c>
      <c r="AD28" s="62">
        <f>AD27*9/AF27</f>
        <v>0.28850088664575091</v>
      </c>
      <c r="AE28" s="62">
        <f>AE27*4/AF27</f>
        <v>0.55108443595689538</v>
      </c>
    </row>
    <row r="29" spans="2:32" s="32" customFormat="1" ht="27.9" customHeight="1" x14ac:dyDescent="0.4">
      <c r="B29" s="28"/>
      <c r="C29" s="472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473"/>
      <c r="W29" s="29"/>
      <c r="X29" s="30"/>
      <c r="Y29" s="31"/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</row>
    <row r="30" spans="2:32" ht="27.9" customHeight="1" x14ac:dyDescent="0.4">
      <c r="B30" s="33"/>
      <c r="C30" s="472"/>
      <c r="D30" s="164"/>
      <c r="E30" s="164"/>
      <c r="F30" s="164"/>
      <c r="G30" s="52"/>
      <c r="H30" s="153"/>
      <c r="I30" s="160"/>
      <c r="J30" s="164"/>
      <c r="K30" s="164"/>
      <c r="L30" s="164"/>
      <c r="M30" s="82"/>
      <c r="N30" s="82"/>
      <c r="O30" s="82"/>
      <c r="P30" s="164"/>
      <c r="Q30" s="164"/>
      <c r="R30" s="164"/>
      <c r="S30" s="180"/>
      <c r="T30" s="164"/>
      <c r="U30" s="164"/>
      <c r="V30" s="474"/>
      <c r="W30" s="78"/>
      <c r="X30" s="34"/>
      <c r="Y30" s="35"/>
      <c r="Z30" s="12"/>
      <c r="AA30" s="14" t="s">
        <v>26</v>
      </c>
      <c r="AB30" s="14">
        <v>6.2</v>
      </c>
      <c r="AC30" s="14">
        <f>AB30*2</f>
        <v>12.4</v>
      </c>
      <c r="AD30" s="14"/>
      <c r="AE30" s="14">
        <f>AB30*15</f>
        <v>93</v>
      </c>
      <c r="AF30" s="14">
        <f>AC30*4+AE30*4</f>
        <v>421.6</v>
      </c>
    </row>
    <row r="31" spans="2:32" ht="27.9" customHeight="1" x14ac:dyDescent="0.4">
      <c r="B31" s="33"/>
      <c r="C31" s="472"/>
      <c r="D31" s="164"/>
      <c r="E31" s="164"/>
      <c r="F31" s="164"/>
      <c r="G31" s="52"/>
      <c r="H31" s="144"/>
      <c r="I31" s="160"/>
      <c r="J31" s="164"/>
      <c r="K31" s="164"/>
      <c r="L31" s="164"/>
      <c r="M31" s="164"/>
      <c r="N31" s="164"/>
      <c r="O31" s="164"/>
      <c r="P31" s="164"/>
      <c r="Q31" s="164"/>
      <c r="R31" s="164"/>
      <c r="S31" s="178"/>
      <c r="T31" s="185"/>
      <c r="U31" s="164"/>
      <c r="V31" s="474"/>
      <c r="W31" s="36"/>
      <c r="X31" s="37"/>
      <c r="Y31" s="35"/>
      <c r="AA31" s="38" t="s">
        <v>28</v>
      </c>
      <c r="AB31" s="14">
        <v>2.1</v>
      </c>
      <c r="AC31" s="39">
        <f>AB31*7</f>
        <v>14.700000000000001</v>
      </c>
      <c r="AD31" s="14">
        <f>AB31*5</f>
        <v>10.5</v>
      </c>
      <c r="AE31" s="14" t="s">
        <v>29</v>
      </c>
      <c r="AF31" s="40">
        <f>AC31*4+AD31*9</f>
        <v>153.30000000000001</v>
      </c>
    </row>
    <row r="32" spans="2:32" ht="27.9" customHeight="1" x14ac:dyDescent="0.4">
      <c r="B32" s="33"/>
      <c r="C32" s="472"/>
      <c r="D32" s="166"/>
      <c r="E32" s="166"/>
      <c r="F32" s="164"/>
      <c r="G32" s="52"/>
      <c r="H32" s="144"/>
      <c r="I32" s="160"/>
      <c r="J32" s="164"/>
      <c r="K32" s="166"/>
      <c r="L32" s="164"/>
      <c r="M32" s="164"/>
      <c r="N32" s="171"/>
      <c r="O32" s="164"/>
      <c r="P32" s="164"/>
      <c r="Q32" s="166"/>
      <c r="R32" s="164"/>
      <c r="S32" s="164"/>
      <c r="T32" s="164"/>
      <c r="U32" s="164"/>
      <c r="V32" s="474"/>
      <c r="W32" s="76"/>
      <c r="X32" s="37"/>
      <c r="Y32" s="35"/>
      <c r="Z32" s="12"/>
      <c r="AA32" s="13" t="s">
        <v>31</v>
      </c>
      <c r="AB32" s="14">
        <v>1.5</v>
      </c>
      <c r="AC32" s="14">
        <f>AB32*1</f>
        <v>1.5</v>
      </c>
      <c r="AD32" s="14" t="s">
        <v>29</v>
      </c>
      <c r="AE32" s="14">
        <f>AB32*5</f>
        <v>7.5</v>
      </c>
      <c r="AF32" s="14">
        <f>AC32*4+AE32*4</f>
        <v>36</v>
      </c>
    </row>
    <row r="33" spans="2:32" ht="27.9" customHeight="1" x14ac:dyDescent="0.3">
      <c r="B33" s="468"/>
      <c r="C33" s="472"/>
      <c r="D33" s="166"/>
      <c r="E33" s="166"/>
      <c r="F33" s="164"/>
      <c r="G33"/>
      <c r="H33" s="144"/>
      <c r="I33"/>
      <c r="J33" s="164"/>
      <c r="K33" s="166"/>
      <c r="L33" s="164"/>
      <c r="M33" s="164"/>
      <c r="N33" s="166"/>
      <c r="O33" s="164"/>
      <c r="P33" s="164"/>
      <c r="Q33" s="166"/>
      <c r="R33" s="164"/>
      <c r="S33" s="164"/>
      <c r="T33" s="164"/>
      <c r="U33" s="164"/>
      <c r="V33" s="474"/>
      <c r="W33" s="36"/>
      <c r="X33" s="37"/>
      <c r="Y33" s="35"/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</row>
    <row r="34" spans="2:32" ht="27.9" customHeight="1" x14ac:dyDescent="0.4">
      <c r="B34" s="468"/>
      <c r="C34" s="472"/>
      <c r="D34" s="166"/>
      <c r="E34" s="166"/>
      <c r="F34" s="164"/>
      <c r="G34" s="164"/>
      <c r="H34" s="166"/>
      <c r="I34" s="164"/>
      <c r="J34" s="164"/>
      <c r="K34" s="166"/>
      <c r="L34" s="164"/>
      <c r="M34" s="164"/>
      <c r="N34" s="170"/>
      <c r="O34" s="164"/>
      <c r="P34" s="164"/>
      <c r="Q34" s="166"/>
      <c r="R34" s="164"/>
      <c r="S34" s="164"/>
      <c r="T34" s="166"/>
      <c r="U34" s="164"/>
      <c r="V34" s="474"/>
      <c r="W34" s="76"/>
      <c r="X34" s="70"/>
      <c r="Y34" s="41"/>
      <c r="Z34" s="12"/>
      <c r="AA34" s="13" t="s">
        <v>35</v>
      </c>
      <c r="AB34" s="14">
        <v>1</v>
      </c>
      <c r="AE34" s="13">
        <f>AB34*15</f>
        <v>15</v>
      </c>
    </row>
    <row r="35" spans="2:32" ht="27.9" customHeight="1" x14ac:dyDescent="0.3">
      <c r="B35" s="42"/>
      <c r="C35" s="43"/>
      <c r="D35" s="166"/>
      <c r="E35" s="166"/>
      <c r="F35" s="164"/>
      <c r="G35" s="164"/>
      <c r="H35" s="166"/>
      <c r="I35" s="164"/>
      <c r="J35" s="164"/>
      <c r="K35" s="166"/>
      <c r="L35" s="164"/>
      <c r="M35" s="164"/>
      <c r="N35" s="166"/>
      <c r="O35" s="164"/>
      <c r="P35" s="164"/>
      <c r="Q35" s="166"/>
      <c r="R35" s="164"/>
      <c r="S35" s="164"/>
      <c r="T35" s="164"/>
      <c r="U35" s="164"/>
      <c r="V35" s="474"/>
      <c r="W35" s="36"/>
      <c r="X35" s="44"/>
      <c r="Y35" s="35"/>
      <c r="AC35" s="13">
        <f>SUM(AC30:AC34)</f>
        <v>28.6</v>
      </c>
      <c r="AD35" s="13">
        <f>SUM(AD30:AD34)</f>
        <v>23</v>
      </c>
      <c r="AE35" s="13">
        <f>SUM(AE30:AE34)</f>
        <v>115.5</v>
      </c>
      <c r="AF35" s="13">
        <f>AC35*4+AD35*9+AE35*4</f>
        <v>783.4</v>
      </c>
    </row>
    <row r="36" spans="2:32" ht="27.9" customHeight="1" x14ac:dyDescent="0.4">
      <c r="B36" s="45"/>
      <c r="C36" s="46"/>
      <c r="D36" s="166"/>
      <c r="E36" s="166"/>
      <c r="F36" s="164"/>
      <c r="G36" s="164"/>
      <c r="H36" s="166"/>
      <c r="I36" s="164"/>
      <c r="J36" s="164"/>
      <c r="K36" s="166"/>
      <c r="L36" s="164"/>
      <c r="M36" s="164"/>
      <c r="N36" s="166"/>
      <c r="O36" s="164"/>
      <c r="P36" s="164"/>
      <c r="Q36" s="166"/>
      <c r="R36" s="164"/>
      <c r="S36" s="164"/>
      <c r="T36" s="166"/>
      <c r="U36" s="164"/>
      <c r="V36" s="475"/>
      <c r="W36" s="77"/>
      <c r="X36" s="48"/>
      <c r="Y36" s="49"/>
      <c r="Z36" s="12"/>
      <c r="AC36" s="47">
        <f>AC35*4/AF35</f>
        <v>0.14603012509573654</v>
      </c>
      <c r="AD36" s="47">
        <f>AD35*9/AF35</f>
        <v>0.26423283124840441</v>
      </c>
      <c r="AE36" s="47">
        <f>AE35*4/AF35</f>
        <v>0.58973704365585911</v>
      </c>
    </row>
    <row r="37" spans="2:32" s="32" customFormat="1" ht="27.9" customHeight="1" x14ac:dyDescent="0.4">
      <c r="B37" s="28">
        <v>11</v>
      </c>
      <c r="C37" s="472"/>
      <c r="D37" s="165" t="str">
        <f>'113.11月菜單'!R3</f>
        <v>酢醬麵(豆)</v>
      </c>
      <c r="E37" s="165" t="s">
        <v>17</v>
      </c>
      <c r="F37" s="165"/>
      <c r="G37" s="165" t="str">
        <f>'113.11月菜單'!R4</f>
        <v>香烤雞柳條x2(加)</v>
      </c>
      <c r="H37" s="165" t="s">
        <v>70</v>
      </c>
      <c r="I37" s="165"/>
      <c r="J37" s="165" t="str">
        <f>'113.11月菜單'!R5</f>
        <v>海鮮魷魚(海)</v>
      </c>
      <c r="K37" s="165" t="s">
        <v>17</v>
      </c>
      <c r="L37" s="165"/>
      <c r="M37" s="165" t="str">
        <f>'113.11月菜單'!R6</f>
        <v>花生米血糕(冷)</v>
      </c>
      <c r="N37" s="165" t="s">
        <v>17</v>
      </c>
      <c r="O37" s="165"/>
      <c r="P37" s="165" t="str">
        <f>'113.11月菜單'!R7</f>
        <v>深色蔬菜</v>
      </c>
      <c r="Q37" s="165" t="s">
        <v>18</v>
      </c>
      <c r="R37" s="165"/>
      <c r="S37" s="165" t="str">
        <f>'113.11月菜單'!R8</f>
        <v>冬瓜鮮菇湯</v>
      </c>
      <c r="T37" s="165" t="s">
        <v>17</v>
      </c>
      <c r="U37" s="165"/>
      <c r="V37" s="473"/>
      <c r="W37" s="29" t="s">
        <v>44</v>
      </c>
      <c r="X37" s="30" t="s">
        <v>19</v>
      </c>
      <c r="Y37" s="31">
        <v>5.0999999999999996</v>
      </c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</row>
    <row r="38" spans="2:32" ht="27.9" customHeight="1" x14ac:dyDescent="0.4">
      <c r="B38" s="33" t="s">
        <v>8</v>
      </c>
      <c r="C38" s="472"/>
      <c r="D38" s="164" t="s">
        <v>126</v>
      </c>
      <c r="E38" s="164"/>
      <c r="F38" s="164">
        <v>120</v>
      </c>
      <c r="G38" s="164" t="s">
        <v>183</v>
      </c>
      <c r="H38" s="190" t="s">
        <v>134</v>
      </c>
      <c r="I38" s="164">
        <v>60</v>
      </c>
      <c r="J38" s="164" t="s">
        <v>269</v>
      </c>
      <c r="K38" s="164" t="s">
        <v>91</v>
      </c>
      <c r="L38" s="164">
        <v>40</v>
      </c>
      <c r="M38" s="82" t="s">
        <v>272</v>
      </c>
      <c r="N38" s="82" t="s">
        <v>127</v>
      </c>
      <c r="O38" s="82">
        <v>40</v>
      </c>
      <c r="P38" s="164" t="s">
        <v>73</v>
      </c>
      <c r="Q38" s="164"/>
      <c r="R38" s="164">
        <v>100</v>
      </c>
      <c r="S38" s="164" t="s">
        <v>108</v>
      </c>
      <c r="T38" s="164"/>
      <c r="U38" s="164">
        <v>30</v>
      </c>
      <c r="V38" s="474"/>
      <c r="W38" s="76">
        <f>Y37*15+Y38*0+Y39*5+Y40*0+Y41*15+Y42*12+15</f>
        <v>101.5</v>
      </c>
      <c r="X38" s="34" t="s">
        <v>25</v>
      </c>
      <c r="Y38" s="35">
        <v>2.2000000000000002</v>
      </c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</row>
    <row r="39" spans="2:32" ht="27.9" customHeight="1" x14ac:dyDescent="0.4">
      <c r="B39" s="33">
        <v>1</v>
      </c>
      <c r="C39" s="472"/>
      <c r="D39" s="164" t="s">
        <v>96</v>
      </c>
      <c r="E39" s="164"/>
      <c r="F39" s="164">
        <v>20</v>
      </c>
      <c r="G39" s="164"/>
      <c r="H39" s="164"/>
      <c r="I39" s="164"/>
      <c r="J39" s="164" t="s">
        <v>270</v>
      </c>
      <c r="K39" s="164"/>
      <c r="L39" s="164">
        <v>25</v>
      </c>
      <c r="M39" s="82" t="s">
        <v>231</v>
      </c>
      <c r="N39" s="83"/>
      <c r="O39" s="82">
        <v>5</v>
      </c>
      <c r="P39" s="164"/>
      <c r="Q39" s="164"/>
      <c r="R39" s="164"/>
      <c r="S39" s="164" t="s">
        <v>79</v>
      </c>
      <c r="T39" s="164"/>
      <c r="U39" s="164">
        <v>10</v>
      </c>
      <c r="V39" s="474"/>
      <c r="W39" s="36" t="s">
        <v>46</v>
      </c>
      <c r="X39" s="37" t="s">
        <v>27</v>
      </c>
      <c r="Y39" s="35">
        <v>2</v>
      </c>
      <c r="Z39"/>
      <c r="AA39" s="38" t="s">
        <v>28</v>
      </c>
      <c r="AB39" s="14">
        <v>2.2000000000000002</v>
      </c>
      <c r="AC39" s="39">
        <f>AB39*7</f>
        <v>15.400000000000002</v>
      </c>
      <c r="AD39" s="14">
        <f>AB39*5</f>
        <v>11</v>
      </c>
      <c r="AE39" s="14" t="s">
        <v>29</v>
      </c>
      <c r="AF39" s="40">
        <f>AC39*4+AD39*9</f>
        <v>160.60000000000002</v>
      </c>
    </row>
    <row r="40" spans="2:32" ht="27.9" customHeight="1" x14ac:dyDescent="0.4">
      <c r="B40" s="33" t="s">
        <v>10</v>
      </c>
      <c r="C40" s="472"/>
      <c r="D40" s="164" t="s">
        <v>230</v>
      </c>
      <c r="E40" s="164" t="s">
        <v>103</v>
      </c>
      <c r="F40" s="164">
        <v>10</v>
      </c>
      <c r="G40" s="164"/>
      <c r="H40" s="166"/>
      <c r="I40" s="164"/>
      <c r="J40" s="164" t="s">
        <v>271</v>
      </c>
      <c r="K40" s="164"/>
      <c r="L40" s="164">
        <v>35</v>
      </c>
      <c r="M40" s="164"/>
      <c r="N40" s="166"/>
      <c r="O40" s="164"/>
      <c r="P40" s="164"/>
      <c r="Q40" s="164"/>
      <c r="R40" s="164"/>
      <c r="S40" s="164" t="s">
        <v>105</v>
      </c>
      <c r="T40" s="164"/>
      <c r="U40" s="164">
        <v>1</v>
      </c>
      <c r="V40" s="474"/>
      <c r="W40" s="76">
        <f>Y37*0+Y38*5+Y39*0+Y40*5+Y41*0+Y42*4</f>
        <v>23.5</v>
      </c>
      <c r="X40" s="37" t="s">
        <v>30</v>
      </c>
      <c r="Y40" s="35">
        <v>2.5</v>
      </c>
      <c r="Z40" s="12"/>
      <c r="AA40" s="13" t="s">
        <v>31</v>
      </c>
      <c r="AB40" s="14">
        <v>1.7</v>
      </c>
      <c r="AC40" s="14">
        <f>AB40*1</f>
        <v>1.7</v>
      </c>
      <c r="AD40" s="14" t="s">
        <v>29</v>
      </c>
      <c r="AE40" s="14">
        <f>AB40*5</f>
        <v>8.5</v>
      </c>
      <c r="AF40" s="14">
        <f>AC40*4+AE40*4</f>
        <v>40.799999999999997</v>
      </c>
    </row>
    <row r="41" spans="2:32" ht="27.9" customHeight="1" x14ac:dyDescent="0.3">
      <c r="B41" s="468" t="s">
        <v>32</v>
      </c>
      <c r="C41" s="472"/>
      <c r="D41" s="164"/>
      <c r="E41" s="164"/>
      <c r="F41" s="164"/>
      <c r="G41" s="164"/>
      <c r="H41" s="166"/>
      <c r="I41" s="164"/>
      <c r="J41" s="164" t="s">
        <v>121</v>
      </c>
      <c r="K41" s="166"/>
      <c r="L41" s="164">
        <v>1</v>
      </c>
      <c r="M41" s="164"/>
      <c r="N41" s="166"/>
      <c r="O41" s="164"/>
      <c r="P41" s="164"/>
      <c r="Q41" s="164"/>
      <c r="R41" s="164"/>
      <c r="S41" s="164"/>
      <c r="T41" s="164"/>
      <c r="U41" s="164"/>
      <c r="V41" s="474"/>
      <c r="W41" s="36" t="s">
        <v>47</v>
      </c>
      <c r="X41" s="37" t="s">
        <v>33</v>
      </c>
      <c r="Y41" s="35">
        <v>0</v>
      </c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</row>
    <row r="42" spans="2:32" ht="27.9" customHeight="1" x14ac:dyDescent="0.4">
      <c r="B42" s="468"/>
      <c r="C42" s="472"/>
      <c r="D42" s="164"/>
      <c r="E42" s="166"/>
      <c r="F42" s="164"/>
      <c r="G42" s="164"/>
      <c r="H42" s="166"/>
      <c r="I42" s="164"/>
      <c r="J42" s="164" t="s">
        <v>97</v>
      </c>
      <c r="K42" s="166"/>
      <c r="L42" s="164">
        <v>1</v>
      </c>
      <c r="M42" s="178"/>
      <c r="N42" s="209"/>
      <c r="O42" s="164"/>
      <c r="P42" s="164"/>
      <c r="Q42" s="166"/>
      <c r="R42" s="164"/>
      <c r="S42" s="164"/>
      <c r="T42" s="166"/>
      <c r="U42" s="164"/>
      <c r="V42" s="474"/>
      <c r="W42" s="76">
        <f>Y37*2+Y38*7+Y39*1+Y40*0+Y41*0+Y42*8</f>
        <v>27.6</v>
      </c>
      <c r="X42" s="70" t="s">
        <v>42</v>
      </c>
      <c r="Y42" s="41">
        <v>0</v>
      </c>
      <c r="Z42" s="12"/>
      <c r="AA42" s="13" t="s">
        <v>35</v>
      </c>
      <c r="AE42" s="13">
        <f>AB42*15</f>
        <v>0</v>
      </c>
    </row>
    <row r="43" spans="2:32" ht="27.9" customHeight="1" x14ac:dyDescent="0.3">
      <c r="B43" s="42" t="s">
        <v>36</v>
      </c>
      <c r="C43" s="43"/>
      <c r="D43" s="164"/>
      <c r="E43" s="166"/>
      <c r="F43" s="164"/>
      <c r="G43" s="164"/>
      <c r="H43" s="166"/>
      <c r="I43" s="164"/>
      <c r="J43" s="164"/>
      <c r="K43" s="166"/>
      <c r="L43" s="164"/>
      <c r="M43" s="164"/>
      <c r="N43" s="166"/>
      <c r="O43" s="164"/>
      <c r="P43" s="164"/>
      <c r="Q43" s="166"/>
      <c r="R43" s="164"/>
      <c r="S43" s="164"/>
      <c r="T43" s="166"/>
      <c r="U43" s="164"/>
      <c r="V43" s="474"/>
      <c r="W43" s="36" t="s">
        <v>12</v>
      </c>
      <c r="X43" s="44"/>
      <c r="Y43" s="35"/>
      <c r="AC43" s="13">
        <f>SUM(AC38:AC42)</f>
        <v>29.1</v>
      </c>
      <c r="AD43" s="13">
        <f>SUM(AD38:AD42)</f>
        <v>23.5</v>
      </c>
      <c r="AE43" s="13">
        <f>SUM(AE38:AE42)</f>
        <v>98.5</v>
      </c>
      <c r="AF43" s="13">
        <f>AC43*4+AD43*9+AE43*4</f>
        <v>721.9</v>
      </c>
    </row>
    <row r="44" spans="2:32" ht="27.9" customHeight="1" thickBot="1" x14ac:dyDescent="0.45">
      <c r="B44" s="63"/>
      <c r="C44" s="46"/>
      <c r="D44" s="154"/>
      <c r="E44" s="168"/>
      <c r="F44" s="169"/>
      <c r="G44" s="169"/>
      <c r="H44" s="168"/>
      <c r="I44" s="169"/>
      <c r="J44" s="169"/>
      <c r="K44" s="168"/>
      <c r="L44" s="169"/>
      <c r="M44" s="169"/>
      <c r="N44" s="168"/>
      <c r="O44" s="169"/>
      <c r="P44" s="169"/>
      <c r="Q44" s="168"/>
      <c r="R44" s="169"/>
      <c r="S44" s="169"/>
      <c r="T44" s="168"/>
      <c r="U44" s="169"/>
      <c r="V44" s="475"/>
      <c r="W44" s="224">
        <f>W38*4+W42*4+W40*9</f>
        <v>727.9</v>
      </c>
      <c r="X44" s="48"/>
      <c r="Y44" s="49"/>
      <c r="Z44" s="12"/>
      <c r="AC44" s="47">
        <f>AC43*4/AF43</f>
        <v>0.1612411691369996</v>
      </c>
      <c r="AD44" s="47">
        <f>AD43*9/AF43</f>
        <v>0.29297686660202243</v>
      </c>
      <c r="AE44" s="47">
        <f>AE43*4/AF43</f>
        <v>0.54578196426097803</v>
      </c>
    </row>
    <row r="45" spans="2:32" s="56" customFormat="1" ht="21.75" customHeight="1" x14ac:dyDescent="0.3">
      <c r="B45" s="14"/>
      <c r="C45" s="13"/>
      <c r="D45" s="13"/>
      <c r="E45" s="64"/>
      <c r="F45" s="13"/>
      <c r="G45" s="13"/>
      <c r="H45" s="64"/>
      <c r="I45" s="13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3"/>
      <c r="X45" s="482"/>
      <c r="Y45" s="482"/>
      <c r="Z45" s="65"/>
      <c r="AB45" s="51"/>
    </row>
    <row r="46" spans="2:32" x14ac:dyDescent="0.3">
      <c r="B46" s="51"/>
      <c r="C46" s="56"/>
      <c r="D46" s="481"/>
      <c r="E46" s="481"/>
      <c r="F46" s="481"/>
      <c r="G46" s="481"/>
      <c r="H46" s="66"/>
      <c r="K46" s="66"/>
      <c r="N46" s="66"/>
      <c r="Q46" s="66"/>
      <c r="T46" s="66"/>
    </row>
  </sheetData>
  <mergeCells count="23">
    <mergeCell ref="D46:G46"/>
    <mergeCell ref="J45:Y45"/>
    <mergeCell ref="C29:C34"/>
    <mergeCell ref="V29:V36"/>
    <mergeCell ref="B33:B34"/>
    <mergeCell ref="C37:C42"/>
    <mergeCell ref="V37:V44"/>
    <mergeCell ref="B41:B42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K3"/>
    <mergeCell ref="G14:H14"/>
    <mergeCell ref="M23:N23"/>
    <mergeCell ref="S23:T23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L54"/>
  <sheetViews>
    <sheetView topLeftCell="A33" zoomScale="75" zoomScaleNormal="75" workbookViewId="0">
      <selection activeCell="V13" sqref="V13:V20"/>
    </sheetView>
  </sheetViews>
  <sheetFormatPr defaultColWidth="9" defaultRowHeight="21" x14ac:dyDescent="0.3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9.6640625" style="13" customWidth="1"/>
    <col min="7" max="7" width="18.6640625" style="13" customWidth="1"/>
    <col min="8" max="8" width="5.6640625" style="64" customWidth="1"/>
    <col min="9" max="9" width="9.6640625" style="13" customWidth="1"/>
    <col min="10" max="10" width="18.6640625" style="13" customWidth="1"/>
    <col min="11" max="11" width="5.6640625" style="64" customWidth="1"/>
    <col min="12" max="12" width="9.6640625" style="13" customWidth="1"/>
    <col min="13" max="13" width="18.6640625" style="13" customWidth="1"/>
    <col min="14" max="14" width="5.6640625" style="64" customWidth="1"/>
    <col min="15" max="15" width="9.6640625" style="13" customWidth="1"/>
    <col min="16" max="16" width="18.6640625" style="13" customWidth="1"/>
    <col min="17" max="17" width="5.6640625" style="64" customWidth="1"/>
    <col min="18" max="18" width="9.6640625" style="13" customWidth="1"/>
    <col min="19" max="19" width="18.6640625" style="13" customWidth="1"/>
    <col min="20" max="20" width="5.6640625" style="64" customWidth="1"/>
    <col min="21" max="21" width="9.664062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3" s="2" customFormat="1" ht="39" x14ac:dyDescent="0.7">
      <c r="B1" s="469" t="s">
        <v>319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1"/>
      <c r="AB1" s="3"/>
    </row>
    <row r="2" spans="2:33" s="2" customFormat="1" ht="13.5" customHeight="1" x14ac:dyDescent="0.6">
      <c r="B2" s="470"/>
      <c r="C2" s="471"/>
      <c r="D2" s="471"/>
      <c r="E2" s="471"/>
      <c r="F2" s="471"/>
      <c r="G2" s="471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3" ht="32.25" customHeight="1" thickBot="1" x14ac:dyDescent="0.5">
      <c r="B3" s="71" t="s">
        <v>43</v>
      </c>
      <c r="C3" s="7"/>
      <c r="D3" s="8"/>
      <c r="E3" s="8"/>
      <c r="F3" s="476" t="s">
        <v>109</v>
      </c>
      <c r="G3" s="476"/>
      <c r="H3" s="476"/>
      <c r="I3" s="476"/>
      <c r="J3" s="476"/>
      <c r="K3" s="476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3" s="27" customFormat="1" ht="100.2" x14ac:dyDescent="0.3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9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3" s="32" customFormat="1" ht="65.099999999999994" customHeight="1" x14ac:dyDescent="0.4">
      <c r="B5" s="28">
        <v>11</v>
      </c>
      <c r="C5" s="472"/>
      <c r="D5" s="165" t="str">
        <f>'113.11月菜單'!B12</f>
        <v>香Q米飯</v>
      </c>
      <c r="E5" s="165" t="s">
        <v>15</v>
      </c>
      <c r="F5" s="163" t="s">
        <v>16</v>
      </c>
      <c r="G5" s="165" t="str">
        <f>'113.11月菜單'!B13</f>
        <v>韓式銅板肉片</v>
      </c>
      <c r="H5" s="165" t="s">
        <v>17</v>
      </c>
      <c r="I5" s="163" t="s">
        <v>16</v>
      </c>
      <c r="J5" s="165" t="str">
        <f>'113.11月菜單'!B14</f>
        <v>芋泥包(冷)</v>
      </c>
      <c r="K5" s="165" t="s">
        <v>15</v>
      </c>
      <c r="L5" s="163" t="s">
        <v>16</v>
      </c>
      <c r="M5" s="165" t="str">
        <f>'113.11月菜單'!B15</f>
        <v>酸甜豆腐丁(豆)</v>
      </c>
      <c r="N5" s="165" t="s">
        <v>17</v>
      </c>
      <c r="O5" s="163" t="s">
        <v>16</v>
      </c>
      <c r="P5" s="165" t="str">
        <f>'113.11月菜單'!B16</f>
        <v>深色蔬菜</v>
      </c>
      <c r="Q5" s="165" t="s">
        <v>18</v>
      </c>
      <c r="R5" s="163" t="s">
        <v>16</v>
      </c>
      <c r="S5" s="165" t="str">
        <f>'113.11月菜單'!B17</f>
        <v>海芽蛋花湯</v>
      </c>
      <c r="T5" s="165" t="s">
        <v>17</v>
      </c>
      <c r="U5" s="163" t="s">
        <v>16</v>
      </c>
      <c r="V5" s="473"/>
      <c r="W5" s="29" t="s">
        <v>44</v>
      </c>
      <c r="X5" s="30" t="s">
        <v>19</v>
      </c>
      <c r="Y5" s="31">
        <v>5.5</v>
      </c>
      <c r="Z5" s="13"/>
      <c r="AA5" s="13"/>
      <c r="AB5" s="14"/>
      <c r="AC5" s="13" t="s">
        <v>20</v>
      </c>
      <c r="AD5" s="13" t="s">
        <v>21</v>
      </c>
      <c r="AE5" s="13" t="s">
        <v>22</v>
      </c>
      <c r="AF5" s="13" t="s">
        <v>23</v>
      </c>
      <c r="AG5" s="67"/>
    </row>
    <row r="6" spans="2:33" ht="27.9" customHeight="1" x14ac:dyDescent="0.4">
      <c r="B6" s="33" t="s">
        <v>8</v>
      </c>
      <c r="C6" s="472"/>
      <c r="D6" s="164" t="s">
        <v>71</v>
      </c>
      <c r="E6" s="164"/>
      <c r="F6" s="164">
        <v>100</v>
      </c>
      <c r="G6" s="477" t="s">
        <v>247</v>
      </c>
      <c r="H6" s="478"/>
      <c r="I6" s="164">
        <v>40</v>
      </c>
      <c r="J6" s="82" t="s">
        <v>304</v>
      </c>
      <c r="K6" s="82" t="s">
        <v>127</v>
      </c>
      <c r="L6" s="82">
        <v>30</v>
      </c>
      <c r="M6" s="164" t="s">
        <v>152</v>
      </c>
      <c r="N6" s="164" t="s">
        <v>103</v>
      </c>
      <c r="O6" s="164">
        <v>50</v>
      </c>
      <c r="P6" s="164" t="s">
        <v>73</v>
      </c>
      <c r="Q6" s="164"/>
      <c r="R6" s="164">
        <v>100</v>
      </c>
      <c r="S6" s="164" t="s">
        <v>232</v>
      </c>
      <c r="T6" s="164"/>
      <c r="U6" s="164">
        <v>5</v>
      </c>
      <c r="V6" s="474"/>
      <c r="W6" s="76">
        <f>Y5*15+Y6*0+Y7*5+Y8*0+Y9*15+Y10*12+15</f>
        <v>105.5</v>
      </c>
      <c r="X6" s="34" t="s">
        <v>25</v>
      </c>
      <c r="Y6" s="35">
        <v>2.2000000000000002</v>
      </c>
      <c r="Z6" s="12"/>
      <c r="AA6" s="14" t="s">
        <v>26</v>
      </c>
      <c r="AB6" s="14">
        <v>6</v>
      </c>
      <c r="AC6" s="14">
        <f>AB6*2</f>
        <v>12</v>
      </c>
      <c r="AD6" s="14"/>
      <c r="AE6" s="14">
        <f>AB6*15</f>
        <v>90</v>
      </c>
      <c r="AF6" s="14">
        <f>AC6*4+AE6*4</f>
        <v>408</v>
      </c>
      <c r="AG6" s="78"/>
    </row>
    <row r="7" spans="2:33" ht="27.9" customHeight="1" x14ac:dyDescent="0.4">
      <c r="B7" s="33">
        <v>4</v>
      </c>
      <c r="C7" s="472"/>
      <c r="D7" s="164"/>
      <c r="E7" s="164"/>
      <c r="F7" s="164"/>
      <c r="G7" s="143" t="s">
        <v>115</v>
      </c>
      <c r="H7" s="142"/>
      <c r="I7" s="164">
        <v>50</v>
      </c>
      <c r="J7" s="82"/>
      <c r="K7" s="83"/>
      <c r="L7" s="82"/>
      <c r="M7" s="178"/>
      <c r="N7" s="185"/>
      <c r="O7" s="164"/>
      <c r="P7" s="164"/>
      <c r="Q7" s="164"/>
      <c r="R7" s="164"/>
      <c r="S7" s="164" t="s">
        <v>69</v>
      </c>
      <c r="T7" s="171"/>
      <c r="U7" s="164">
        <v>5</v>
      </c>
      <c r="V7" s="474"/>
      <c r="W7" s="36" t="s">
        <v>46</v>
      </c>
      <c r="X7" s="37" t="s">
        <v>27</v>
      </c>
      <c r="Y7" s="35">
        <v>1.6</v>
      </c>
      <c r="AA7" s="38" t="s">
        <v>28</v>
      </c>
      <c r="AB7" s="14">
        <v>2</v>
      </c>
      <c r="AC7" s="39">
        <f>AB7*7</f>
        <v>14</v>
      </c>
      <c r="AD7" s="14">
        <f>AB7*5</f>
        <v>10</v>
      </c>
      <c r="AE7" s="14" t="s">
        <v>29</v>
      </c>
      <c r="AF7" s="40">
        <f>AC7*4+AD7*9</f>
        <v>146</v>
      </c>
      <c r="AG7" s="67"/>
    </row>
    <row r="8" spans="2:33" ht="27.9" customHeight="1" x14ac:dyDescent="0.4">
      <c r="B8" s="33" t="s">
        <v>63</v>
      </c>
      <c r="C8" s="472"/>
      <c r="D8" s="164"/>
      <c r="E8" s="164"/>
      <c r="F8" s="164"/>
      <c r="G8" s="178" t="s">
        <v>121</v>
      </c>
      <c r="H8" s="185"/>
      <c r="I8" s="164">
        <v>1</v>
      </c>
      <c r="J8" s="164"/>
      <c r="K8" s="166"/>
      <c r="L8" s="164"/>
      <c r="M8" s="164"/>
      <c r="N8" s="170"/>
      <c r="O8" s="164"/>
      <c r="P8" s="164"/>
      <c r="Q8" s="166"/>
      <c r="R8" s="164"/>
      <c r="S8" s="164" t="s">
        <v>105</v>
      </c>
      <c r="T8" s="164"/>
      <c r="U8" s="164">
        <v>1</v>
      </c>
      <c r="V8" s="474"/>
      <c r="W8" s="76">
        <f>Y5*0+Y6*5+Y7*0+Y8*5+Y9*0+Y10*4</f>
        <v>23.5</v>
      </c>
      <c r="X8" s="37" t="s">
        <v>30</v>
      </c>
      <c r="Y8" s="35">
        <v>2.5</v>
      </c>
      <c r="Z8" s="12"/>
      <c r="AA8" s="13" t="s">
        <v>31</v>
      </c>
      <c r="AB8" s="14">
        <v>1.5</v>
      </c>
      <c r="AC8" s="14">
        <f>AB8*1</f>
        <v>1.5</v>
      </c>
      <c r="AD8" s="14" t="s">
        <v>29</v>
      </c>
      <c r="AE8" s="14">
        <f>AB8*5</f>
        <v>7.5</v>
      </c>
      <c r="AF8" s="14">
        <f>AC8*4+AE8*4</f>
        <v>36</v>
      </c>
      <c r="AG8" s="78"/>
    </row>
    <row r="9" spans="2:33" ht="27.9" customHeight="1" x14ac:dyDescent="0.3">
      <c r="B9" s="468" t="s">
        <v>37</v>
      </c>
      <c r="C9" s="472"/>
      <c r="D9" s="164"/>
      <c r="E9" s="164"/>
      <c r="F9" s="164"/>
      <c r="G9" s="164" t="s">
        <v>283</v>
      </c>
      <c r="H9" s="166"/>
      <c r="I9" s="164">
        <v>1</v>
      </c>
      <c r="J9" s="164"/>
      <c r="K9" s="166"/>
      <c r="L9" s="164"/>
      <c r="M9" s="164"/>
      <c r="N9" s="164"/>
      <c r="O9" s="164"/>
      <c r="P9" s="164"/>
      <c r="Q9" s="166"/>
      <c r="R9" s="164"/>
      <c r="S9" s="164"/>
      <c r="T9" s="135"/>
      <c r="U9" s="164"/>
      <c r="V9" s="474"/>
      <c r="W9" s="36" t="s">
        <v>47</v>
      </c>
      <c r="X9" s="37" t="s">
        <v>33</v>
      </c>
      <c r="Y9" s="35">
        <v>0</v>
      </c>
      <c r="AA9" s="13" t="s">
        <v>34</v>
      </c>
      <c r="AB9" s="14">
        <v>2.5</v>
      </c>
      <c r="AC9" s="14"/>
      <c r="AD9" s="14">
        <f>AB9*5</f>
        <v>12.5</v>
      </c>
      <c r="AE9" s="14" t="s">
        <v>29</v>
      </c>
      <c r="AF9" s="14">
        <f>AD9*9</f>
        <v>112.5</v>
      </c>
      <c r="AG9" s="67"/>
    </row>
    <row r="10" spans="2:33" ht="27.9" customHeight="1" x14ac:dyDescent="0.4">
      <c r="B10" s="468"/>
      <c r="C10" s="472"/>
      <c r="D10" s="164"/>
      <c r="E10" s="164"/>
      <c r="F10" s="164"/>
      <c r="G10" s="164" t="s">
        <v>248</v>
      </c>
      <c r="H10" s="166"/>
      <c r="I10" s="164">
        <v>1</v>
      </c>
      <c r="J10" s="164"/>
      <c r="K10" s="166"/>
      <c r="L10" s="164"/>
      <c r="M10" s="164"/>
      <c r="N10" s="164"/>
      <c r="O10" s="164"/>
      <c r="P10" s="164"/>
      <c r="Q10" s="166"/>
      <c r="R10" s="164"/>
      <c r="S10" s="164"/>
      <c r="T10" s="164"/>
      <c r="U10" s="164"/>
      <c r="V10" s="474"/>
      <c r="W10" s="76">
        <f>Y5*2+Y6*7+Y7*1+Y8*0+Y9*0+Y10*8</f>
        <v>28.000000000000004</v>
      </c>
      <c r="X10" s="70" t="s">
        <v>42</v>
      </c>
      <c r="Y10" s="41">
        <v>0</v>
      </c>
      <c r="Z10" s="12"/>
      <c r="AA10" s="13" t="s">
        <v>35</v>
      </c>
      <c r="AE10" s="13">
        <f>AB10*15</f>
        <v>0</v>
      </c>
      <c r="AG10" s="78"/>
    </row>
    <row r="11" spans="2:33" ht="27.9" customHeight="1" x14ac:dyDescent="0.3">
      <c r="B11" s="42" t="s">
        <v>36</v>
      </c>
      <c r="C11" s="43"/>
      <c r="D11" s="164"/>
      <c r="E11" s="166"/>
      <c r="F11" s="164"/>
      <c r="G11" s="164"/>
      <c r="H11" s="166"/>
      <c r="I11" s="164"/>
      <c r="J11" s="164"/>
      <c r="K11" s="166"/>
      <c r="L11" s="164"/>
      <c r="M11" s="164"/>
      <c r="N11" s="166"/>
      <c r="O11" s="164"/>
      <c r="P11" s="164"/>
      <c r="Q11" s="166"/>
      <c r="R11" s="164"/>
      <c r="S11" s="164"/>
      <c r="T11" s="166"/>
      <c r="U11" s="164"/>
      <c r="V11" s="474"/>
      <c r="W11" s="36" t="s">
        <v>12</v>
      </c>
      <c r="X11" s="44"/>
      <c r="Y11" s="35"/>
      <c r="AC11" s="13">
        <f>SUM(AC6:AC10)</f>
        <v>27.5</v>
      </c>
      <c r="AD11" s="13">
        <f>SUM(AD6:AD10)</f>
        <v>22.5</v>
      </c>
      <c r="AE11" s="13">
        <f>SUM(AE6:AE10)</f>
        <v>97.5</v>
      </c>
      <c r="AF11" s="13">
        <f>AC11*4+AD11*9+AE11*4</f>
        <v>702.5</v>
      </c>
      <c r="AG11" s="67"/>
    </row>
    <row r="12" spans="2:33" ht="27.9" customHeight="1" x14ac:dyDescent="0.4">
      <c r="B12" s="45"/>
      <c r="C12" s="46"/>
      <c r="D12" s="166"/>
      <c r="E12" s="166"/>
      <c r="F12" s="164"/>
      <c r="G12" s="164"/>
      <c r="H12" s="166"/>
      <c r="I12" s="164"/>
      <c r="J12" s="164"/>
      <c r="K12" s="166"/>
      <c r="L12" s="164"/>
      <c r="M12" s="164"/>
      <c r="N12" s="166"/>
      <c r="O12" s="164"/>
      <c r="P12" s="164"/>
      <c r="Q12" s="166"/>
      <c r="R12" s="164"/>
      <c r="S12" s="164"/>
      <c r="T12" s="166"/>
      <c r="U12" s="164"/>
      <c r="V12" s="475"/>
      <c r="W12" s="225">
        <f>W6*4+W10*4+W8*9</f>
        <v>745.5</v>
      </c>
      <c r="X12" s="48"/>
      <c r="Y12" s="49"/>
      <c r="Z12" s="12"/>
      <c r="AC12" s="47">
        <f>AC11*4/AF11</f>
        <v>0.15658362989323843</v>
      </c>
      <c r="AD12" s="47">
        <f>AD11*9/AF11</f>
        <v>0.28825622775800713</v>
      </c>
      <c r="AE12" s="47">
        <f>AE11*4/AF11</f>
        <v>0.55516014234875444</v>
      </c>
      <c r="AG12" s="79"/>
    </row>
    <row r="13" spans="2:33" s="32" customFormat="1" ht="27.9" customHeight="1" x14ac:dyDescent="0.4">
      <c r="B13" s="28">
        <v>11</v>
      </c>
      <c r="C13" s="472"/>
      <c r="D13" s="165" t="str">
        <f>'113.11月菜單'!F12</f>
        <v>麥片飯</v>
      </c>
      <c r="E13" s="165" t="s">
        <v>15</v>
      </c>
      <c r="F13" s="165"/>
      <c r="G13" s="165" t="str">
        <f>'113.11月菜單'!F13</f>
        <v>新鮮肉排</v>
      </c>
      <c r="H13" s="165" t="s">
        <v>144</v>
      </c>
      <c r="I13" s="165"/>
      <c r="J13" s="165" t="str">
        <f>'113.11月菜單'!F14</f>
        <v>冬瓜燒雞</v>
      </c>
      <c r="K13" s="165" t="s">
        <v>17</v>
      </c>
      <c r="L13" s="165"/>
      <c r="M13" s="165" t="str">
        <f>'113.11月菜單'!F15</f>
        <v>花椰拌蝦仁(海)</v>
      </c>
      <c r="N13" s="165" t="s">
        <v>50</v>
      </c>
      <c r="O13" s="165"/>
      <c r="P13" s="165" t="str">
        <f>'113.11月菜單'!F16</f>
        <v>淺色蔬菜</v>
      </c>
      <c r="Q13" s="165" t="s">
        <v>18</v>
      </c>
      <c r="R13" s="165"/>
      <c r="S13" s="165" t="str">
        <f>'113.11月菜單'!F17</f>
        <v>玉米濃湯(芡)/獎勵金豆奶</v>
      </c>
      <c r="T13" s="165" t="s">
        <v>140</v>
      </c>
      <c r="U13" s="165"/>
      <c r="V13" s="473" t="s">
        <v>314</v>
      </c>
      <c r="W13" s="29" t="s">
        <v>44</v>
      </c>
      <c r="X13" s="30" t="s">
        <v>19</v>
      </c>
      <c r="Y13" s="31">
        <v>5.2</v>
      </c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  <c r="AG13" s="67"/>
    </row>
    <row r="14" spans="2:33" ht="27.9" customHeight="1" x14ac:dyDescent="0.4">
      <c r="B14" s="33" t="s">
        <v>8</v>
      </c>
      <c r="C14" s="472"/>
      <c r="D14" s="164" t="s">
        <v>72</v>
      </c>
      <c r="E14" s="164"/>
      <c r="F14" s="164">
        <v>60</v>
      </c>
      <c r="G14" s="477" t="s">
        <v>274</v>
      </c>
      <c r="H14" s="478"/>
      <c r="I14" s="164">
        <v>40</v>
      </c>
      <c r="J14" s="82" t="s">
        <v>275</v>
      </c>
      <c r="K14" s="82"/>
      <c r="L14" s="82">
        <v>40</v>
      </c>
      <c r="M14" s="164" t="s">
        <v>276</v>
      </c>
      <c r="N14" s="164"/>
      <c r="O14" s="164">
        <v>50</v>
      </c>
      <c r="P14" s="164" t="s">
        <v>73</v>
      </c>
      <c r="Q14" s="164"/>
      <c r="R14" s="164">
        <v>100</v>
      </c>
      <c r="S14" s="164" t="s">
        <v>141</v>
      </c>
      <c r="T14" s="164"/>
      <c r="U14" s="164">
        <v>20</v>
      </c>
      <c r="V14" s="474"/>
      <c r="W14" s="76">
        <f>Y13*15+Y14*0+Y15*5+Y16*0+Y17*15+Y18*12+15</f>
        <v>102.5</v>
      </c>
      <c r="X14" s="34" t="s">
        <v>25</v>
      </c>
      <c r="Y14" s="35">
        <v>2.2999999999999998</v>
      </c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</row>
    <row r="15" spans="2:33" ht="27.9" customHeight="1" x14ac:dyDescent="0.4">
      <c r="B15" s="33">
        <v>5</v>
      </c>
      <c r="C15" s="472"/>
      <c r="D15" s="164" t="s">
        <v>273</v>
      </c>
      <c r="E15" s="164"/>
      <c r="F15" s="164">
        <v>40</v>
      </c>
      <c r="G15" s="164"/>
      <c r="H15" s="164"/>
      <c r="I15" s="164"/>
      <c r="J15" s="82" t="s">
        <v>108</v>
      </c>
      <c r="K15" s="83"/>
      <c r="L15" s="82">
        <v>40</v>
      </c>
      <c r="M15" s="164" t="s">
        <v>285</v>
      </c>
      <c r="N15" s="164" t="s">
        <v>91</v>
      </c>
      <c r="O15" s="164">
        <v>10</v>
      </c>
      <c r="P15" s="164" t="s">
        <v>305</v>
      </c>
      <c r="Q15" s="164"/>
      <c r="R15" s="164">
        <v>1</v>
      </c>
      <c r="S15" s="164" t="s">
        <v>106</v>
      </c>
      <c r="T15" s="164"/>
      <c r="U15" s="164">
        <v>1</v>
      </c>
      <c r="V15" s="474"/>
      <c r="W15" s="36" t="s">
        <v>46</v>
      </c>
      <c r="X15" s="37" t="s">
        <v>27</v>
      </c>
      <c r="Y15" s="35">
        <v>1.9</v>
      </c>
      <c r="AA15" s="38" t="s">
        <v>28</v>
      </c>
      <c r="AB15" s="14">
        <v>2</v>
      </c>
      <c r="AC15" s="39">
        <f>AB15*7</f>
        <v>14</v>
      </c>
      <c r="AD15" s="14">
        <f>AB15*5</f>
        <v>10</v>
      </c>
      <c r="AE15" s="14" t="s">
        <v>29</v>
      </c>
      <c r="AF15" s="40">
        <f>AC15*4+AD15*9</f>
        <v>146</v>
      </c>
    </row>
    <row r="16" spans="2:33" ht="27.9" customHeight="1" x14ac:dyDescent="0.4">
      <c r="B16" s="33" t="s">
        <v>10</v>
      </c>
      <c r="C16" s="472"/>
      <c r="D16" s="166"/>
      <c r="E16" s="166"/>
      <c r="F16" s="164"/>
      <c r="G16" s="164"/>
      <c r="H16" s="164"/>
      <c r="I16" s="164"/>
      <c r="J16" s="164"/>
      <c r="K16" s="166"/>
      <c r="L16" s="164"/>
      <c r="M16" s="164" t="s">
        <v>135</v>
      </c>
      <c r="N16" s="164"/>
      <c r="O16" s="164">
        <v>5</v>
      </c>
      <c r="P16" s="164" t="s">
        <v>306</v>
      </c>
      <c r="Q16" s="166"/>
      <c r="R16" s="164">
        <v>1</v>
      </c>
      <c r="S16" s="164"/>
      <c r="T16" s="170"/>
      <c r="U16" s="164"/>
      <c r="V16" s="474"/>
      <c r="W16" s="76">
        <f>Y13*0+Y14*5+Y15*0+Y16*5+Y17*0+Y18*4</f>
        <v>24</v>
      </c>
      <c r="X16" s="37" t="s">
        <v>30</v>
      </c>
      <c r="Y16" s="35">
        <v>2.5</v>
      </c>
      <c r="Z16" s="12"/>
      <c r="AA16" s="13" t="s">
        <v>31</v>
      </c>
      <c r="AB16" s="14">
        <v>1.7</v>
      </c>
      <c r="AC16" s="14">
        <f>AB16*1</f>
        <v>1.7</v>
      </c>
      <c r="AD16" s="14" t="s">
        <v>29</v>
      </c>
      <c r="AE16" s="14">
        <f>AB16*5</f>
        <v>8.5</v>
      </c>
      <c r="AF16" s="14">
        <f>AC16*4+AE16*4</f>
        <v>40.799999999999997</v>
      </c>
    </row>
    <row r="17" spans="2:38" ht="27.9" customHeight="1" x14ac:dyDescent="0.3">
      <c r="B17" s="468" t="s">
        <v>38</v>
      </c>
      <c r="C17" s="472"/>
      <c r="D17" s="166"/>
      <c r="E17" s="166"/>
      <c r="F17" s="164"/>
      <c r="G17" s="164"/>
      <c r="H17" s="164"/>
      <c r="I17" s="164"/>
      <c r="J17" s="164"/>
      <c r="K17" s="171"/>
      <c r="L17" s="164"/>
      <c r="M17" s="164" t="s">
        <v>121</v>
      </c>
      <c r="N17" s="135"/>
      <c r="O17" s="164">
        <v>1</v>
      </c>
      <c r="P17" s="164"/>
      <c r="Q17" s="166"/>
      <c r="R17" s="164"/>
      <c r="S17" s="164"/>
      <c r="T17" s="166"/>
      <c r="U17" s="164"/>
      <c r="V17" s="474"/>
      <c r="W17" s="36" t="s">
        <v>47</v>
      </c>
      <c r="X17" s="37" t="s">
        <v>33</v>
      </c>
      <c r="Y17" s="35">
        <v>0</v>
      </c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</row>
    <row r="18" spans="2:38" ht="27.9" customHeight="1" x14ac:dyDescent="0.4">
      <c r="B18" s="468"/>
      <c r="C18" s="472"/>
      <c r="D18" s="166"/>
      <c r="E18" s="166"/>
      <c r="F18" s="164"/>
      <c r="G18" s="164"/>
      <c r="H18" s="166"/>
      <c r="I18" s="164"/>
      <c r="J18" s="178"/>
      <c r="K18" s="209"/>
      <c r="L18" s="164"/>
      <c r="M18" s="164"/>
      <c r="N18" s="164"/>
      <c r="O18" s="164"/>
      <c r="P18" s="164"/>
      <c r="Q18" s="166"/>
      <c r="R18" s="164"/>
      <c r="S18" s="164"/>
      <c r="T18" s="166"/>
      <c r="U18" s="164"/>
      <c r="V18" s="474"/>
      <c r="W18" s="76">
        <f>Y13*2+Y14*7+Y15*1+Y16*0+Y17*0+Y18*8</f>
        <v>28.4</v>
      </c>
      <c r="X18" s="70" t="s">
        <v>42</v>
      </c>
      <c r="Y18" s="41">
        <v>0</v>
      </c>
      <c r="Z18" s="12"/>
      <c r="AA18" s="13" t="s">
        <v>35</v>
      </c>
      <c r="AB18" s="14">
        <v>1</v>
      </c>
      <c r="AE18" s="13">
        <f>AB18*15</f>
        <v>15</v>
      </c>
      <c r="AJ18" s="91"/>
      <c r="AK18" s="91"/>
      <c r="AL18" s="91"/>
    </row>
    <row r="19" spans="2:38" ht="27.9" customHeight="1" x14ac:dyDescent="0.3">
      <c r="B19" s="42" t="s">
        <v>36</v>
      </c>
      <c r="C19" s="43"/>
      <c r="D19" s="166"/>
      <c r="E19" s="166"/>
      <c r="F19" s="164"/>
      <c r="G19" s="164"/>
      <c r="H19" s="166"/>
      <c r="I19" s="164"/>
      <c r="J19"/>
      <c r="K19" s="144"/>
      <c r="L19" s="164"/>
      <c r="M19" s="164"/>
      <c r="N19" s="164"/>
      <c r="O19" s="164"/>
      <c r="P19" s="164"/>
      <c r="Q19" s="166"/>
      <c r="R19" s="164"/>
      <c r="S19" s="164"/>
      <c r="T19" s="166"/>
      <c r="U19" s="164"/>
      <c r="V19" s="474"/>
      <c r="W19" s="36" t="s">
        <v>12</v>
      </c>
      <c r="X19" s="44"/>
      <c r="Y19" s="35"/>
      <c r="AC19" s="13">
        <f>SUM(AC14:AC18)</f>
        <v>28.099999999999998</v>
      </c>
      <c r="AD19" s="13">
        <f>SUM(AD14:AD18)</f>
        <v>22.5</v>
      </c>
      <c r="AE19" s="13">
        <f>SUM(AE14:AE18)</f>
        <v>116.5</v>
      </c>
      <c r="AF19" s="13">
        <f>AC19*4+AD19*9+AE19*4</f>
        <v>780.9</v>
      </c>
      <c r="AG19" s="67"/>
      <c r="AJ19" s="488"/>
      <c r="AK19" s="488"/>
      <c r="AL19" s="91"/>
    </row>
    <row r="20" spans="2:38" ht="27.9" customHeight="1" x14ac:dyDescent="0.4">
      <c r="B20" s="45"/>
      <c r="C20" s="46"/>
      <c r="D20" s="166"/>
      <c r="E20" s="166"/>
      <c r="F20" s="164"/>
      <c r="G20" s="164"/>
      <c r="H20" s="166"/>
      <c r="I20" s="164"/>
      <c r="J20" s="173"/>
      <c r="K20" s="177"/>
      <c r="L20" s="138"/>
      <c r="M20" s="164"/>
      <c r="N20" s="164"/>
      <c r="O20" s="164"/>
      <c r="P20" s="164"/>
      <c r="Q20" s="166"/>
      <c r="R20" s="164"/>
      <c r="S20" s="164"/>
      <c r="T20" s="166"/>
      <c r="U20" s="164"/>
      <c r="V20" s="475"/>
      <c r="W20" s="225">
        <f>W14*4+W18*4+W16*9</f>
        <v>739.6</v>
      </c>
      <c r="X20" s="48"/>
      <c r="Y20" s="49"/>
      <c r="Z20" s="12"/>
      <c r="AC20" s="47">
        <f>AC19*4/AF19</f>
        <v>0.14393648354462799</v>
      </c>
      <c r="AD20" s="47">
        <f>AD19*9/AF19</f>
        <v>0.25931617364579335</v>
      </c>
      <c r="AE20" s="47">
        <f>AE19*4/AF19</f>
        <v>0.59674734280957875</v>
      </c>
      <c r="AG20" s="79"/>
      <c r="AJ20" s="91"/>
      <c r="AK20" s="91"/>
      <c r="AL20" s="91"/>
    </row>
    <row r="21" spans="2:38" s="32" customFormat="1" ht="27.9" customHeight="1" x14ac:dyDescent="0.4">
      <c r="B21" s="28">
        <v>11</v>
      </c>
      <c r="C21" s="472"/>
      <c r="D21" s="165" t="str">
        <f>'113.11月菜單'!J12</f>
        <v>香Q米飯</v>
      </c>
      <c r="E21" s="165" t="s">
        <v>124</v>
      </c>
      <c r="F21" s="165"/>
      <c r="G21" s="165" t="str">
        <f>'113.11月菜單'!J13</f>
        <v>鹹酥雞(炸)</v>
      </c>
      <c r="H21" s="165" t="s">
        <v>78</v>
      </c>
      <c r="I21" s="165"/>
      <c r="J21" s="165" t="str">
        <f>'113.11月菜單'!J14</f>
        <v>絞肉滷蛋</v>
      </c>
      <c r="K21" s="165" t="s">
        <v>144</v>
      </c>
      <c r="L21" s="165"/>
      <c r="M21" s="165" t="str">
        <f>'113.11月菜單'!J15</f>
        <v>白醬馬鈴薯</v>
      </c>
      <c r="N21" s="165" t="s">
        <v>17</v>
      </c>
      <c r="O21" s="165"/>
      <c r="P21" s="165" t="str">
        <f>'113.11月菜單'!J16</f>
        <v>深色蔬菜</v>
      </c>
      <c r="Q21" s="165" t="s">
        <v>18</v>
      </c>
      <c r="R21" s="165"/>
      <c r="S21" s="165" t="str">
        <f>'113.11月菜單'!J17</f>
        <v>鮮菇肉絲湯</v>
      </c>
      <c r="T21" s="165" t="s">
        <v>17</v>
      </c>
      <c r="U21" s="165"/>
      <c r="V21" s="473"/>
      <c r="W21" s="29" t="s">
        <v>44</v>
      </c>
      <c r="X21" s="30" t="s">
        <v>19</v>
      </c>
      <c r="Y21" s="31">
        <v>5.5</v>
      </c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  <c r="AG21" s="133"/>
      <c r="AH21" s="133"/>
      <c r="AI21" s="133"/>
    </row>
    <row r="22" spans="2:38" s="52" customFormat="1" ht="27.75" customHeight="1" x14ac:dyDescent="0.55000000000000004">
      <c r="B22" s="33" t="s">
        <v>8</v>
      </c>
      <c r="C22" s="472"/>
      <c r="D22" s="164" t="s">
        <v>24</v>
      </c>
      <c r="E22" s="164"/>
      <c r="F22" s="164">
        <v>100</v>
      </c>
      <c r="G22" s="164" t="s">
        <v>136</v>
      </c>
      <c r="H22" s="164"/>
      <c r="I22" s="164">
        <v>60</v>
      </c>
      <c r="J22" s="164" t="s">
        <v>96</v>
      </c>
      <c r="K22" s="164"/>
      <c r="L22" s="164">
        <v>10</v>
      </c>
      <c r="M22" s="164" t="s">
        <v>119</v>
      </c>
      <c r="N22" s="164"/>
      <c r="O22" s="164">
        <v>45</v>
      </c>
      <c r="P22" s="164" t="s">
        <v>73</v>
      </c>
      <c r="Q22" s="164"/>
      <c r="R22" s="164">
        <v>100</v>
      </c>
      <c r="S22" s="164" t="s">
        <v>135</v>
      </c>
      <c r="T22" s="164"/>
      <c r="U22" s="164">
        <v>20</v>
      </c>
      <c r="V22" s="474"/>
      <c r="W22" s="76">
        <f>Y21*15+Y22*0+Y23*5+Y24*0+Y25*15+Y26*12+15</f>
        <v>104</v>
      </c>
      <c r="X22" s="34" t="s">
        <v>25</v>
      </c>
      <c r="Y22" s="35">
        <v>2.2999999999999998</v>
      </c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  <c r="AG22" s="133"/>
      <c r="AH22" s="133"/>
      <c r="AI22" s="133"/>
    </row>
    <row r="23" spans="2:38" s="52" customFormat="1" ht="27.9" customHeight="1" x14ac:dyDescent="0.4">
      <c r="B23" s="33">
        <v>6</v>
      </c>
      <c r="C23" s="472"/>
      <c r="D23" s="164"/>
      <c r="E23" s="164"/>
      <c r="F23" s="164"/>
      <c r="G23" s="479"/>
      <c r="H23" s="480"/>
      <c r="I23" s="164"/>
      <c r="J23" s="164" t="s">
        <v>277</v>
      </c>
      <c r="K23" s="164"/>
      <c r="L23" s="164">
        <v>55</v>
      </c>
      <c r="M23" s="164" t="s">
        <v>106</v>
      </c>
      <c r="N23" s="164"/>
      <c r="O23" s="164">
        <v>1</v>
      </c>
      <c r="P23" s="164"/>
      <c r="Q23" s="164"/>
      <c r="R23" s="164"/>
      <c r="S23" s="164" t="s">
        <v>79</v>
      </c>
      <c r="T23" s="164"/>
      <c r="U23" s="164">
        <v>10</v>
      </c>
      <c r="V23" s="474"/>
      <c r="W23" s="36" t="s">
        <v>46</v>
      </c>
      <c r="X23" s="37" t="s">
        <v>27</v>
      </c>
      <c r="Y23" s="35">
        <v>1.3</v>
      </c>
      <c r="AA23" s="53" t="s">
        <v>28</v>
      </c>
      <c r="AB23" s="51">
        <v>2.1</v>
      </c>
      <c r="AC23" s="54">
        <f>AB23*7</f>
        <v>14.700000000000001</v>
      </c>
      <c r="AD23" s="51">
        <f>AB23*5</f>
        <v>10.5</v>
      </c>
      <c r="AE23" s="51" t="s">
        <v>29</v>
      </c>
      <c r="AF23" s="55">
        <f>AC23*4+AD23*9</f>
        <v>153.30000000000001</v>
      </c>
      <c r="AG23" s="67"/>
    </row>
    <row r="24" spans="2:38" s="52" customFormat="1" ht="27.9" customHeight="1" x14ac:dyDescent="0.55000000000000004">
      <c r="B24" s="33" t="s">
        <v>10</v>
      </c>
      <c r="C24" s="472"/>
      <c r="D24" s="143"/>
      <c r="E24" s="142"/>
      <c r="F24" s="164"/>
      <c r="G24" s="164"/>
      <c r="H24" s="164"/>
      <c r="I24" s="164"/>
      <c r="J24" s="164"/>
      <c r="K24" s="170"/>
      <c r="L24" s="164"/>
      <c r="M24" s="164"/>
      <c r="N24" s="164"/>
      <c r="O24" s="164"/>
      <c r="P24" s="164"/>
      <c r="Q24" s="166"/>
      <c r="R24" s="164"/>
      <c r="S24" s="479" t="s">
        <v>120</v>
      </c>
      <c r="T24" s="480"/>
      <c r="U24" s="164">
        <v>10</v>
      </c>
      <c r="V24" s="474"/>
      <c r="W24" s="76">
        <f>Y21*0+Y22*5+Y23*0+Y24*5+Y25*0+Y26*4</f>
        <v>24</v>
      </c>
      <c r="X24" s="37" t="s">
        <v>30</v>
      </c>
      <c r="Y24" s="35">
        <v>2.5</v>
      </c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  <c r="AG24" s="78"/>
    </row>
    <row r="25" spans="2:38" s="52" customFormat="1" ht="27.9" customHeight="1" x14ac:dyDescent="0.3">
      <c r="B25" s="468" t="s">
        <v>39</v>
      </c>
      <c r="C25" s="472"/>
      <c r="D25" s="164"/>
      <c r="E25" s="164"/>
      <c r="F25" s="164"/>
      <c r="G25" s="141"/>
      <c r="H25" s="139"/>
      <c r="I25" s="164"/>
      <c r="J25" s="164"/>
      <c r="K25" s="170"/>
      <c r="L25" s="164"/>
      <c r="M25" s="164"/>
      <c r="N25" s="166"/>
      <c r="O25" s="164"/>
      <c r="P25" s="164"/>
      <c r="Q25" s="166"/>
      <c r="R25" s="164"/>
      <c r="S25" s="164" t="s">
        <v>121</v>
      </c>
      <c r="T25" s="166"/>
      <c r="U25" s="164">
        <v>1</v>
      </c>
      <c r="V25" s="474"/>
      <c r="W25" s="36" t="s">
        <v>47</v>
      </c>
      <c r="X25" s="37" t="s">
        <v>33</v>
      </c>
      <c r="Y25" s="35">
        <v>0</v>
      </c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  <c r="AG25" s="67"/>
    </row>
    <row r="26" spans="2:38" s="52" customFormat="1" ht="27.9" customHeight="1" x14ac:dyDescent="0.55000000000000004">
      <c r="B26" s="468"/>
      <c r="C26" s="472"/>
      <c r="D26" s="82"/>
      <c r="E26" s="82"/>
      <c r="F26" s="82"/>
      <c r="G26" s="200"/>
      <c r="H26" s="139"/>
      <c r="I26" s="164"/>
      <c r="J26" s="164"/>
      <c r="K26" s="144"/>
      <c r="L26" s="164"/>
      <c r="M26" s="164"/>
      <c r="N26" s="166"/>
      <c r="O26" s="164"/>
      <c r="P26" s="164"/>
      <c r="Q26" s="166"/>
      <c r="R26" s="164"/>
      <c r="S26" s="164" t="s">
        <v>97</v>
      </c>
      <c r="T26" s="166"/>
      <c r="U26" s="164">
        <v>1</v>
      </c>
      <c r="V26" s="474"/>
      <c r="W26" s="76">
        <f>Y21*2+Y22*7+Y23*1+Y24*0+Y25*0+Y26*8</f>
        <v>28.4</v>
      </c>
      <c r="X26" s="70" t="s">
        <v>42</v>
      </c>
      <c r="Y26" s="41">
        <v>0</v>
      </c>
      <c r="Z26" s="50"/>
      <c r="AA26" s="56" t="s">
        <v>35</v>
      </c>
      <c r="AB26" s="51"/>
      <c r="AC26" s="56"/>
      <c r="AD26" s="56"/>
      <c r="AE26" s="56">
        <f>AB26*15</f>
        <v>0</v>
      </c>
      <c r="AF26" s="56"/>
      <c r="AG26" s="78"/>
    </row>
    <row r="27" spans="2:38" s="52" customFormat="1" ht="27.9" customHeight="1" x14ac:dyDescent="0.3">
      <c r="B27" s="57" t="s">
        <v>36</v>
      </c>
      <c r="C27" s="58"/>
      <c r="D27" s="143"/>
      <c r="E27" s="198"/>
      <c r="F27" s="91"/>
      <c r="G27" s="175"/>
      <c r="H27" s="139"/>
      <c r="I27" s="164"/>
      <c r="J27" s="164"/>
      <c r="K27" s="166"/>
      <c r="L27" s="164"/>
      <c r="M27" s="164"/>
      <c r="N27" s="166"/>
      <c r="O27" s="164"/>
      <c r="P27" s="164"/>
      <c r="Q27" s="166"/>
      <c r="R27" s="164"/>
      <c r="S27" s="164"/>
      <c r="T27" s="166"/>
      <c r="U27" s="164"/>
      <c r="V27" s="474"/>
      <c r="W27" s="36" t="s">
        <v>12</v>
      </c>
      <c r="X27" s="44"/>
      <c r="Y27" s="35"/>
      <c r="AA27" s="56"/>
      <c r="AB27" s="51"/>
      <c r="AC27" s="56">
        <f>SUM(AC22:AC26)</f>
        <v>28.700000000000003</v>
      </c>
      <c r="AD27" s="56">
        <f>SUM(AD22:AD26)</f>
        <v>23</v>
      </c>
      <c r="AE27" s="56">
        <f>SUM(AE22:AE26)</f>
        <v>101</v>
      </c>
      <c r="AF27" s="56">
        <f>AC27*4+AD27*9+AE27*4</f>
        <v>725.8</v>
      </c>
      <c r="AG27" s="67"/>
    </row>
    <row r="28" spans="2:38" s="52" customFormat="1" ht="27.9" customHeight="1" thickBot="1" x14ac:dyDescent="0.6">
      <c r="B28" s="59"/>
      <c r="C28" s="197"/>
      <c r="D28" s="201"/>
      <c r="E28" s="202"/>
      <c r="F28" s="203"/>
      <c r="G28" s="199"/>
      <c r="H28" s="139"/>
      <c r="I28" s="164"/>
      <c r="J28" s="164"/>
      <c r="K28" s="166"/>
      <c r="L28" s="164"/>
      <c r="M28" s="164"/>
      <c r="N28" s="166"/>
      <c r="O28" s="164"/>
      <c r="P28" s="164"/>
      <c r="Q28" s="166"/>
      <c r="R28" s="164"/>
      <c r="S28" s="164"/>
      <c r="T28" s="166"/>
      <c r="U28" s="164"/>
      <c r="V28" s="475"/>
      <c r="W28" s="225">
        <f>W22*4+W26*4+W24*9</f>
        <v>745.6</v>
      </c>
      <c r="X28" s="48"/>
      <c r="Y28" s="49"/>
      <c r="Z28" s="50"/>
      <c r="AB28" s="61"/>
      <c r="AC28" s="62">
        <f>AC27*4/AF27</f>
        <v>0.15817029484706532</v>
      </c>
      <c r="AD28" s="62">
        <f>AD27*9/AF27</f>
        <v>0.28520253513364563</v>
      </c>
      <c r="AE28" s="62">
        <f>AE27*4/AF27</f>
        <v>0.55662717001928907</v>
      </c>
      <c r="AG28" s="79"/>
    </row>
    <row r="29" spans="2:38" s="32" customFormat="1" ht="27.9" customHeight="1" x14ac:dyDescent="0.4">
      <c r="B29" s="28">
        <v>11</v>
      </c>
      <c r="C29" s="472"/>
      <c r="D29" s="193" t="str">
        <f>'113.11月菜單'!N12</f>
        <v>地瓜飯</v>
      </c>
      <c r="E29" s="193" t="s">
        <v>51</v>
      </c>
      <c r="F29" s="193"/>
      <c r="G29" s="193" t="str">
        <f>'113.11月菜單'!N13</f>
        <v>生鮮水產品-香酥魚丁(海)(炸)</v>
      </c>
      <c r="H29" s="165" t="s">
        <v>78</v>
      </c>
      <c r="I29" s="165"/>
      <c r="J29" s="165" t="str">
        <f>'113.11月菜單'!N14</f>
        <v>梅干肉燥(醃)</v>
      </c>
      <c r="K29" s="179" t="s">
        <v>80</v>
      </c>
      <c r="L29" s="165"/>
      <c r="M29" s="165" t="str">
        <f>'113.11月菜單'!N15</f>
        <v>酢醬拌高麗菜</v>
      </c>
      <c r="N29" s="165" t="s">
        <v>139</v>
      </c>
      <c r="O29" s="165"/>
      <c r="P29" s="165" t="str">
        <f>'113.11月菜單'!N16</f>
        <v>有機蔬菜</v>
      </c>
      <c r="Q29" s="165" t="s">
        <v>53</v>
      </c>
      <c r="R29" s="165"/>
      <c r="S29" s="165" t="str">
        <f>'113.11月菜單'!N17</f>
        <v>日式豆腐湯(豆)</v>
      </c>
      <c r="T29" s="165" t="s">
        <v>52</v>
      </c>
      <c r="U29" s="165"/>
      <c r="V29" s="485"/>
      <c r="W29" s="29" t="s">
        <v>44</v>
      </c>
      <c r="X29" s="30" t="s">
        <v>19</v>
      </c>
      <c r="Y29" s="31">
        <v>5</v>
      </c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  <c r="AG29" s="67"/>
    </row>
    <row r="30" spans="2:38" ht="27.9" customHeight="1" x14ac:dyDescent="0.4">
      <c r="B30" s="33" t="s">
        <v>8</v>
      </c>
      <c r="C30" s="472"/>
      <c r="D30" s="164" t="s">
        <v>24</v>
      </c>
      <c r="E30" s="164"/>
      <c r="F30" s="164">
        <v>100</v>
      </c>
      <c r="G30" s="189" t="s">
        <v>133</v>
      </c>
      <c r="H30" s="190" t="s">
        <v>91</v>
      </c>
      <c r="I30" s="164">
        <v>40</v>
      </c>
      <c r="J30" s="164" t="s">
        <v>278</v>
      </c>
      <c r="K30" s="180" t="s">
        <v>88</v>
      </c>
      <c r="L30" s="164">
        <v>12</v>
      </c>
      <c r="M30" s="164" t="s">
        <v>96</v>
      </c>
      <c r="N30" s="164"/>
      <c r="O30" s="164">
        <v>3</v>
      </c>
      <c r="P30" s="164" t="s">
        <v>73</v>
      </c>
      <c r="Q30" s="164"/>
      <c r="R30" s="164">
        <v>100</v>
      </c>
      <c r="S30" s="164" t="s">
        <v>89</v>
      </c>
      <c r="T30" s="164"/>
      <c r="U30" s="164">
        <v>1</v>
      </c>
      <c r="V30" s="486"/>
      <c r="W30" s="76">
        <f>Y29*15+Y30*0+Y31*5+Y32*0+Y33*15+Y34*12+15</f>
        <v>99</v>
      </c>
      <c r="X30" s="34" t="s">
        <v>25</v>
      </c>
      <c r="Y30" s="35">
        <v>2.2999999999999998</v>
      </c>
      <c r="Z30" s="12"/>
      <c r="AA30" s="14" t="s">
        <v>26</v>
      </c>
      <c r="AB30" s="14">
        <v>6</v>
      </c>
      <c r="AC30" s="14">
        <f>AB30*2</f>
        <v>12</v>
      </c>
      <c r="AD30" s="14"/>
      <c r="AE30" s="14">
        <f>AB30*15</f>
        <v>90</v>
      </c>
      <c r="AF30" s="14">
        <f>AC30*4+AE30*4</f>
        <v>408</v>
      </c>
      <c r="AG30" s="78"/>
    </row>
    <row r="31" spans="2:38" ht="27.9" customHeight="1" x14ac:dyDescent="0.4">
      <c r="B31" s="33">
        <v>7</v>
      </c>
      <c r="C31" s="472"/>
      <c r="D31" s="164" t="s">
        <v>77</v>
      </c>
      <c r="E31" s="164"/>
      <c r="F31" s="164">
        <v>55</v>
      </c>
      <c r="G31" s="164" t="s">
        <v>92</v>
      </c>
      <c r="H31" s="164"/>
      <c r="I31" s="164">
        <v>20</v>
      </c>
      <c r="J31" s="178" t="s">
        <v>96</v>
      </c>
      <c r="K31" s="209"/>
      <c r="L31" s="164">
        <v>35</v>
      </c>
      <c r="M31" s="164" t="s">
        <v>115</v>
      </c>
      <c r="N31" s="164"/>
      <c r="O31" s="164">
        <v>50</v>
      </c>
      <c r="P31" s="164"/>
      <c r="Q31" s="164"/>
      <c r="R31" s="164"/>
      <c r="S31" s="164" t="s">
        <v>116</v>
      </c>
      <c r="T31" s="164" t="s">
        <v>103</v>
      </c>
      <c r="U31" s="164">
        <v>30</v>
      </c>
      <c r="V31" s="486"/>
      <c r="W31" s="36" t="s">
        <v>46</v>
      </c>
      <c r="X31" s="37" t="s">
        <v>27</v>
      </c>
      <c r="Y31" s="35">
        <v>1.8</v>
      </c>
      <c r="AA31" s="38" t="s">
        <v>28</v>
      </c>
      <c r="AB31" s="14">
        <v>2</v>
      </c>
      <c r="AC31" s="39">
        <f>AB31*7</f>
        <v>14</v>
      </c>
      <c r="AD31" s="14">
        <f>AB31*5</f>
        <v>10</v>
      </c>
      <c r="AE31" s="14" t="s">
        <v>29</v>
      </c>
      <c r="AF31" s="40">
        <f>AC31*4+AD31*9</f>
        <v>146</v>
      </c>
      <c r="AG31" s="67"/>
    </row>
    <row r="32" spans="2:38" ht="27.9" customHeight="1" x14ac:dyDescent="0.4">
      <c r="B32" s="33" t="s">
        <v>10</v>
      </c>
      <c r="C32" s="472"/>
      <c r="D32" s="166"/>
      <c r="E32" s="166"/>
      <c r="F32" s="164"/>
      <c r="G32" s="164"/>
      <c r="H32" s="166"/>
      <c r="I32" s="164"/>
      <c r="J32" s="164"/>
      <c r="K32" s="164"/>
      <c r="L32" s="164"/>
      <c r="M32" s="164" t="s">
        <v>121</v>
      </c>
      <c r="N32" s="164"/>
      <c r="O32" s="164">
        <v>1</v>
      </c>
      <c r="P32" s="164"/>
      <c r="Q32" s="164"/>
      <c r="R32" s="164"/>
      <c r="S32" s="164" t="s">
        <v>105</v>
      </c>
      <c r="T32" s="135"/>
      <c r="U32" s="164">
        <v>1</v>
      </c>
      <c r="V32" s="486"/>
      <c r="W32" s="76">
        <f>Y29*0+Y30*5+Y31*0+Y32*5+Y33*0+Y34*4</f>
        <v>24</v>
      </c>
      <c r="X32" s="37" t="s">
        <v>30</v>
      </c>
      <c r="Y32" s="35">
        <v>2.5</v>
      </c>
      <c r="Z32" s="12"/>
      <c r="AA32" s="13" t="s">
        <v>31</v>
      </c>
      <c r="AB32" s="14">
        <v>1.8</v>
      </c>
      <c r="AC32" s="14">
        <f>AB32*1</f>
        <v>1.8</v>
      </c>
      <c r="AD32" s="14" t="s">
        <v>29</v>
      </c>
      <c r="AE32" s="14">
        <f>AB32*5</f>
        <v>9</v>
      </c>
      <c r="AF32" s="14">
        <f>AC32*4+AE32*4</f>
        <v>43.2</v>
      </c>
      <c r="AG32" s="78"/>
    </row>
    <row r="33" spans="2:33" ht="27.9" customHeight="1" x14ac:dyDescent="0.3">
      <c r="B33" s="468" t="s">
        <v>40</v>
      </c>
      <c r="C33" s="472"/>
      <c r="D33" s="166"/>
      <c r="E33" s="166"/>
      <c r="F33" s="164"/>
      <c r="G33" s="164"/>
      <c r="H33" s="166"/>
      <c r="I33" s="164"/>
      <c r="J33" s="164"/>
      <c r="K33" s="164"/>
      <c r="L33" s="164"/>
      <c r="M33" s="164" t="s">
        <v>104</v>
      </c>
      <c r="N33" s="166"/>
      <c r="O33" s="164">
        <v>1</v>
      </c>
      <c r="P33" s="164"/>
      <c r="Q33" s="135"/>
      <c r="R33" s="164"/>
      <c r="S33" s="164"/>
      <c r="T33" s="166"/>
      <c r="U33" s="164"/>
      <c r="V33" s="486"/>
      <c r="W33" s="36" t="s">
        <v>47</v>
      </c>
      <c r="X33" s="37" t="s">
        <v>33</v>
      </c>
      <c r="Y33" s="35">
        <v>0</v>
      </c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  <c r="AG33" s="67"/>
    </row>
    <row r="34" spans="2:33" ht="27.9" customHeight="1" x14ac:dyDescent="0.4">
      <c r="B34" s="468"/>
      <c r="C34" s="472"/>
      <c r="D34" s="166"/>
      <c r="E34" s="166"/>
      <c r="F34" s="164"/>
      <c r="G34" s="164"/>
      <c r="H34" s="166"/>
      <c r="I34" s="164"/>
      <c r="J34" s="164"/>
      <c r="K34" s="166"/>
      <c r="L34" s="164"/>
      <c r="M34" s="164"/>
      <c r="N34" s="166"/>
      <c r="O34" s="164"/>
      <c r="P34" s="164"/>
      <c r="Q34" s="166"/>
      <c r="R34" s="164"/>
      <c r="S34" s="164"/>
      <c r="T34" s="166"/>
      <c r="U34" s="164"/>
      <c r="V34" s="486"/>
      <c r="W34" s="76">
        <f>Y29*2+Y30*7+Y31*1+Y32*0+Y33*0+Y34*8</f>
        <v>27.9</v>
      </c>
      <c r="X34" s="70" t="s">
        <v>42</v>
      </c>
      <c r="Y34" s="41">
        <v>0</v>
      </c>
      <c r="Z34" s="12"/>
      <c r="AA34" s="13" t="s">
        <v>35</v>
      </c>
      <c r="AB34" s="14">
        <v>1</v>
      </c>
      <c r="AE34" s="13">
        <f>AB34*15</f>
        <v>15</v>
      </c>
      <c r="AG34" s="78"/>
    </row>
    <row r="35" spans="2:33" ht="27.9" customHeight="1" x14ac:dyDescent="0.3">
      <c r="B35" s="42" t="s">
        <v>36</v>
      </c>
      <c r="C35" s="43"/>
      <c r="D35" s="166"/>
      <c r="E35" s="166"/>
      <c r="F35" s="164"/>
      <c r="G35" s="164"/>
      <c r="H35" s="166"/>
      <c r="I35" s="164"/>
      <c r="J35" s="164"/>
      <c r="K35" s="166"/>
      <c r="L35" s="164"/>
      <c r="M35" s="164"/>
      <c r="N35" s="166"/>
      <c r="O35" s="164"/>
      <c r="P35" s="164"/>
      <c r="Q35" s="166"/>
      <c r="R35" s="164"/>
      <c r="S35" s="164"/>
      <c r="T35" s="166"/>
      <c r="U35" s="164"/>
      <c r="V35" s="486"/>
      <c r="W35" s="36" t="s">
        <v>12</v>
      </c>
      <c r="X35" s="44"/>
      <c r="Y35" s="35"/>
      <c r="AC35" s="13">
        <f>SUM(AC30:AC34)</f>
        <v>27.8</v>
      </c>
      <c r="AD35" s="13">
        <f>SUM(AD30:AD34)</f>
        <v>22.5</v>
      </c>
      <c r="AE35" s="13">
        <f>SUM(AE30:AE34)</f>
        <v>114</v>
      </c>
      <c r="AF35" s="13">
        <f>AC35*4+AD35*9+AE35*4</f>
        <v>769.7</v>
      </c>
      <c r="AG35" s="67"/>
    </row>
    <row r="36" spans="2:33" ht="27.9" customHeight="1" x14ac:dyDescent="0.4">
      <c r="B36" s="45"/>
      <c r="C36" s="46"/>
      <c r="D36" s="166"/>
      <c r="E36" s="166"/>
      <c r="F36" s="164"/>
      <c r="G36" s="164"/>
      <c r="H36" s="166"/>
      <c r="I36" s="164"/>
      <c r="J36" s="164"/>
      <c r="K36" s="166"/>
      <c r="L36" s="164"/>
      <c r="M36" s="164"/>
      <c r="N36" s="166"/>
      <c r="O36" s="164"/>
      <c r="P36" s="164"/>
      <c r="Q36" s="166"/>
      <c r="R36" s="164"/>
      <c r="S36" s="164"/>
      <c r="T36" s="166"/>
      <c r="U36" s="164"/>
      <c r="V36" s="487"/>
      <c r="W36" s="225">
        <f>W30*4+W34*4+W32*9</f>
        <v>723.6</v>
      </c>
      <c r="X36" s="48"/>
      <c r="Y36" s="49"/>
      <c r="Z36" s="12"/>
      <c r="AC36" s="47">
        <f>AC35*4/AF35</f>
        <v>0.14447187215798363</v>
      </c>
      <c r="AD36" s="47">
        <f>AD35*9/AF35</f>
        <v>0.26308951539560865</v>
      </c>
      <c r="AE36" s="47">
        <f>AE35*4/AF35</f>
        <v>0.59243861244640761</v>
      </c>
      <c r="AG36" s="79"/>
    </row>
    <row r="37" spans="2:33" s="32" customFormat="1" ht="27.9" customHeight="1" x14ac:dyDescent="0.4">
      <c r="B37" s="28">
        <v>11</v>
      </c>
      <c r="C37" s="472"/>
      <c r="D37" s="165" t="str">
        <f>'113.11月菜單'!R12</f>
        <v>油蔥拌飯</v>
      </c>
      <c r="E37" s="165" t="s">
        <v>17</v>
      </c>
      <c r="F37" s="165"/>
      <c r="G37" s="165" t="str">
        <f>'113.11月菜單'!R13</f>
        <v>黑胡椒肉絲</v>
      </c>
      <c r="H37" s="165" t="s">
        <v>17</v>
      </c>
      <c r="I37" s="165"/>
      <c r="J37" s="165" t="str">
        <f>'113.11月菜單'!R14</f>
        <v>鍋貼(加)</v>
      </c>
      <c r="K37" s="165" t="s">
        <v>70</v>
      </c>
      <c r="L37" s="165"/>
      <c r="M37" s="165" t="str">
        <f>'113.11月菜單'!R15</f>
        <v>玉米炒蛋</v>
      </c>
      <c r="N37" s="165" t="s">
        <v>17</v>
      </c>
      <c r="O37" s="165"/>
      <c r="P37" s="165" t="str">
        <f>'113.11月菜單'!R16</f>
        <v>深色蔬菜</v>
      </c>
      <c r="Q37" s="165" t="s">
        <v>62</v>
      </c>
      <c r="R37" s="165"/>
      <c r="S37" s="165" t="str">
        <f>'113.11月菜單'!R17</f>
        <v>菜頭湯</v>
      </c>
      <c r="T37" s="165" t="s">
        <v>17</v>
      </c>
      <c r="U37" s="165"/>
      <c r="V37" s="485"/>
      <c r="W37" s="29" t="s">
        <v>44</v>
      </c>
      <c r="X37" s="30" t="s">
        <v>19</v>
      </c>
      <c r="Y37" s="31">
        <v>5.4</v>
      </c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  <c r="AG37" s="67"/>
    </row>
    <row r="38" spans="2:33" ht="27.9" customHeight="1" x14ac:dyDescent="0.4">
      <c r="B38" s="33" t="s">
        <v>8</v>
      </c>
      <c r="C38" s="472"/>
      <c r="D38" s="164" t="s">
        <v>24</v>
      </c>
      <c r="E38" s="164"/>
      <c r="F38" s="164">
        <v>100</v>
      </c>
      <c r="G38" s="477" t="s">
        <v>120</v>
      </c>
      <c r="H38" s="478"/>
      <c r="I38" s="164">
        <v>50</v>
      </c>
      <c r="J38" s="164" t="s">
        <v>192</v>
      </c>
      <c r="K38" s="164" t="s">
        <v>134</v>
      </c>
      <c r="L38" s="164">
        <v>30</v>
      </c>
      <c r="M38" s="82" t="s">
        <v>141</v>
      </c>
      <c r="N38" s="82"/>
      <c r="O38" s="82">
        <v>30</v>
      </c>
      <c r="P38" s="164" t="s">
        <v>73</v>
      </c>
      <c r="Q38" s="164"/>
      <c r="R38" s="164">
        <v>100</v>
      </c>
      <c r="S38" s="164" t="s">
        <v>74</v>
      </c>
      <c r="T38" s="164"/>
      <c r="U38" s="164">
        <v>35</v>
      </c>
      <c r="V38" s="486"/>
      <c r="W38" s="76">
        <f>Y37*15+Y38*0+Y39*5+Y40*0+Y41*15+Y42*12+15</f>
        <v>104.5</v>
      </c>
      <c r="X38" s="34" t="s">
        <v>25</v>
      </c>
      <c r="Y38" s="35">
        <v>2.2999999999999998</v>
      </c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  <c r="AG38" s="78"/>
    </row>
    <row r="39" spans="2:33" ht="27.9" customHeight="1" x14ac:dyDescent="0.4">
      <c r="B39" s="33">
        <v>8</v>
      </c>
      <c r="C39" s="472"/>
      <c r="D39" s="164" t="s">
        <v>104</v>
      </c>
      <c r="E39" s="164"/>
      <c r="F39" s="164">
        <v>1</v>
      </c>
      <c r="G39" s="178" t="s">
        <v>67</v>
      </c>
      <c r="H39" s="185"/>
      <c r="I39" s="164">
        <v>25</v>
      </c>
      <c r="J39" s="164"/>
      <c r="K39" s="164"/>
      <c r="L39" s="164"/>
      <c r="M39" s="164" t="s">
        <v>69</v>
      </c>
      <c r="N39" s="82"/>
      <c r="O39" s="82">
        <v>30</v>
      </c>
      <c r="P39" s="164"/>
      <c r="Q39" s="164"/>
      <c r="R39" s="164"/>
      <c r="S39" s="164"/>
      <c r="T39" s="164"/>
      <c r="U39" s="164"/>
      <c r="V39" s="486"/>
      <c r="W39" s="36" t="s">
        <v>46</v>
      </c>
      <c r="X39" s="37" t="s">
        <v>27</v>
      </c>
      <c r="Y39" s="35">
        <v>1.7</v>
      </c>
      <c r="AA39" s="38" t="s">
        <v>28</v>
      </c>
      <c r="AB39" s="14">
        <v>2.2999999999999998</v>
      </c>
      <c r="AC39" s="39">
        <f>AB39*7</f>
        <v>16.099999999999998</v>
      </c>
      <c r="AD39" s="14">
        <f>AB39*5</f>
        <v>11.5</v>
      </c>
      <c r="AE39" s="14" t="s">
        <v>29</v>
      </c>
      <c r="AF39" s="40">
        <f>AC39*4+AD39*9</f>
        <v>167.89999999999998</v>
      </c>
      <c r="AG39" s="67"/>
    </row>
    <row r="40" spans="2:33" ht="27.9" customHeight="1" x14ac:dyDescent="0.4">
      <c r="B40" s="33" t="s">
        <v>10</v>
      </c>
      <c r="C40" s="472"/>
      <c r="D40" s="164" t="s">
        <v>96</v>
      </c>
      <c r="E40" s="164"/>
      <c r="F40" s="164">
        <v>10</v>
      </c>
      <c r="G40" s="164"/>
      <c r="H40" s="164"/>
      <c r="I40" s="164"/>
      <c r="J40" s="164"/>
      <c r="K40" s="166"/>
      <c r="L40" s="164"/>
      <c r="M40" s="164"/>
      <c r="N40" s="164"/>
      <c r="O40" s="164"/>
      <c r="P40" s="164"/>
      <c r="Q40" s="164"/>
      <c r="R40" s="164"/>
      <c r="S40" s="164"/>
      <c r="T40" s="170"/>
      <c r="U40" s="164"/>
      <c r="V40" s="486"/>
      <c r="W40" s="76">
        <f>Y37*0+Y38*5+Y39*0+Y40*5+Y41*0+Y42*4</f>
        <v>24</v>
      </c>
      <c r="X40" s="37" t="s">
        <v>30</v>
      </c>
      <c r="Y40" s="35">
        <v>2.5</v>
      </c>
      <c r="Z40" s="12"/>
      <c r="AA40" s="13" t="s">
        <v>31</v>
      </c>
      <c r="AB40" s="14">
        <v>1.6</v>
      </c>
      <c r="AC40" s="14">
        <f>AB40*1</f>
        <v>1.6</v>
      </c>
      <c r="AD40" s="14" t="s">
        <v>29</v>
      </c>
      <c r="AE40" s="14">
        <f>AB40*5</f>
        <v>8</v>
      </c>
      <c r="AF40" s="14">
        <f>AC40*4+AE40*4</f>
        <v>38.4</v>
      </c>
      <c r="AG40" s="78"/>
    </row>
    <row r="41" spans="2:33" ht="27.9" customHeight="1" x14ac:dyDescent="0.3">
      <c r="B41" s="468" t="s">
        <v>32</v>
      </c>
      <c r="C41" s="472"/>
      <c r="D41" s="164" t="s">
        <v>155</v>
      </c>
      <c r="E41" s="164"/>
      <c r="F41" s="164">
        <v>1</v>
      </c>
      <c r="G41" s="164"/>
      <c r="H41" s="164"/>
      <c r="I41" s="164"/>
      <c r="J41" s="164"/>
      <c r="K41" s="166"/>
      <c r="L41" s="164"/>
      <c r="M41" s="164"/>
      <c r="N41" s="166"/>
      <c r="O41" s="164"/>
      <c r="P41" s="164"/>
      <c r="Q41" s="164"/>
      <c r="R41" s="164"/>
      <c r="S41" s="164"/>
      <c r="T41" s="166"/>
      <c r="U41" s="164"/>
      <c r="V41" s="486"/>
      <c r="W41" s="36" t="s">
        <v>47</v>
      </c>
      <c r="X41" s="37" t="s">
        <v>33</v>
      </c>
      <c r="Y41" s="35">
        <v>0</v>
      </c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  <c r="AG41" s="67"/>
    </row>
    <row r="42" spans="2:33" ht="27.9" customHeight="1" x14ac:dyDescent="0.4">
      <c r="B42" s="468"/>
      <c r="C42" s="472"/>
      <c r="D42" s="164"/>
      <c r="E42" s="164"/>
      <c r="F42" s="164"/>
      <c r="G42" s="164"/>
      <c r="H42" s="166"/>
      <c r="I42" s="164"/>
      <c r="J42" s="164"/>
      <c r="K42" s="166"/>
      <c r="L42" s="164"/>
      <c r="M42" s="164"/>
      <c r="N42" s="166"/>
      <c r="O42" s="164"/>
      <c r="P42" s="164"/>
      <c r="Q42" s="166"/>
      <c r="R42" s="164"/>
      <c r="S42" s="164"/>
      <c r="T42" s="166"/>
      <c r="U42" s="164"/>
      <c r="V42" s="486"/>
      <c r="W42" s="76">
        <f>Y37*2+Y38*7+Y39*1+Y40*0+Y41*0+Y42*8</f>
        <v>28.599999999999998</v>
      </c>
      <c r="X42" s="70" t="s">
        <v>42</v>
      </c>
      <c r="Y42" s="41">
        <v>0</v>
      </c>
      <c r="Z42" s="12"/>
      <c r="AA42" s="13" t="s">
        <v>35</v>
      </c>
      <c r="AE42" s="13">
        <f>AB42*15</f>
        <v>0</v>
      </c>
      <c r="AG42" s="78"/>
    </row>
    <row r="43" spans="2:33" ht="27.9" customHeight="1" x14ac:dyDescent="0.3">
      <c r="B43" s="42" t="s">
        <v>36</v>
      </c>
      <c r="C43" s="43"/>
      <c r="D43" s="164"/>
      <c r="E43" s="166"/>
      <c r="F43" s="164"/>
      <c r="G43" s="164"/>
      <c r="H43" s="166"/>
      <c r="I43" s="164"/>
      <c r="J43" s="164"/>
      <c r="K43" s="166"/>
      <c r="L43" s="164"/>
      <c r="M43" s="164"/>
      <c r="N43" s="166"/>
      <c r="O43" s="164"/>
      <c r="P43" s="164"/>
      <c r="Q43" s="166"/>
      <c r="R43" s="164"/>
      <c r="S43" s="164"/>
      <c r="T43" s="166"/>
      <c r="U43" s="164"/>
      <c r="V43" s="486"/>
      <c r="W43" s="36" t="s">
        <v>12</v>
      </c>
      <c r="X43" s="44"/>
      <c r="Y43" s="35"/>
      <c r="AC43" s="13">
        <f>SUM(AC38:AC42)</f>
        <v>29.7</v>
      </c>
      <c r="AD43" s="13">
        <f>SUM(AD38:AD42)</f>
        <v>24</v>
      </c>
      <c r="AE43" s="13">
        <f>SUM(AE38:AE42)</f>
        <v>98</v>
      </c>
      <c r="AF43" s="13">
        <f>AC43*4+AD43*9+AE43*4</f>
        <v>726.8</v>
      </c>
      <c r="AG43" s="67"/>
    </row>
    <row r="44" spans="2:33" ht="27.9" customHeight="1" thickBot="1" x14ac:dyDescent="0.45">
      <c r="B44" s="63"/>
      <c r="C44" s="46"/>
      <c r="D44" s="152"/>
      <c r="E44" s="162"/>
      <c r="F44" s="154"/>
      <c r="G44" s="169"/>
      <c r="H44" s="168"/>
      <c r="I44" s="169"/>
      <c r="J44" s="169"/>
      <c r="K44" s="168"/>
      <c r="L44" s="169"/>
      <c r="M44" s="169"/>
      <c r="N44" s="168"/>
      <c r="O44" s="169"/>
      <c r="P44" s="169"/>
      <c r="Q44" s="168"/>
      <c r="R44" s="169"/>
      <c r="S44" s="169"/>
      <c r="T44" s="168"/>
      <c r="U44" s="169"/>
      <c r="V44" s="487"/>
      <c r="W44" s="224">
        <f>W38*4+W42*4+W40*9</f>
        <v>748.4</v>
      </c>
      <c r="X44" s="48"/>
      <c r="Y44" s="49"/>
      <c r="Z44" s="12"/>
      <c r="AC44" s="47">
        <f>AC43*4/AF43</f>
        <v>0.16345624656026417</v>
      </c>
      <c r="AD44" s="47">
        <f>AD43*9/AF43</f>
        <v>0.29719317556411667</v>
      </c>
      <c r="AE44" s="47">
        <f>AE43*4/AF43</f>
        <v>0.53935057787561924</v>
      </c>
      <c r="AG44" s="79"/>
    </row>
    <row r="45" spans="2:33" s="56" customFormat="1" ht="21.75" customHeight="1" x14ac:dyDescent="0.3">
      <c r="B45" s="14"/>
      <c r="C45" s="13"/>
      <c r="D45" s="13"/>
      <c r="E45" s="64"/>
      <c r="F45" s="13"/>
      <c r="G45" s="13"/>
      <c r="H45" s="64"/>
      <c r="I45" s="13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2"/>
      <c r="X45" s="482"/>
      <c r="Y45" s="482"/>
      <c r="Z45" s="65"/>
      <c r="AB45" s="51"/>
    </row>
    <row r="46" spans="2:33" x14ac:dyDescent="0.3">
      <c r="B46" s="51"/>
      <c r="C46" s="56"/>
      <c r="D46" s="481"/>
      <c r="E46" s="481"/>
      <c r="F46" s="484"/>
      <c r="G46" s="484"/>
      <c r="H46" s="66"/>
      <c r="K46" s="66"/>
      <c r="N46" s="66"/>
      <c r="Q46" s="66"/>
      <c r="T46" s="66"/>
    </row>
    <row r="48" spans="2:33" x14ac:dyDescent="0.3">
      <c r="G48" s="64"/>
      <c r="H48" s="13"/>
      <c r="J48" s="64"/>
      <c r="K48" s="13"/>
      <c r="M48" s="64"/>
      <c r="N48" s="13"/>
      <c r="P48" s="64"/>
      <c r="Q48" s="13"/>
      <c r="S48" s="67"/>
      <c r="T48" s="68"/>
      <c r="U48" s="69"/>
      <c r="W48" s="13"/>
      <c r="X48" s="14"/>
      <c r="Y48" s="13"/>
      <c r="AB48" s="13"/>
    </row>
    <row r="49" spans="7:28" x14ac:dyDescent="0.3">
      <c r="G49" s="64"/>
      <c r="H49" s="13"/>
      <c r="J49" s="64"/>
      <c r="K49" s="13"/>
      <c r="M49" s="64"/>
      <c r="N49" s="13"/>
      <c r="P49" s="64"/>
      <c r="Q49" s="13"/>
      <c r="S49" s="67"/>
      <c r="T49" s="68"/>
      <c r="U49" s="69"/>
      <c r="W49" s="13"/>
      <c r="X49" s="14"/>
      <c r="Y49" s="13"/>
      <c r="AB49" s="13"/>
    </row>
    <row r="50" spans="7:28" x14ac:dyDescent="0.3">
      <c r="G50" s="64"/>
      <c r="H50" s="13"/>
      <c r="J50" s="64"/>
      <c r="K50" s="13"/>
      <c r="M50" s="64"/>
      <c r="N50" s="13"/>
      <c r="P50" s="64"/>
      <c r="Q50" s="13"/>
      <c r="S50" s="67"/>
      <c r="T50" s="68"/>
      <c r="U50" s="69"/>
      <c r="W50" s="13"/>
      <c r="X50" s="14"/>
      <c r="Y50" s="13"/>
      <c r="AB50" s="13"/>
    </row>
    <row r="51" spans="7:28" x14ac:dyDescent="0.3">
      <c r="G51" s="64"/>
      <c r="H51" s="13"/>
      <c r="J51" s="64"/>
      <c r="K51" s="13"/>
      <c r="M51" s="64"/>
      <c r="N51" s="13"/>
      <c r="P51" s="64"/>
      <c r="Q51" s="13"/>
      <c r="S51" s="67"/>
      <c r="T51" s="68"/>
      <c r="U51" s="69"/>
      <c r="W51" s="13"/>
      <c r="X51" s="14"/>
      <c r="Y51" s="13"/>
      <c r="AB51" s="13"/>
    </row>
    <row r="52" spans="7:28" x14ac:dyDescent="0.3">
      <c r="G52" s="64"/>
      <c r="H52" s="13"/>
      <c r="J52" s="64"/>
      <c r="K52" s="13"/>
      <c r="M52" s="64"/>
      <c r="N52" s="13"/>
      <c r="P52" s="64"/>
      <c r="Q52" s="13"/>
      <c r="S52" s="67"/>
      <c r="T52" s="68"/>
      <c r="U52" s="69"/>
      <c r="W52" s="13"/>
      <c r="X52" s="14"/>
      <c r="Y52" s="13"/>
      <c r="AB52" s="13"/>
    </row>
    <row r="53" spans="7:28" x14ac:dyDescent="0.3">
      <c r="G53" s="64"/>
      <c r="H53" s="13"/>
      <c r="J53" s="64"/>
      <c r="K53" s="13"/>
      <c r="M53" s="64"/>
      <c r="N53" s="13"/>
      <c r="P53" s="64"/>
      <c r="Q53" s="13"/>
      <c r="S53" s="67"/>
      <c r="T53" s="68"/>
      <c r="U53" s="69"/>
      <c r="W53" s="13"/>
      <c r="X53" s="14"/>
      <c r="Y53" s="13"/>
      <c r="AB53" s="13"/>
    </row>
    <row r="54" spans="7:28" x14ac:dyDescent="0.3">
      <c r="G54" s="64"/>
      <c r="H54" s="13"/>
      <c r="J54" s="64"/>
      <c r="K54" s="13"/>
      <c r="M54" s="64"/>
      <c r="N54" s="13"/>
      <c r="P54" s="64"/>
      <c r="Q54" s="13"/>
      <c r="S54" s="67"/>
      <c r="T54" s="68"/>
      <c r="U54" s="69"/>
      <c r="W54" s="13"/>
      <c r="X54" s="14"/>
      <c r="Y54" s="13"/>
      <c r="AB54" s="13"/>
    </row>
  </sheetData>
  <mergeCells count="26">
    <mergeCell ref="AJ19:AK19"/>
    <mergeCell ref="B41:B42"/>
    <mergeCell ref="C13:C18"/>
    <mergeCell ref="V13:V20"/>
    <mergeCell ref="B17:B18"/>
    <mergeCell ref="B25:B26"/>
    <mergeCell ref="B33:B34"/>
    <mergeCell ref="G23:H23"/>
    <mergeCell ref="G14:H14"/>
    <mergeCell ref="G38:H38"/>
    <mergeCell ref="B1:Y1"/>
    <mergeCell ref="B2:G2"/>
    <mergeCell ref="C5:C10"/>
    <mergeCell ref="V5:V12"/>
    <mergeCell ref="B9:B10"/>
    <mergeCell ref="F3:K3"/>
    <mergeCell ref="G6:H6"/>
    <mergeCell ref="D46:G46"/>
    <mergeCell ref="C29:C34"/>
    <mergeCell ref="V29:V36"/>
    <mergeCell ref="C21:C26"/>
    <mergeCell ref="V21:V28"/>
    <mergeCell ref="J45:Y45"/>
    <mergeCell ref="C37:C42"/>
    <mergeCell ref="V37:V44"/>
    <mergeCell ref="S24:T2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54"/>
  <sheetViews>
    <sheetView zoomScale="75" zoomScaleNormal="75" workbookViewId="0">
      <selection activeCell="W14" sqref="W14"/>
    </sheetView>
  </sheetViews>
  <sheetFormatPr defaultColWidth="9" defaultRowHeight="21" x14ac:dyDescent="0.3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9.6640625" style="13" customWidth="1"/>
    <col min="7" max="7" width="18.6640625" style="13" customWidth="1"/>
    <col min="8" max="8" width="5.6640625" style="64" customWidth="1"/>
    <col min="9" max="9" width="9.6640625" style="13" customWidth="1"/>
    <col min="10" max="10" width="18.6640625" style="13" customWidth="1"/>
    <col min="11" max="11" width="5.6640625" style="64" customWidth="1"/>
    <col min="12" max="12" width="9.6640625" style="13" customWidth="1"/>
    <col min="13" max="13" width="18.6640625" style="13" customWidth="1"/>
    <col min="14" max="14" width="5.6640625" style="64" customWidth="1"/>
    <col min="15" max="15" width="9.6640625" style="13" customWidth="1"/>
    <col min="16" max="16" width="18.6640625" style="13" customWidth="1"/>
    <col min="17" max="17" width="5.6640625" style="64" customWidth="1"/>
    <col min="18" max="18" width="9.6640625" style="13" customWidth="1"/>
    <col min="19" max="19" width="18.6640625" style="13" customWidth="1"/>
    <col min="20" max="20" width="5.6640625" style="64" customWidth="1"/>
    <col min="21" max="21" width="9.664062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3" s="2" customFormat="1" ht="39" x14ac:dyDescent="0.7">
      <c r="B1" s="469" t="s">
        <v>321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1"/>
      <c r="AB1" s="3"/>
    </row>
    <row r="2" spans="2:33" s="2" customFormat="1" ht="13.5" customHeight="1" x14ac:dyDescent="0.6">
      <c r="B2" s="470"/>
      <c r="C2" s="471"/>
      <c r="D2" s="471"/>
      <c r="E2" s="471"/>
      <c r="F2" s="471"/>
      <c r="G2" s="471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3" ht="32.25" customHeight="1" thickBot="1" x14ac:dyDescent="0.5">
      <c r="B3" s="71" t="s">
        <v>43</v>
      </c>
      <c r="C3" s="7"/>
      <c r="D3" s="8"/>
      <c r="E3" s="8"/>
      <c r="F3" s="476" t="s">
        <v>109</v>
      </c>
      <c r="G3" s="476"/>
      <c r="H3" s="476"/>
      <c r="I3" s="476"/>
      <c r="J3" s="476"/>
      <c r="K3" s="476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3" s="27" customFormat="1" ht="100.2" x14ac:dyDescent="0.3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9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3" s="32" customFormat="1" ht="65.099999999999994" customHeight="1" x14ac:dyDescent="0.4">
      <c r="B5" s="28">
        <v>11</v>
      </c>
      <c r="C5" s="472"/>
      <c r="D5" s="165" t="str">
        <f>'113.11月菜單'!B21</f>
        <v>香Q米飯</v>
      </c>
      <c r="E5" s="165" t="s">
        <v>15</v>
      </c>
      <c r="F5" s="163" t="s">
        <v>16</v>
      </c>
      <c r="G5" s="165" t="str">
        <f>'113.11月菜單'!B22</f>
        <v>無骨雞排(加)</v>
      </c>
      <c r="H5" s="165" t="s">
        <v>142</v>
      </c>
      <c r="I5" s="163" t="s">
        <v>16</v>
      </c>
      <c r="J5" s="165" t="str">
        <f>'113.11月菜單'!B23</f>
        <v>冰心地瓜</v>
      </c>
      <c r="K5" s="165" t="s">
        <v>143</v>
      </c>
      <c r="L5" s="163" t="s">
        <v>16</v>
      </c>
      <c r="M5" s="165" t="str">
        <f>'113.11月菜單'!B24</f>
        <v>菜脯蛋(醃)</v>
      </c>
      <c r="N5" s="165" t="s">
        <v>50</v>
      </c>
      <c r="O5" s="163" t="s">
        <v>16</v>
      </c>
      <c r="P5" s="165" t="str">
        <f>'113.11月菜單'!B25</f>
        <v>深色蔬菜</v>
      </c>
      <c r="Q5" s="165" t="s">
        <v>18</v>
      </c>
      <c r="R5" s="163" t="s">
        <v>16</v>
      </c>
      <c r="S5" s="165" t="str">
        <f>'113.11月菜單'!B26</f>
        <v>鮮蔬肉絲湯</v>
      </c>
      <c r="T5" s="165" t="s">
        <v>17</v>
      </c>
      <c r="U5" s="163" t="s">
        <v>16</v>
      </c>
      <c r="V5" s="473"/>
      <c r="W5" s="29" t="s">
        <v>44</v>
      </c>
      <c r="X5" s="30" t="s">
        <v>19</v>
      </c>
      <c r="Y5" s="31">
        <v>5.5</v>
      </c>
      <c r="Z5" s="13"/>
      <c r="AA5" s="13"/>
      <c r="AB5" s="14"/>
      <c r="AC5" s="13" t="s">
        <v>20</v>
      </c>
      <c r="AD5" s="13" t="s">
        <v>21</v>
      </c>
      <c r="AE5" s="13" t="s">
        <v>22</v>
      </c>
      <c r="AF5" s="13" t="s">
        <v>23</v>
      </c>
      <c r="AG5" s="67"/>
    </row>
    <row r="6" spans="2:33" ht="27.9" customHeight="1" x14ac:dyDescent="0.4">
      <c r="B6" s="33" t="s">
        <v>8</v>
      </c>
      <c r="C6" s="472"/>
      <c r="D6" s="164" t="s">
        <v>72</v>
      </c>
      <c r="E6" s="164"/>
      <c r="F6" s="164">
        <v>100</v>
      </c>
      <c r="G6" s="164" t="s">
        <v>279</v>
      </c>
      <c r="H6" s="190"/>
      <c r="I6" s="164">
        <v>60</v>
      </c>
      <c r="J6" s="164" t="s">
        <v>185</v>
      </c>
      <c r="K6" s="171"/>
      <c r="L6" s="164">
        <v>30</v>
      </c>
      <c r="M6" s="164" t="s">
        <v>69</v>
      </c>
      <c r="N6" s="164"/>
      <c r="O6" s="164">
        <v>50</v>
      </c>
      <c r="P6" s="164" t="s">
        <v>73</v>
      </c>
      <c r="Q6" s="164"/>
      <c r="R6" s="164">
        <v>100</v>
      </c>
      <c r="S6" s="479" t="s">
        <v>120</v>
      </c>
      <c r="T6" s="480"/>
      <c r="U6" s="164">
        <v>10</v>
      </c>
      <c r="V6" s="474"/>
      <c r="W6" s="76">
        <f>Y5*15+Y6*0+Y7*5+Y8*0+Y9*15+Y10*12+15</f>
        <v>104.5</v>
      </c>
      <c r="X6" s="34" t="s">
        <v>25</v>
      </c>
      <c r="Y6" s="35">
        <v>2.2999999999999998</v>
      </c>
      <c r="Z6" s="12"/>
      <c r="AA6" s="14" t="s">
        <v>26</v>
      </c>
      <c r="AB6" s="14">
        <v>6</v>
      </c>
      <c r="AC6" s="14">
        <f>AB6*2</f>
        <v>12</v>
      </c>
      <c r="AD6" s="14"/>
      <c r="AE6" s="14">
        <f>AB6*15</f>
        <v>90</v>
      </c>
      <c r="AF6" s="14">
        <f>AC6*4+AE6*4</f>
        <v>408</v>
      </c>
      <c r="AG6" s="78"/>
    </row>
    <row r="7" spans="2:33" ht="27.9" customHeight="1" x14ac:dyDescent="0.4">
      <c r="B7" s="33">
        <v>11</v>
      </c>
      <c r="C7" s="472"/>
      <c r="D7" s="164"/>
      <c r="E7" s="164"/>
      <c r="F7" s="164"/>
      <c r="G7" s="164"/>
      <c r="H7" s="170"/>
      <c r="I7" s="164"/>
      <c r="J7" s="164"/>
      <c r="K7" s="171"/>
      <c r="L7" s="164"/>
      <c r="M7" s="164" t="s">
        <v>191</v>
      </c>
      <c r="N7" s="164" t="s">
        <v>88</v>
      </c>
      <c r="O7" s="164">
        <v>10</v>
      </c>
      <c r="P7" s="164"/>
      <c r="Q7" s="164"/>
      <c r="R7" s="164"/>
      <c r="S7" s="164" t="s">
        <v>115</v>
      </c>
      <c r="T7" s="164"/>
      <c r="U7" s="164">
        <v>30</v>
      </c>
      <c r="V7" s="474"/>
      <c r="W7" s="36" t="s">
        <v>46</v>
      </c>
      <c r="X7" s="37" t="s">
        <v>27</v>
      </c>
      <c r="Y7" s="35">
        <v>1.4</v>
      </c>
      <c r="AA7" s="38" t="s">
        <v>28</v>
      </c>
      <c r="AB7" s="14">
        <v>2</v>
      </c>
      <c r="AC7" s="39">
        <f>AB7*7</f>
        <v>14</v>
      </c>
      <c r="AD7" s="14">
        <f>AB7*5</f>
        <v>10</v>
      </c>
      <c r="AE7" s="14" t="s">
        <v>29</v>
      </c>
      <c r="AF7" s="40">
        <f>AC7*4+AD7*9</f>
        <v>146</v>
      </c>
      <c r="AG7" s="67"/>
    </row>
    <row r="8" spans="2:33" ht="27.9" customHeight="1" x14ac:dyDescent="0.4">
      <c r="B8" s="33" t="s">
        <v>10</v>
      </c>
      <c r="C8" s="472"/>
      <c r="D8" s="164"/>
      <c r="E8" s="164"/>
      <c r="F8" s="164"/>
      <c r="G8" s="178"/>
      <c r="H8" s="185"/>
      <c r="I8" s="164"/>
      <c r="J8" s="164"/>
      <c r="K8" s="171"/>
      <c r="L8" s="164"/>
      <c r="M8" s="178"/>
      <c r="N8" s="142"/>
      <c r="O8" s="164"/>
      <c r="P8" s="164"/>
      <c r="Q8" s="166"/>
      <c r="R8" s="164"/>
      <c r="S8" s="164" t="s">
        <v>121</v>
      </c>
      <c r="T8" s="164"/>
      <c r="U8" s="164">
        <v>1</v>
      </c>
      <c r="V8" s="474"/>
      <c r="W8" s="76">
        <f>Y5*0+Y6*5+Y7*0+Y8*5+Y9*0+Y10*4</f>
        <v>24</v>
      </c>
      <c r="X8" s="37" t="s">
        <v>30</v>
      </c>
      <c r="Y8" s="35">
        <v>2.5</v>
      </c>
      <c r="Z8" s="12"/>
      <c r="AA8" s="13" t="s">
        <v>31</v>
      </c>
      <c r="AB8" s="14">
        <v>1.5</v>
      </c>
      <c r="AC8" s="14">
        <f>AB8*1</f>
        <v>1.5</v>
      </c>
      <c r="AD8" s="14" t="s">
        <v>29</v>
      </c>
      <c r="AE8" s="14">
        <f>AB8*5</f>
        <v>7.5</v>
      </c>
      <c r="AF8" s="14">
        <f>AC8*4+AE8*4</f>
        <v>36</v>
      </c>
      <c r="AG8" s="78"/>
    </row>
    <row r="9" spans="2:33" ht="27.9" customHeight="1" x14ac:dyDescent="0.3">
      <c r="B9" s="468" t="s">
        <v>37</v>
      </c>
      <c r="C9" s="472"/>
      <c r="D9" s="164"/>
      <c r="E9" s="164"/>
      <c r="F9" s="164"/>
      <c r="G9" s="164"/>
      <c r="H9" s="166"/>
      <c r="I9" s="164"/>
      <c r="J9" s="164"/>
      <c r="K9" s="166"/>
      <c r="L9" s="164"/>
      <c r="M9" s="164"/>
      <c r="N9" s="164"/>
      <c r="O9" s="164"/>
      <c r="P9" s="164"/>
      <c r="Q9" s="166"/>
      <c r="R9" s="164"/>
      <c r="S9" s="164" t="s">
        <v>97</v>
      </c>
      <c r="T9" s="164"/>
      <c r="U9" s="164">
        <v>1</v>
      </c>
      <c r="V9" s="474"/>
      <c r="W9" s="36" t="s">
        <v>47</v>
      </c>
      <c r="X9" s="37" t="s">
        <v>33</v>
      </c>
      <c r="Y9" s="35">
        <v>0</v>
      </c>
      <c r="AA9" s="13" t="s">
        <v>34</v>
      </c>
      <c r="AB9" s="14">
        <v>2.5</v>
      </c>
      <c r="AC9" s="14"/>
      <c r="AD9" s="14">
        <f>AB9*5</f>
        <v>12.5</v>
      </c>
      <c r="AE9" s="14" t="s">
        <v>29</v>
      </c>
      <c r="AF9" s="14">
        <f>AD9*9</f>
        <v>112.5</v>
      </c>
      <c r="AG9" s="67"/>
    </row>
    <row r="10" spans="2:33" ht="27.9" customHeight="1" x14ac:dyDescent="0.4">
      <c r="B10" s="468"/>
      <c r="C10" s="472"/>
      <c r="D10" s="164"/>
      <c r="E10" s="164"/>
      <c r="F10" s="164"/>
      <c r="G10" s="164"/>
      <c r="H10" s="166"/>
      <c r="I10" s="164"/>
      <c r="J10" s="164"/>
      <c r="K10" s="166"/>
      <c r="L10" s="164"/>
      <c r="M10" s="164"/>
      <c r="N10" s="166"/>
      <c r="O10" s="164"/>
      <c r="P10" s="164"/>
      <c r="Q10" s="166"/>
      <c r="R10" s="164"/>
      <c r="S10" s="164"/>
      <c r="T10" s="170"/>
      <c r="U10" s="164"/>
      <c r="V10" s="474"/>
      <c r="W10" s="76">
        <f>Y5*2+Y6*7+Y7*1+Y8*0+Y9*0+Y10*8</f>
        <v>28.499999999999996</v>
      </c>
      <c r="X10" s="70" t="s">
        <v>42</v>
      </c>
      <c r="Y10" s="41">
        <v>0</v>
      </c>
      <c r="Z10" s="12"/>
      <c r="AA10" s="13" t="s">
        <v>35</v>
      </c>
      <c r="AE10" s="13">
        <f>AB10*15</f>
        <v>0</v>
      </c>
      <c r="AG10" s="78"/>
    </row>
    <row r="11" spans="2:33" ht="27.9" customHeight="1" x14ac:dyDescent="0.3">
      <c r="B11" s="42" t="s">
        <v>36</v>
      </c>
      <c r="C11" s="43"/>
      <c r="D11" s="164"/>
      <c r="E11" s="166"/>
      <c r="F11" s="164"/>
      <c r="G11" s="164"/>
      <c r="H11" s="166"/>
      <c r="I11" s="164"/>
      <c r="J11" s="164"/>
      <c r="K11" s="166"/>
      <c r="L11" s="164"/>
      <c r="M11" s="164"/>
      <c r="N11" s="166"/>
      <c r="O11" s="164"/>
      <c r="P11" s="164"/>
      <c r="Q11" s="166"/>
      <c r="R11" s="164"/>
      <c r="S11" s="164"/>
      <c r="T11" s="166"/>
      <c r="U11" s="164"/>
      <c r="V11" s="474"/>
      <c r="W11" s="36" t="s">
        <v>12</v>
      </c>
      <c r="X11" s="44"/>
      <c r="Y11" s="35"/>
      <c r="AC11" s="13">
        <f>SUM(AC6:AC10)</f>
        <v>27.5</v>
      </c>
      <c r="AD11" s="13">
        <f>SUM(AD6:AD10)</f>
        <v>22.5</v>
      </c>
      <c r="AE11" s="13">
        <f>SUM(AE6:AE10)</f>
        <v>97.5</v>
      </c>
      <c r="AF11" s="13">
        <f>AC11*4+AD11*9+AE11*4</f>
        <v>702.5</v>
      </c>
      <c r="AG11" s="67"/>
    </row>
    <row r="12" spans="2:33" ht="27.9" customHeight="1" x14ac:dyDescent="0.4">
      <c r="B12" s="45"/>
      <c r="C12" s="46"/>
      <c r="D12" s="166"/>
      <c r="E12" s="166"/>
      <c r="F12" s="164"/>
      <c r="G12" s="164"/>
      <c r="H12" s="166"/>
      <c r="I12" s="164"/>
      <c r="J12" s="164"/>
      <c r="K12" s="166"/>
      <c r="L12" s="164"/>
      <c r="M12" s="164"/>
      <c r="N12" s="166"/>
      <c r="O12" s="164"/>
      <c r="P12" s="164"/>
      <c r="Q12" s="166"/>
      <c r="R12" s="164"/>
      <c r="S12" s="164"/>
      <c r="T12" s="166"/>
      <c r="U12" s="164"/>
      <c r="V12" s="475"/>
      <c r="W12" s="225">
        <f>W6*4+W10*4+W8*9</f>
        <v>748</v>
      </c>
      <c r="X12" s="48"/>
      <c r="Y12" s="49"/>
      <c r="Z12" s="12"/>
      <c r="AC12" s="47">
        <f>AC11*4/AF11</f>
        <v>0.15658362989323843</v>
      </c>
      <c r="AD12" s="47">
        <f>AD11*9/AF11</f>
        <v>0.28825622775800713</v>
      </c>
      <c r="AE12" s="47">
        <f>AE11*4/AF11</f>
        <v>0.55516014234875444</v>
      </c>
      <c r="AG12" s="79"/>
    </row>
    <row r="13" spans="2:33" s="32" customFormat="1" ht="27.9" customHeight="1" x14ac:dyDescent="0.4">
      <c r="B13" s="28">
        <v>11</v>
      </c>
      <c r="C13" s="472"/>
      <c r="D13" s="165" t="str">
        <f>'113.11月菜單'!F21</f>
        <v>糙米飯</v>
      </c>
      <c r="E13" s="165" t="s">
        <v>15</v>
      </c>
      <c r="F13" s="165"/>
      <c r="G13" s="165" t="str">
        <f>'113.11月菜單'!F22</f>
        <v>脆皮雞翅</v>
      </c>
      <c r="H13" s="165" t="s">
        <v>70</v>
      </c>
      <c r="I13" s="165"/>
      <c r="J13" s="165" t="str">
        <f>'113.11月菜單'!F23</f>
        <v>麻辣燙(豆)</v>
      </c>
      <c r="K13" s="165" t="s">
        <v>17</v>
      </c>
      <c r="L13" s="165"/>
      <c r="M13" s="165" t="str">
        <f>'113.11月菜單'!F24</f>
        <v>港式蘿蔔糕(冷)</v>
      </c>
      <c r="N13" s="165" t="s">
        <v>15</v>
      </c>
      <c r="O13" s="165"/>
      <c r="P13" s="165" t="str">
        <f>'113.11月菜單'!F25</f>
        <v>淺色蔬菜</v>
      </c>
      <c r="Q13" s="165" t="s">
        <v>18</v>
      </c>
      <c r="R13" s="165"/>
      <c r="S13" s="165" t="str">
        <f>'113.11月菜單'!F26</f>
        <v>冬瓜山粉圓</v>
      </c>
      <c r="T13" s="165" t="s">
        <v>17</v>
      </c>
      <c r="U13" s="165"/>
      <c r="V13" s="473"/>
      <c r="W13" s="29" t="s">
        <v>44</v>
      </c>
      <c r="X13" s="30" t="s">
        <v>19</v>
      </c>
      <c r="Y13" s="31">
        <v>5.6</v>
      </c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  <c r="AG13" s="67"/>
    </row>
    <row r="14" spans="2:33" ht="27.9" customHeight="1" x14ac:dyDescent="0.4">
      <c r="B14" s="33" t="s">
        <v>8</v>
      </c>
      <c r="C14" s="472"/>
      <c r="D14" s="164" t="s">
        <v>24</v>
      </c>
      <c r="E14" s="164"/>
      <c r="F14" s="164">
        <v>60</v>
      </c>
      <c r="G14" s="164" t="s">
        <v>149</v>
      </c>
      <c r="H14" s="164"/>
      <c r="I14" s="164">
        <v>60</v>
      </c>
      <c r="J14" s="164" t="s">
        <v>116</v>
      </c>
      <c r="K14" s="164" t="s">
        <v>103</v>
      </c>
      <c r="L14" s="164">
        <v>30</v>
      </c>
      <c r="M14" s="164" t="s">
        <v>236</v>
      </c>
      <c r="N14" s="164" t="s">
        <v>127</v>
      </c>
      <c r="O14" s="164">
        <v>30</v>
      </c>
      <c r="P14" s="164" t="s">
        <v>73</v>
      </c>
      <c r="Q14" s="164"/>
      <c r="R14" s="164">
        <v>100</v>
      </c>
      <c r="S14" s="164" t="s">
        <v>327</v>
      </c>
      <c r="T14" s="164"/>
      <c r="U14" s="164">
        <v>15</v>
      </c>
      <c r="V14" s="474"/>
      <c r="W14" s="76">
        <f>Y13*15+Y14*0+Y15*5+Y16*0+Y17*15+Y18*12+18</f>
        <v>107</v>
      </c>
      <c r="X14" s="34" t="s">
        <v>25</v>
      </c>
      <c r="Y14" s="35">
        <v>2.2000000000000002</v>
      </c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</row>
    <row r="15" spans="2:33" ht="27.9" customHeight="1" x14ac:dyDescent="0.4">
      <c r="B15" s="33">
        <v>12</v>
      </c>
      <c r="C15" s="472"/>
      <c r="D15" s="164" t="s">
        <v>122</v>
      </c>
      <c r="E15" s="164"/>
      <c r="F15" s="164">
        <v>40</v>
      </c>
      <c r="G15" s="479"/>
      <c r="H15" s="480"/>
      <c r="I15" s="164"/>
      <c r="J15" s="164" t="s">
        <v>280</v>
      </c>
      <c r="K15" s="164"/>
      <c r="L15" s="164">
        <v>30</v>
      </c>
      <c r="M15" s="178"/>
      <c r="N15" s="185"/>
      <c r="O15" s="164"/>
      <c r="P15" s="164"/>
      <c r="Q15" s="164"/>
      <c r="R15" s="164"/>
      <c r="S15" s="164" t="s">
        <v>326</v>
      </c>
      <c r="T15" s="164"/>
      <c r="U15" s="164">
        <v>5</v>
      </c>
      <c r="V15" s="474"/>
      <c r="W15" s="36" t="s">
        <v>46</v>
      </c>
      <c r="X15" s="37" t="s">
        <v>27</v>
      </c>
      <c r="Y15" s="35">
        <v>1</v>
      </c>
      <c r="AA15" s="38" t="s">
        <v>28</v>
      </c>
      <c r="AB15" s="14">
        <v>2</v>
      </c>
      <c r="AC15" s="39">
        <f>AB15*7</f>
        <v>14</v>
      </c>
      <c r="AD15" s="14">
        <f>AB15*5</f>
        <v>10</v>
      </c>
      <c r="AE15" s="14" t="s">
        <v>29</v>
      </c>
      <c r="AF15" s="40">
        <f>AC15*4+AD15*9</f>
        <v>146</v>
      </c>
    </row>
    <row r="16" spans="2:33" ht="27.9" customHeight="1" x14ac:dyDescent="0.4">
      <c r="B16" s="33" t="s">
        <v>10</v>
      </c>
      <c r="C16" s="472"/>
      <c r="D16" s="166"/>
      <c r="E16" s="166"/>
      <c r="F16" s="164"/>
      <c r="G16" s="173"/>
      <c r="H16" s="182"/>
      <c r="I16" s="138"/>
      <c r="J16" s="181"/>
      <c r="K16" s="144"/>
      <c r="L16" s="164"/>
      <c r="M16" s="164"/>
      <c r="N16" s="170"/>
      <c r="O16" s="164"/>
      <c r="P16" s="164"/>
      <c r="Q16" s="166"/>
      <c r="R16" s="164"/>
      <c r="S16" s="164"/>
      <c r="T16" s="164"/>
      <c r="U16" s="164"/>
      <c r="V16" s="474"/>
      <c r="W16" s="76">
        <f>Y13*0+Y14*5+Y15*0+Y16*5+Y17*0+Y18*4</f>
        <v>23.5</v>
      </c>
      <c r="X16" s="37" t="s">
        <v>30</v>
      </c>
      <c r="Y16" s="35">
        <v>2.5</v>
      </c>
      <c r="Z16" s="12"/>
      <c r="AA16" s="13" t="s">
        <v>31</v>
      </c>
      <c r="AB16" s="14">
        <v>1.7</v>
      </c>
      <c r="AC16" s="14">
        <f>AB16*1</f>
        <v>1.7</v>
      </c>
      <c r="AD16" s="14" t="s">
        <v>29</v>
      </c>
      <c r="AE16" s="14">
        <f>AB16*5</f>
        <v>8.5</v>
      </c>
      <c r="AF16" s="14">
        <f>AC16*4+AE16*4</f>
        <v>40.799999999999997</v>
      </c>
    </row>
    <row r="17" spans="2:33" ht="27.9" customHeight="1" x14ac:dyDescent="0.3">
      <c r="B17" s="468" t="s">
        <v>38</v>
      </c>
      <c r="C17" s="472"/>
      <c r="D17" s="166"/>
      <c r="E17" s="166"/>
      <c r="F17" s="164"/>
      <c r="G17"/>
      <c r="H17" s="144"/>
      <c r="I17"/>
      <c r="J17" s="164"/>
      <c r="K17" s="164"/>
      <c r="L17" s="164"/>
      <c r="M17" s="164"/>
      <c r="N17" s="166"/>
      <c r="O17" s="164"/>
      <c r="P17" s="150"/>
      <c r="Q17" s="144"/>
      <c r="R17" s="150"/>
      <c r="S17" s="164"/>
      <c r="T17" s="164"/>
      <c r="U17" s="164"/>
      <c r="V17" s="474"/>
      <c r="W17" s="36" t="s">
        <v>47</v>
      </c>
      <c r="X17" s="37" t="s">
        <v>33</v>
      </c>
      <c r="Y17" s="35">
        <v>0</v>
      </c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</row>
    <row r="18" spans="2:33" ht="27.9" customHeight="1" x14ac:dyDescent="0.4">
      <c r="B18" s="468"/>
      <c r="C18" s="472"/>
      <c r="D18" s="166"/>
      <c r="E18" s="166"/>
      <c r="F18" s="164"/>
      <c r="G18" s="173"/>
      <c r="H18" s="182"/>
      <c r="I18" s="138"/>
      <c r="J18" s="164"/>
      <c r="K18" s="166"/>
      <c r="L18" s="164"/>
      <c r="M18" s="164"/>
      <c r="N18" s="164"/>
      <c r="O18" s="164"/>
      <c r="P18" s="164"/>
      <c r="Q18" s="166"/>
      <c r="R18" s="164"/>
      <c r="S18" s="164"/>
      <c r="T18" s="166"/>
      <c r="U18" s="164"/>
      <c r="V18" s="474"/>
      <c r="W18" s="76">
        <f>Y13*2+Y14*7+Y15*1+Y16*0+Y17*0+Y18*8</f>
        <v>27.6</v>
      </c>
      <c r="X18" s="70" t="s">
        <v>42</v>
      </c>
      <c r="Y18" s="41">
        <v>0</v>
      </c>
      <c r="Z18" s="12"/>
      <c r="AA18" s="13" t="s">
        <v>35</v>
      </c>
      <c r="AB18" s="14">
        <v>1</v>
      </c>
      <c r="AE18" s="13">
        <f>AB18*15</f>
        <v>15</v>
      </c>
      <c r="AG18" s="78"/>
    </row>
    <row r="19" spans="2:33" ht="27.9" customHeight="1" x14ac:dyDescent="0.3">
      <c r="B19" s="42" t="s">
        <v>36</v>
      </c>
      <c r="C19" s="43"/>
      <c r="D19" s="166"/>
      <c r="E19" s="166"/>
      <c r="F19" s="164"/>
      <c r="G19" s="164"/>
      <c r="H19" s="166"/>
      <c r="I19" s="164"/>
      <c r="J19" s="164"/>
      <c r="K19" s="166"/>
      <c r="L19" s="164"/>
      <c r="M19" s="164"/>
      <c r="N19" s="166"/>
      <c r="O19" s="164"/>
      <c r="P19" s="164"/>
      <c r="Q19" s="166"/>
      <c r="R19" s="164"/>
      <c r="S19" s="82"/>
      <c r="T19" s="83"/>
      <c r="U19" s="82"/>
      <c r="V19" s="474"/>
      <c r="W19" s="36" t="s">
        <v>12</v>
      </c>
      <c r="X19" s="44"/>
      <c r="Y19" s="35"/>
      <c r="AC19" s="13">
        <f>SUM(AC14:AC18)</f>
        <v>28.099999999999998</v>
      </c>
      <c r="AD19" s="13">
        <f>SUM(AD14:AD18)</f>
        <v>22.5</v>
      </c>
      <c r="AE19" s="13">
        <f>SUM(AE14:AE18)</f>
        <v>116.5</v>
      </c>
      <c r="AF19" s="13">
        <f>AC19*4+AD19*9+AE19*4</f>
        <v>780.9</v>
      </c>
      <c r="AG19" s="67"/>
    </row>
    <row r="20" spans="2:33" ht="27.9" customHeight="1" x14ac:dyDescent="0.4">
      <c r="B20" s="45"/>
      <c r="C20" s="46"/>
      <c r="D20" s="166"/>
      <c r="E20" s="166"/>
      <c r="F20" s="164"/>
      <c r="G20" s="164"/>
      <c r="H20" s="166"/>
      <c r="I20" s="164"/>
      <c r="J20" s="164"/>
      <c r="K20" s="166"/>
      <c r="L20" s="164"/>
      <c r="M20" s="164"/>
      <c r="N20" s="166"/>
      <c r="O20" s="164"/>
      <c r="P20" s="164"/>
      <c r="Q20" s="166"/>
      <c r="R20" s="164"/>
      <c r="S20" s="164"/>
      <c r="T20" s="166"/>
      <c r="U20" s="164"/>
      <c r="V20" s="475"/>
      <c r="W20" s="225">
        <f>W14*4+W18*4+W16*9</f>
        <v>749.9</v>
      </c>
      <c r="X20" s="48"/>
      <c r="Y20" s="49"/>
      <c r="Z20" s="12"/>
      <c r="AC20" s="47">
        <f>AC19*4/AF19</f>
        <v>0.14393648354462799</v>
      </c>
      <c r="AD20" s="47">
        <f>AD19*9/AF19</f>
        <v>0.25931617364579335</v>
      </c>
      <c r="AE20" s="47">
        <f>AE19*4/AF19</f>
        <v>0.59674734280957875</v>
      </c>
      <c r="AG20" s="79"/>
    </row>
    <row r="21" spans="2:33" s="32" customFormat="1" ht="27.9" customHeight="1" x14ac:dyDescent="0.4">
      <c r="B21" s="28">
        <v>11</v>
      </c>
      <c r="C21" s="472"/>
      <c r="D21" s="165" t="str">
        <f>'113.11月菜單'!J21</f>
        <v>香Q米飯</v>
      </c>
      <c r="E21" s="165" t="s">
        <v>15</v>
      </c>
      <c r="F21" s="165"/>
      <c r="G21" s="165" t="str">
        <f>'113.11月菜單'!J22</f>
        <v>醬爆肉片</v>
      </c>
      <c r="H21" s="165" t="s">
        <v>17</v>
      </c>
      <c r="I21" s="165"/>
      <c r="J21" s="165" t="str">
        <f>'113.11月菜單'!J23</f>
        <v>油蔥蒸蛋</v>
      </c>
      <c r="K21" s="165" t="s">
        <v>125</v>
      </c>
      <c r="L21" s="165"/>
      <c r="M21" s="165" t="str">
        <f>'113.11月菜單'!J24</f>
        <v>台南肉羹(加)</v>
      </c>
      <c r="N21" s="165" t="s">
        <v>17</v>
      </c>
      <c r="O21" s="165"/>
      <c r="P21" s="165" t="str">
        <f>'113.11月菜單'!J25</f>
        <v>深色蔬菜</v>
      </c>
      <c r="Q21" s="165" t="s">
        <v>18</v>
      </c>
      <c r="R21" s="165"/>
      <c r="S21" s="165" t="str">
        <f>'113.11月菜單'!J26</f>
        <v>味噌豆腐湯(豆)</v>
      </c>
      <c r="T21" s="165" t="s">
        <v>17</v>
      </c>
      <c r="U21" s="165"/>
      <c r="V21" s="473"/>
      <c r="W21" s="29" t="s">
        <v>44</v>
      </c>
      <c r="X21" s="30" t="s">
        <v>19</v>
      </c>
      <c r="Y21" s="31">
        <v>5</v>
      </c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  <c r="AG21" s="67"/>
    </row>
    <row r="22" spans="2:33" s="52" customFormat="1" ht="27.75" customHeight="1" x14ac:dyDescent="0.55000000000000004">
      <c r="B22" s="33" t="s">
        <v>8</v>
      </c>
      <c r="C22" s="472"/>
      <c r="D22" s="164" t="s">
        <v>237</v>
      </c>
      <c r="E22" s="164"/>
      <c r="F22" s="164">
        <v>100</v>
      </c>
      <c r="G22" s="479" t="s">
        <v>247</v>
      </c>
      <c r="H22" s="480"/>
      <c r="I22" s="164">
        <v>40</v>
      </c>
      <c r="J22" s="164" t="s">
        <v>69</v>
      </c>
      <c r="K22" s="164"/>
      <c r="L22" s="164">
        <v>50</v>
      </c>
      <c r="M22" s="164" t="s">
        <v>270</v>
      </c>
      <c r="N22" s="164"/>
      <c r="O22" s="164">
        <v>20</v>
      </c>
      <c r="P22" s="164" t="s">
        <v>73</v>
      </c>
      <c r="Q22" s="164"/>
      <c r="R22" s="164">
        <v>100</v>
      </c>
      <c r="S22" s="164" t="s">
        <v>89</v>
      </c>
      <c r="T22" s="164"/>
      <c r="U22" s="164">
        <v>1</v>
      </c>
      <c r="V22" s="474"/>
      <c r="W22" s="76">
        <f>Y21*15+Y22*0+Y23*5+Y24*0+Y25*15+Y26*12+15</f>
        <v>99.5</v>
      </c>
      <c r="X22" s="34" t="s">
        <v>25</v>
      </c>
      <c r="Y22" s="35">
        <v>2.4</v>
      </c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  <c r="AG22" s="78"/>
    </row>
    <row r="23" spans="2:33" s="52" customFormat="1" ht="27.9" customHeight="1" x14ac:dyDescent="0.4">
      <c r="B23" s="33">
        <v>13</v>
      </c>
      <c r="C23" s="472"/>
      <c r="D23" s="164"/>
      <c r="E23" s="164"/>
      <c r="F23" s="164"/>
      <c r="G23" s="489" t="s">
        <v>67</v>
      </c>
      <c r="H23" s="490"/>
      <c r="I23" s="164">
        <v>30</v>
      </c>
      <c r="J23" s="164" t="s">
        <v>104</v>
      </c>
      <c r="K23" s="164"/>
      <c r="L23" s="164">
        <v>1</v>
      </c>
      <c r="M23" s="164" t="s">
        <v>115</v>
      </c>
      <c r="N23" s="164"/>
      <c r="O23" s="164">
        <v>30</v>
      </c>
      <c r="P23" s="164"/>
      <c r="Q23" s="164"/>
      <c r="R23" s="164"/>
      <c r="S23" s="164" t="s">
        <v>116</v>
      </c>
      <c r="T23" s="164" t="s">
        <v>103</v>
      </c>
      <c r="U23" s="164">
        <v>30</v>
      </c>
      <c r="V23" s="474"/>
      <c r="W23" s="36" t="s">
        <v>46</v>
      </c>
      <c r="X23" s="37" t="s">
        <v>27</v>
      </c>
      <c r="Y23" s="35">
        <v>1.9</v>
      </c>
      <c r="AA23" s="53" t="s">
        <v>28</v>
      </c>
      <c r="AB23" s="51">
        <v>2.1</v>
      </c>
      <c r="AC23" s="54">
        <f>AB23*7</f>
        <v>14.700000000000001</v>
      </c>
      <c r="AD23" s="51">
        <f>AB23*5</f>
        <v>10.5</v>
      </c>
      <c r="AE23" s="51" t="s">
        <v>29</v>
      </c>
      <c r="AF23" s="55">
        <f>AC23*4+AD23*9</f>
        <v>153.30000000000001</v>
      </c>
      <c r="AG23" s="67"/>
    </row>
    <row r="24" spans="2:33" s="52" customFormat="1" ht="27.9" customHeight="1" x14ac:dyDescent="0.55000000000000004">
      <c r="B24" s="33" t="s">
        <v>10</v>
      </c>
      <c r="C24" s="472"/>
      <c r="D24" s="164"/>
      <c r="E24" s="164"/>
      <c r="F24" s="164"/>
      <c r="G24" s="164"/>
      <c r="H24" s="170"/>
      <c r="I24" s="164"/>
      <c r="J24" s="164"/>
      <c r="K24" s="164"/>
      <c r="L24" s="164"/>
      <c r="M24" s="181" t="s">
        <v>79</v>
      </c>
      <c r="N24" s="144"/>
      <c r="O24" s="164">
        <v>10</v>
      </c>
      <c r="P24" s="164"/>
      <c r="Q24" s="166"/>
      <c r="R24" s="164"/>
      <c r="S24" s="164" t="s">
        <v>105</v>
      </c>
      <c r="T24" s="164"/>
      <c r="U24" s="164">
        <v>1</v>
      </c>
      <c r="V24" s="474"/>
      <c r="W24" s="76">
        <f>Y21*0+Y22*5+Y23*0+Y24*5+Y25*0+Y26*4</f>
        <v>24.5</v>
      </c>
      <c r="X24" s="37" t="s">
        <v>30</v>
      </c>
      <c r="Y24" s="35">
        <v>2.5</v>
      </c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  <c r="AG24" s="78"/>
    </row>
    <row r="25" spans="2:33" s="52" customFormat="1" ht="27.9" customHeight="1" x14ac:dyDescent="0.3">
      <c r="B25" s="468" t="s">
        <v>39</v>
      </c>
      <c r="C25" s="472"/>
      <c r="D25" s="178"/>
      <c r="E25" s="142"/>
      <c r="F25" s="164"/>
      <c r="G25" s="164"/>
      <c r="H25" s="170"/>
      <c r="I25" s="164"/>
      <c r="J25" s="164"/>
      <c r="K25" s="164"/>
      <c r="L25" s="164"/>
      <c r="M25" s="164" t="s">
        <v>284</v>
      </c>
      <c r="N25" s="164" t="s">
        <v>134</v>
      </c>
      <c r="O25" s="164">
        <v>10</v>
      </c>
      <c r="P25" s="164"/>
      <c r="Q25" s="166"/>
      <c r="R25" s="164"/>
      <c r="S25" s="164"/>
      <c r="T25" s="166"/>
      <c r="U25" s="164"/>
      <c r="V25" s="474"/>
      <c r="W25" s="36" t="s">
        <v>47</v>
      </c>
      <c r="X25" s="37" t="s">
        <v>33</v>
      </c>
      <c r="Y25" s="35">
        <v>0</v>
      </c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  <c r="AG25" s="67"/>
    </row>
    <row r="26" spans="2:33" s="52" customFormat="1" ht="27.9" customHeight="1" x14ac:dyDescent="0.55000000000000004">
      <c r="B26" s="468"/>
      <c r="C26" s="472"/>
      <c r="D26" s="210"/>
      <c r="E26" s="211"/>
      <c r="F26" s="82"/>
      <c r="G26" s="164"/>
      <c r="H26" s="166"/>
      <c r="I26" s="164"/>
      <c r="J26" s="164"/>
      <c r="K26" s="166"/>
      <c r="L26" s="164"/>
      <c r="M26" s="164" t="s">
        <v>121</v>
      </c>
      <c r="N26" s="166"/>
      <c r="O26" s="164">
        <v>1</v>
      </c>
      <c r="P26" s="164"/>
      <c r="Q26" s="166"/>
      <c r="R26" s="164"/>
      <c r="S26" s="164"/>
      <c r="T26" s="166"/>
      <c r="U26" s="164"/>
      <c r="V26" s="474"/>
      <c r="W26" s="76">
        <f>Y21*2+Y22*7+Y23*1+Y24*0+Y25*0+Y26*8</f>
        <v>28.7</v>
      </c>
      <c r="X26" s="70" t="s">
        <v>42</v>
      </c>
      <c r="Y26" s="41">
        <v>0</v>
      </c>
      <c r="Z26" s="50"/>
      <c r="AA26" s="56" t="s">
        <v>35</v>
      </c>
      <c r="AB26" s="51"/>
      <c r="AC26" s="56"/>
      <c r="AD26" s="56"/>
      <c r="AE26" s="56">
        <f>AB26*15</f>
        <v>0</v>
      </c>
      <c r="AF26" s="56"/>
      <c r="AG26" s="78"/>
    </row>
    <row r="27" spans="2:33" s="52" customFormat="1" ht="27.9" customHeight="1" x14ac:dyDescent="0.3">
      <c r="B27" s="57" t="s">
        <v>36</v>
      </c>
      <c r="C27" s="58"/>
      <c r="D27" s="164"/>
      <c r="E27" s="212"/>
      <c r="F27" s="213"/>
      <c r="G27" s="164"/>
      <c r="H27" s="166"/>
      <c r="I27" s="164"/>
      <c r="J27" s="164"/>
      <c r="K27" s="166"/>
      <c r="L27" s="164"/>
      <c r="M27" s="164" t="s">
        <v>97</v>
      </c>
      <c r="N27" s="166"/>
      <c r="O27" s="164">
        <v>1</v>
      </c>
      <c r="P27" s="164"/>
      <c r="Q27" s="166"/>
      <c r="R27" s="164"/>
      <c r="S27" s="164"/>
      <c r="T27" s="166"/>
      <c r="U27" s="164"/>
      <c r="V27" s="474"/>
      <c r="W27" s="36" t="s">
        <v>12</v>
      </c>
      <c r="X27" s="44"/>
      <c r="Y27" s="35"/>
      <c r="AA27" s="56"/>
      <c r="AB27" s="51"/>
      <c r="AC27" s="56">
        <f>SUM(AC22:AC26)</f>
        <v>28.700000000000003</v>
      </c>
      <c r="AD27" s="56">
        <f>SUM(AD22:AD26)</f>
        <v>23</v>
      </c>
      <c r="AE27" s="56">
        <f>SUM(AE22:AE26)</f>
        <v>101</v>
      </c>
      <c r="AF27" s="56">
        <f>AC27*4+AD27*9+AE27*4</f>
        <v>725.8</v>
      </c>
      <c r="AG27" s="67"/>
    </row>
    <row r="28" spans="2:33" s="52" customFormat="1" ht="27.9" customHeight="1" thickBot="1" x14ac:dyDescent="0.6">
      <c r="B28" s="59"/>
      <c r="C28" s="60"/>
      <c r="D28" s="166"/>
      <c r="E28" s="166"/>
      <c r="F28" s="164"/>
      <c r="G28" s="164"/>
      <c r="H28" s="166"/>
      <c r="I28" s="164"/>
      <c r="J28" s="164"/>
      <c r="K28" s="166"/>
      <c r="L28" s="164"/>
      <c r="M28" s="164"/>
      <c r="N28" s="166"/>
      <c r="O28" s="164"/>
      <c r="P28" s="164"/>
      <c r="Q28" s="166"/>
      <c r="R28" s="164"/>
      <c r="S28" s="164"/>
      <c r="T28" s="166"/>
      <c r="U28" s="164"/>
      <c r="V28" s="475"/>
      <c r="W28" s="225">
        <f>W22*4+W26*4+W24*9</f>
        <v>733.3</v>
      </c>
      <c r="X28" s="48"/>
      <c r="Y28" s="49"/>
      <c r="Z28" s="50"/>
      <c r="AB28" s="61"/>
      <c r="AC28" s="62">
        <f>AC27*4/AF27</f>
        <v>0.15817029484706532</v>
      </c>
      <c r="AD28" s="62">
        <f>AD27*9/AF27</f>
        <v>0.28520253513364563</v>
      </c>
      <c r="AE28" s="62">
        <f>AE27*4/AF27</f>
        <v>0.55662717001928907</v>
      </c>
      <c r="AG28" s="79"/>
    </row>
    <row r="29" spans="2:33" s="32" customFormat="1" ht="27.9" customHeight="1" x14ac:dyDescent="0.4">
      <c r="B29" s="28">
        <v>11</v>
      </c>
      <c r="C29" s="472"/>
      <c r="D29" s="165" t="str">
        <f>'113.11月菜單'!N21</f>
        <v>地瓜飯</v>
      </c>
      <c r="E29" s="165" t="s">
        <v>15</v>
      </c>
      <c r="F29" s="165"/>
      <c r="G29" s="165" t="str">
        <f>'113.11月菜單'!N22</f>
        <v>香酥魷魚(海)(炸)</v>
      </c>
      <c r="H29" s="165" t="s">
        <v>78</v>
      </c>
      <c r="I29" s="165"/>
      <c r="J29" s="165" t="str">
        <f>'113.11月菜單'!N23</f>
        <v>古早味肉燥(醃)</v>
      </c>
      <c r="K29" s="165" t="s">
        <v>17</v>
      </c>
      <c r="L29" s="165"/>
      <c r="M29" s="165" t="str">
        <f>'113.11月菜單'!N24</f>
        <v>玉米三色</v>
      </c>
      <c r="N29" s="165" t="s">
        <v>68</v>
      </c>
      <c r="O29" s="165"/>
      <c r="P29" s="165" t="str">
        <f>'113.11月菜單'!N25</f>
        <v>有機蔬菜</v>
      </c>
      <c r="Q29" s="165" t="s">
        <v>53</v>
      </c>
      <c r="R29" s="165"/>
      <c r="S29" s="165" t="str">
        <f>'113.11月菜單'!N26</f>
        <v>冬瓜鮮菇湯</v>
      </c>
      <c r="T29" s="165" t="s">
        <v>50</v>
      </c>
      <c r="U29" s="165"/>
      <c r="V29" s="473"/>
      <c r="W29" s="29" t="s">
        <v>44</v>
      </c>
      <c r="X29" s="30" t="s">
        <v>56</v>
      </c>
      <c r="Y29" s="31">
        <v>5.4</v>
      </c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</row>
    <row r="30" spans="2:33" ht="27.9" customHeight="1" x14ac:dyDescent="0.4">
      <c r="B30" s="33" t="s">
        <v>8</v>
      </c>
      <c r="C30" s="472"/>
      <c r="D30" s="164" t="s">
        <v>24</v>
      </c>
      <c r="E30" s="164"/>
      <c r="F30" s="164">
        <v>80</v>
      </c>
      <c r="G30" s="222" t="s">
        <v>145</v>
      </c>
      <c r="H30" s="214" t="s">
        <v>91</v>
      </c>
      <c r="I30" s="164">
        <v>60</v>
      </c>
      <c r="J30" s="215" t="s">
        <v>96</v>
      </c>
      <c r="K30" s="216"/>
      <c r="L30" s="217">
        <v>35</v>
      </c>
      <c r="M30" s="164" t="s">
        <v>141</v>
      </c>
      <c r="N30" s="164"/>
      <c r="O30" s="164">
        <v>40</v>
      </c>
      <c r="P30" s="164" t="s">
        <v>73</v>
      </c>
      <c r="Q30" s="164"/>
      <c r="R30" s="164">
        <v>100</v>
      </c>
      <c r="S30" s="164" t="s">
        <v>108</v>
      </c>
      <c r="T30" s="164"/>
      <c r="U30" s="164">
        <v>30</v>
      </c>
      <c r="V30" s="474"/>
      <c r="W30" s="76">
        <f>Y29*15+Y30*0+Y31*5+Y32*0+Y33*15+Y34*12+15</f>
        <v>105</v>
      </c>
      <c r="X30" s="34" t="s">
        <v>25</v>
      </c>
      <c r="Y30" s="35">
        <v>2.2000000000000002</v>
      </c>
      <c r="Z30" s="12"/>
      <c r="AA30" s="14" t="s">
        <v>26</v>
      </c>
      <c r="AB30" s="14">
        <v>6</v>
      </c>
      <c r="AC30" s="14">
        <f>AB30*2</f>
        <v>12</v>
      </c>
      <c r="AD30" s="14"/>
      <c r="AE30" s="14">
        <f>AB30*15</f>
        <v>90</v>
      </c>
      <c r="AF30" s="14">
        <f>AC30*4+AE30*4</f>
        <v>408</v>
      </c>
    </row>
    <row r="31" spans="2:33" ht="27.9" customHeight="1" x14ac:dyDescent="0.4">
      <c r="B31" s="33">
        <v>14</v>
      </c>
      <c r="C31" s="472"/>
      <c r="D31" s="164" t="s">
        <v>77</v>
      </c>
      <c r="E31" s="164"/>
      <c r="F31" s="164">
        <v>55</v>
      </c>
      <c r="G31" s="164" t="s">
        <v>92</v>
      </c>
      <c r="H31" s="164"/>
      <c r="I31" s="164">
        <v>20</v>
      </c>
      <c r="J31" s="215" t="s">
        <v>154</v>
      </c>
      <c r="K31" s="216" t="s">
        <v>88</v>
      </c>
      <c r="L31" s="217">
        <v>20</v>
      </c>
      <c r="M31" s="164" t="s">
        <v>106</v>
      </c>
      <c r="N31" s="164"/>
      <c r="O31" s="164">
        <v>1</v>
      </c>
      <c r="P31" s="164"/>
      <c r="Q31" s="164"/>
      <c r="R31" s="164"/>
      <c r="S31" s="164" t="s">
        <v>79</v>
      </c>
      <c r="T31" s="164"/>
      <c r="U31" s="164">
        <v>10</v>
      </c>
      <c r="V31" s="474"/>
      <c r="W31" s="36" t="s">
        <v>46</v>
      </c>
      <c r="X31" s="37" t="s">
        <v>156</v>
      </c>
      <c r="Y31" s="35">
        <v>1.8</v>
      </c>
      <c r="AA31" s="38" t="s">
        <v>28</v>
      </c>
      <c r="AB31" s="14">
        <v>2</v>
      </c>
      <c r="AC31" s="39">
        <f>AB31*7</f>
        <v>14</v>
      </c>
      <c r="AD31" s="14">
        <f>AB31*5</f>
        <v>10</v>
      </c>
      <c r="AE31" s="14" t="s">
        <v>29</v>
      </c>
      <c r="AF31" s="40">
        <f>AC31*4+AD31*9</f>
        <v>146</v>
      </c>
    </row>
    <row r="32" spans="2:33" ht="27.9" customHeight="1" x14ac:dyDescent="0.4">
      <c r="B32" s="33" t="s">
        <v>10</v>
      </c>
      <c r="C32" s="472"/>
      <c r="D32" s="166"/>
      <c r="E32" s="166"/>
      <c r="F32" s="164"/>
      <c r="G32" s="164"/>
      <c r="H32" s="166"/>
      <c r="I32" s="164"/>
      <c r="J32" s="218" t="s">
        <v>104</v>
      </c>
      <c r="K32" s="219"/>
      <c r="L32" s="220">
        <v>1</v>
      </c>
      <c r="M32" s="178" t="s">
        <v>96</v>
      </c>
      <c r="N32" s="142"/>
      <c r="O32" s="164">
        <v>5</v>
      </c>
      <c r="P32" s="164"/>
      <c r="Q32" s="166"/>
      <c r="R32" s="164"/>
      <c r="S32" s="164" t="s">
        <v>105</v>
      </c>
      <c r="T32" s="164"/>
      <c r="U32" s="164">
        <v>1</v>
      </c>
      <c r="V32" s="474"/>
      <c r="W32" s="76">
        <f>Y29*0+Y30*5+Y31*0+Y32*5+Y33*0+Y34*4</f>
        <v>25</v>
      </c>
      <c r="X32" s="37" t="s">
        <v>157</v>
      </c>
      <c r="Y32" s="35">
        <v>2.8</v>
      </c>
      <c r="Z32" s="12"/>
      <c r="AA32" s="13" t="s">
        <v>31</v>
      </c>
      <c r="AB32" s="14">
        <v>1.8</v>
      </c>
      <c r="AC32" s="14">
        <f>AB32*1</f>
        <v>1.8</v>
      </c>
      <c r="AD32" s="14" t="s">
        <v>29</v>
      </c>
      <c r="AE32" s="14">
        <f>AB32*5</f>
        <v>9</v>
      </c>
      <c r="AF32" s="14">
        <f>AC32*4+AE32*4</f>
        <v>43.2</v>
      </c>
    </row>
    <row r="33" spans="2:33" ht="27.9" customHeight="1" x14ac:dyDescent="0.3">
      <c r="B33" s="468" t="s">
        <v>40</v>
      </c>
      <c r="C33" s="472"/>
      <c r="D33" s="166"/>
      <c r="E33" s="166"/>
      <c r="F33" s="164"/>
      <c r="G33" s="164"/>
      <c r="H33" s="166"/>
      <c r="I33" s="164"/>
      <c r="J33" s="164"/>
      <c r="K33" s="171"/>
      <c r="L33" s="164"/>
      <c r="M33" s="164"/>
      <c r="N33" s="166"/>
      <c r="O33" s="164"/>
      <c r="P33" s="164"/>
      <c r="Q33" s="166"/>
      <c r="R33" s="164"/>
      <c r="S33" s="164"/>
      <c r="T33" s="164"/>
      <c r="U33" s="164"/>
      <c r="V33" s="474"/>
      <c r="W33" s="36" t="s">
        <v>47</v>
      </c>
      <c r="X33" s="37" t="s">
        <v>158</v>
      </c>
      <c r="Y33" s="35">
        <v>0</v>
      </c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</row>
    <row r="34" spans="2:33" ht="27.9" customHeight="1" x14ac:dyDescent="0.4">
      <c r="B34" s="468"/>
      <c r="C34" s="472"/>
      <c r="D34" s="166"/>
      <c r="E34" s="166"/>
      <c r="F34" s="164"/>
      <c r="G34" s="164"/>
      <c r="H34" s="166"/>
      <c r="I34" s="164"/>
      <c r="J34" s="164"/>
      <c r="K34" s="166"/>
      <c r="L34" s="164"/>
      <c r="M34" s="164"/>
      <c r="N34" s="166"/>
      <c r="O34" s="164"/>
      <c r="P34" s="164"/>
      <c r="Q34" s="166"/>
      <c r="R34" s="164"/>
      <c r="S34" s="135"/>
      <c r="T34" s="135"/>
      <c r="U34" s="135"/>
      <c r="V34" s="474"/>
      <c r="W34" s="76">
        <f>Y29*2+Y30*7+Y31*1+Y32*0+Y33*0+Y34*8</f>
        <v>28.000000000000004</v>
      </c>
      <c r="X34" s="70" t="s">
        <v>159</v>
      </c>
      <c r="Y34" s="41">
        <v>0</v>
      </c>
      <c r="Z34" s="12"/>
      <c r="AA34" s="13" t="s">
        <v>35</v>
      </c>
      <c r="AB34" s="14">
        <v>1</v>
      </c>
      <c r="AE34" s="13">
        <f>AB34*15</f>
        <v>15</v>
      </c>
    </row>
    <row r="35" spans="2:33" ht="27.9" customHeight="1" x14ac:dyDescent="0.3">
      <c r="B35" s="42" t="s">
        <v>36</v>
      </c>
      <c r="C35" s="43"/>
      <c r="D35" s="166"/>
      <c r="E35" s="166"/>
      <c r="F35" s="164"/>
      <c r="G35" s="164"/>
      <c r="H35" s="166"/>
      <c r="I35" s="164"/>
      <c r="J35" s="164"/>
      <c r="K35" s="166"/>
      <c r="L35" s="164"/>
      <c r="M35" s="164"/>
      <c r="N35" s="166"/>
      <c r="O35" s="164"/>
      <c r="P35" s="164"/>
      <c r="Q35" s="166"/>
      <c r="R35" s="164"/>
      <c r="S35" s="164"/>
      <c r="T35" s="166"/>
      <c r="U35" s="164"/>
      <c r="V35" s="474"/>
      <c r="W35" s="36" t="s">
        <v>12</v>
      </c>
      <c r="X35" s="44"/>
      <c r="Y35" s="35"/>
      <c r="AC35" s="13">
        <f>SUM(AC30:AC34)</f>
        <v>27.8</v>
      </c>
      <c r="AD35" s="13">
        <f>SUM(AD30:AD34)</f>
        <v>22.5</v>
      </c>
      <c r="AE35" s="13">
        <f>SUM(AE30:AE34)</f>
        <v>114</v>
      </c>
      <c r="AF35" s="13">
        <f>AC35*4+AD35*9+AE35*4</f>
        <v>769.7</v>
      </c>
      <c r="AG35" s="67"/>
    </row>
    <row r="36" spans="2:33" ht="27.9" customHeight="1" x14ac:dyDescent="0.4">
      <c r="B36" s="45"/>
      <c r="C36" s="46"/>
      <c r="D36" s="166"/>
      <c r="E36" s="166"/>
      <c r="F36" s="164"/>
      <c r="G36" s="164"/>
      <c r="H36" s="166"/>
      <c r="I36" s="164"/>
      <c r="J36" s="164"/>
      <c r="K36" s="166"/>
      <c r="L36" s="164"/>
      <c r="M36" s="164"/>
      <c r="N36" s="166"/>
      <c r="O36" s="164"/>
      <c r="P36" s="164"/>
      <c r="Q36" s="166"/>
      <c r="R36" s="164"/>
      <c r="S36" s="164"/>
      <c r="T36" s="166"/>
      <c r="U36" s="164"/>
      <c r="V36" s="475"/>
      <c r="W36" s="225">
        <f>W30*4+W34*4+W32*9</f>
        <v>757</v>
      </c>
      <c r="X36" s="48"/>
      <c r="Y36" s="49"/>
      <c r="Z36" s="12"/>
      <c r="AC36" s="47">
        <f>AC35*4/AF35</f>
        <v>0.14447187215798363</v>
      </c>
      <c r="AD36" s="47">
        <f>AD35*9/AF35</f>
        <v>0.26308951539560865</v>
      </c>
      <c r="AE36" s="47">
        <f>AE35*4/AF35</f>
        <v>0.59243861244640761</v>
      </c>
      <c r="AG36" s="79"/>
    </row>
    <row r="37" spans="2:33" s="32" customFormat="1" ht="27.9" customHeight="1" x14ac:dyDescent="0.4">
      <c r="B37" s="28">
        <v>11</v>
      </c>
      <c r="C37" s="472"/>
      <c r="D37" s="165" t="str">
        <f>'113.11月菜單'!R21</f>
        <v>鐵板拌麵</v>
      </c>
      <c r="E37" s="165" t="s">
        <v>17</v>
      </c>
      <c r="F37" s="165"/>
      <c r="G37" s="165" t="str">
        <f>'113.11月菜單'!R22</f>
        <v>鹹酥雞(炸)</v>
      </c>
      <c r="H37" s="165" t="s">
        <v>78</v>
      </c>
      <c r="I37" s="165"/>
      <c r="J37" s="165" t="str">
        <f>'113.11月菜單'!R23</f>
        <v>煎餃(冷)</v>
      </c>
      <c r="K37" s="165" t="s">
        <v>287</v>
      </c>
      <c r="L37" s="165"/>
      <c r="M37" s="165" t="str">
        <f>'113.11月菜單'!R24</f>
        <v>蝦仁拌花椰(海)</v>
      </c>
      <c r="N37" s="165" t="s">
        <v>146</v>
      </c>
      <c r="O37" s="165"/>
      <c r="P37" s="165" t="str">
        <f>'113.11月菜單'!R25</f>
        <v>淺色蔬菜</v>
      </c>
      <c r="Q37" s="165" t="s">
        <v>62</v>
      </c>
      <c r="R37" s="165"/>
      <c r="S37" s="165" t="str">
        <f>'113.11月菜單'!R26</f>
        <v>洋芋濃湯(芡)</v>
      </c>
      <c r="T37" s="165" t="s">
        <v>140</v>
      </c>
      <c r="U37" s="165"/>
      <c r="V37" s="473"/>
      <c r="W37" s="29" t="s">
        <v>44</v>
      </c>
      <c r="X37" s="30" t="s">
        <v>19</v>
      </c>
      <c r="Y37" s="31">
        <v>5.2</v>
      </c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  <c r="AG37" s="67"/>
    </row>
    <row r="38" spans="2:33" ht="27.9" customHeight="1" x14ac:dyDescent="0.4">
      <c r="B38" s="33" t="s">
        <v>8</v>
      </c>
      <c r="C38" s="472"/>
      <c r="D38" s="164" t="s">
        <v>126</v>
      </c>
      <c r="E38" s="164"/>
      <c r="F38" s="164">
        <v>120</v>
      </c>
      <c r="G38" s="178" t="s">
        <v>136</v>
      </c>
      <c r="H38" s="164"/>
      <c r="I38" s="164">
        <v>60</v>
      </c>
      <c r="J38" s="164" t="s">
        <v>286</v>
      </c>
      <c r="K38" s="164" t="s">
        <v>127</v>
      </c>
      <c r="L38" s="164">
        <v>30</v>
      </c>
      <c r="M38" s="164" t="s">
        <v>285</v>
      </c>
      <c r="N38" s="164" t="s">
        <v>91</v>
      </c>
      <c r="O38" s="164">
        <v>10</v>
      </c>
      <c r="P38" s="164" t="s">
        <v>73</v>
      </c>
      <c r="Q38" s="164"/>
      <c r="R38" s="164">
        <v>100</v>
      </c>
      <c r="S38" s="164" t="s">
        <v>119</v>
      </c>
      <c r="T38" s="164"/>
      <c r="U38" s="164">
        <v>20</v>
      </c>
      <c r="V38" s="474"/>
      <c r="W38" s="76">
        <f>Y37*15+Y38*0+Y39*5+Y40*0+Y41*15+Y42*12+15</f>
        <v>102</v>
      </c>
      <c r="X38" s="34" t="s">
        <v>25</v>
      </c>
      <c r="Y38" s="35">
        <v>2.2999999999999998</v>
      </c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  <c r="AG38" s="78"/>
    </row>
    <row r="39" spans="2:33" ht="27.9" customHeight="1" x14ac:dyDescent="0.4">
      <c r="B39" s="33">
        <v>15</v>
      </c>
      <c r="C39" s="472"/>
      <c r="D39" s="164" t="s">
        <v>106</v>
      </c>
      <c r="E39" s="164"/>
      <c r="F39" s="164">
        <v>1</v>
      </c>
      <c r="G39" s="164"/>
      <c r="H39" s="164"/>
      <c r="I39" s="164"/>
      <c r="J39" s="143"/>
      <c r="K39" s="142"/>
      <c r="L39" s="164"/>
      <c r="M39" s="173" t="s">
        <v>276</v>
      </c>
      <c r="N39" s="184"/>
      <c r="O39" s="164">
        <v>70</v>
      </c>
      <c r="P39" s="164"/>
      <c r="Q39" s="164"/>
      <c r="R39" s="164"/>
      <c r="S39" s="164" t="s">
        <v>141</v>
      </c>
      <c r="T39" s="171"/>
      <c r="U39" s="164">
        <v>1</v>
      </c>
      <c r="V39" s="474"/>
      <c r="W39" s="36" t="s">
        <v>46</v>
      </c>
      <c r="X39" s="37" t="s">
        <v>27</v>
      </c>
      <c r="Y39" s="35">
        <v>1.8</v>
      </c>
      <c r="AA39" s="38" t="s">
        <v>28</v>
      </c>
      <c r="AB39" s="14">
        <v>2.2999999999999998</v>
      </c>
      <c r="AC39" s="39">
        <f>AB39*7</f>
        <v>16.099999999999998</v>
      </c>
      <c r="AD39" s="14">
        <f>AB39*5</f>
        <v>11.5</v>
      </c>
      <c r="AE39" s="14" t="s">
        <v>29</v>
      </c>
      <c r="AF39" s="40">
        <f>AC39*4+AD39*9</f>
        <v>167.89999999999998</v>
      </c>
      <c r="AG39" s="67"/>
    </row>
    <row r="40" spans="2:33" ht="27.9" customHeight="1" x14ac:dyDescent="0.4">
      <c r="B40" s="33" t="s">
        <v>10</v>
      </c>
      <c r="C40" s="472"/>
      <c r="D40" s="164" t="s">
        <v>67</v>
      </c>
      <c r="E40" s="164"/>
      <c r="F40" s="164">
        <v>10</v>
      </c>
      <c r="G40" s="164"/>
      <c r="H40" s="164"/>
      <c r="I40" s="164"/>
      <c r="J40" s="164"/>
      <c r="K40" s="164"/>
      <c r="L40" s="164"/>
      <c r="M40" s="178" t="s">
        <v>135</v>
      </c>
      <c r="N40" s="185"/>
      <c r="O40" s="164">
        <v>5</v>
      </c>
      <c r="P40" s="164"/>
      <c r="Q40" s="164"/>
      <c r="R40" s="164"/>
      <c r="S40" s="164"/>
      <c r="T40" s="164"/>
      <c r="U40" s="164"/>
      <c r="V40" s="474"/>
      <c r="W40" s="76">
        <f>Y37*0+Y38*5+Y39*0+Y40*5+Y41*0+Y42*4</f>
        <v>24</v>
      </c>
      <c r="X40" s="37" t="s">
        <v>30</v>
      </c>
      <c r="Y40" s="35">
        <v>2.5</v>
      </c>
      <c r="Z40" s="12"/>
      <c r="AA40" s="13" t="s">
        <v>31</v>
      </c>
      <c r="AB40" s="14">
        <v>1.6</v>
      </c>
      <c r="AC40" s="14">
        <f>AB40*1</f>
        <v>1.6</v>
      </c>
      <c r="AD40" s="14" t="s">
        <v>29</v>
      </c>
      <c r="AE40" s="14">
        <f>AB40*5</f>
        <v>8</v>
      </c>
      <c r="AF40" s="14">
        <f>AC40*4+AE40*4</f>
        <v>38.4</v>
      </c>
      <c r="AG40" s="78"/>
    </row>
    <row r="41" spans="2:33" ht="27.9" customHeight="1" x14ac:dyDescent="0.3">
      <c r="B41" s="468" t="s">
        <v>32</v>
      </c>
      <c r="C41" s="472"/>
      <c r="D41" s="164" t="s">
        <v>96</v>
      </c>
      <c r="E41" s="164"/>
      <c r="F41" s="164">
        <v>20</v>
      </c>
      <c r="G41" s="164"/>
      <c r="H41" s="164"/>
      <c r="I41" s="164"/>
      <c r="J41" s="178"/>
      <c r="K41" s="185"/>
      <c r="L41" s="164"/>
      <c r="M41" s="164" t="s">
        <v>121</v>
      </c>
      <c r="N41" s="164"/>
      <c r="O41" s="164">
        <v>1</v>
      </c>
      <c r="P41" s="164"/>
      <c r="Q41" s="164"/>
      <c r="R41" s="164"/>
      <c r="S41" s="164"/>
      <c r="T41" s="164"/>
      <c r="U41" s="164"/>
      <c r="V41" s="474"/>
      <c r="W41" s="36" t="s">
        <v>47</v>
      </c>
      <c r="X41" s="37" t="s">
        <v>33</v>
      </c>
      <c r="Y41" s="35">
        <v>0</v>
      </c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  <c r="AG41" s="67"/>
    </row>
    <row r="42" spans="2:33" ht="27.9" customHeight="1" x14ac:dyDescent="0.4">
      <c r="B42" s="468"/>
      <c r="C42" s="472"/>
      <c r="D42" s="164"/>
      <c r="E42" s="166"/>
      <c r="F42" s="164"/>
      <c r="G42" s="164"/>
      <c r="H42" s="166"/>
      <c r="I42" s="164"/>
      <c r="J42" s="164"/>
      <c r="K42" s="166"/>
      <c r="L42" s="164"/>
      <c r="M42"/>
      <c r="N42" s="149"/>
      <c r="O42" s="151"/>
      <c r="P42" s="164"/>
      <c r="Q42" s="166"/>
      <c r="R42" s="164"/>
      <c r="S42" s="164"/>
      <c r="T42" s="166"/>
      <c r="U42" s="164"/>
      <c r="V42" s="474"/>
      <c r="W42" s="76">
        <f>Y37*2+Y38*7+Y39*1+Y40*0+Y41*0+Y42*8</f>
        <v>28.3</v>
      </c>
      <c r="X42" s="70" t="s">
        <v>42</v>
      </c>
      <c r="Y42" s="41">
        <v>0</v>
      </c>
      <c r="Z42" s="12"/>
      <c r="AA42" s="13" t="s">
        <v>35</v>
      </c>
      <c r="AE42" s="13">
        <f>AB42*15</f>
        <v>0</v>
      </c>
      <c r="AG42" s="78"/>
    </row>
    <row r="43" spans="2:33" ht="27.9" customHeight="1" x14ac:dyDescent="0.3">
      <c r="B43" s="42" t="s">
        <v>36</v>
      </c>
      <c r="C43" s="43"/>
      <c r="D43" s="164"/>
      <c r="E43" s="166"/>
      <c r="F43" s="164"/>
      <c r="G43" s="164"/>
      <c r="H43" s="166"/>
      <c r="I43" s="164"/>
      <c r="J43" s="164"/>
      <c r="K43" s="166"/>
      <c r="L43" s="164"/>
      <c r="M43" s="173"/>
      <c r="N43" s="176"/>
      <c r="O43" s="164"/>
      <c r="P43" s="164"/>
      <c r="Q43" s="166"/>
      <c r="R43" s="164"/>
      <c r="S43" s="82"/>
      <c r="T43" s="83"/>
      <c r="U43" s="82"/>
      <c r="V43" s="474"/>
      <c r="W43" s="36" t="s">
        <v>12</v>
      </c>
      <c r="X43" s="44"/>
      <c r="Y43" s="35"/>
      <c r="AC43" s="13">
        <f>SUM(AC38:AC42)</f>
        <v>29.7</v>
      </c>
      <c r="AD43" s="13">
        <f>SUM(AD38:AD42)</f>
        <v>24</v>
      </c>
      <c r="AE43" s="13">
        <f>SUM(AE38:AE42)</f>
        <v>98</v>
      </c>
      <c r="AF43" s="13">
        <f>AC43*4+AD43*9+AE43*4</f>
        <v>726.8</v>
      </c>
      <c r="AG43" s="67"/>
    </row>
    <row r="44" spans="2:33" ht="27.9" customHeight="1" thickBot="1" x14ac:dyDescent="0.45">
      <c r="B44" s="63"/>
      <c r="C44" s="46"/>
      <c r="D44" s="168"/>
      <c r="E44" s="168"/>
      <c r="F44" s="169"/>
      <c r="G44" s="169"/>
      <c r="H44" s="168"/>
      <c r="I44" s="169"/>
      <c r="J44" s="169"/>
      <c r="K44" s="168"/>
      <c r="L44" s="169"/>
      <c r="M44" s="169"/>
      <c r="N44" s="168"/>
      <c r="O44" s="169"/>
      <c r="P44" s="169"/>
      <c r="Q44" s="168"/>
      <c r="R44" s="169"/>
      <c r="S44" s="169"/>
      <c r="T44" s="168"/>
      <c r="U44" s="169"/>
      <c r="V44" s="475"/>
      <c r="W44" s="224">
        <f>W38*4+W42*4+W40*9</f>
        <v>737.2</v>
      </c>
      <c r="X44" s="48"/>
      <c r="Y44" s="49"/>
      <c r="Z44" s="12"/>
      <c r="AC44" s="47">
        <f>AC43*4/AF43</f>
        <v>0.16345624656026417</v>
      </c>
      <c r="AD44" s="47">
        <f>AD43*9/AF43</f>
        <v>0.29719317556411667</v>
      </c>
      <c r="AE44" s="47">
        <f>AE43*4/AF43</f>
        <v>0.53935057787561924</v>
      </c>
      <c r="AG44" s="79"/>
    </row>
    <row r="45" spans="2:33" s="56" customFormat="1" ht="21.75" customHeight="1" x14ac:dyDescent="0.3">
      <c r="B45" s="14"/>
      <c r="C45" s="13"/>
      <c r="D45" s="13"/>
      <c r="E45" s="64"/>
      <c r="F45" s="13"/>
      <c r="G45" s="13"/>
      <c r="H45" s="64"/>
      <c r="I45" s="13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2"/>
      <c r="X45" s="482"/>
      <c r="Y45" s="482"/>
      <c r="Z45" s="65"/>
      <c r="AB45" s="51"/>
    </row>
    <row r="46" spans="2:33" ht="28.2" x14ac:dyDescent="0.3">
      <c r="B46" s="51"/>
      <c r="C46" s="56"/>
      <c r="D46" s="481"/>
      <c r="E46" s="481"/>
      <c r="F46" s="484"/>
      <c r="G46" s="484"/>
      <c r="H46" s="66"/>
      <c r="K46" s="66"/>
      <c r="M46" s="91"/>
      <c r="N46" s="91"/>
      <c r="O46" s="91"/>
      <c r="Q46" s="66"/>
      <c r="T46" s="66"/>
    </row>
    <row r="47" spans="2:33" ht="28.2" x14ac:dyDescent="0.3"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</row>
    <row r="48" spans="2:33" ht="28.2" x14ac:dyDescent="0.3"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W48" s="13"/>
    </row>
    <row r="49" spans="7:23" ht="28.2" x14ac:dyDescent="0.3">
      <c r="G49" s="91"/>
      <c r="H49" s="93"/>
      <c r="I49" s="91"/>
      <c r="J49" s="91"/>
      <c r="K49" s="93"/>
      <c r="L49" s="91"/>
      <c r="M49" s="91"/>
      <c r="N49" s="91"/>
      <c r="O49" s="91"/>
      <c r="P49" s="91"/>
      <c r="Q49" s="93"/>
      <c r="R49" s="91"/>
      <c r="S49" s="91"/>
      <c r="T49" s="93"/>
      <c r="U49" s="91"/>
      <c r="W49" s="13"/>
    </row>
    <row r="50" spans="7:23" x14ac:dyDescent="0.3">
      <c r="W50" s="13"/>
    </row>
    <row r="51" spans="7:23" x14ac:dyDescent="0.3">
      <c r="W51" s="13"/>
    </row>
    <row r="52" spans="7:23" x14ac:dyDescent="0.3">
      <c r="W52" s="13"/>
    </row>
    <row r="53" spans="7:23" x14ac:dyDescent="0.3">
      <c r="W53" s="13"/>
    </row>
    <row r="54" spans="7:23" x14ac:dyDescent="0.3">
      <c r="W54" s="13"/>
    </row>
  </sheetData>
  <mergeCells count="24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G23:H23"/>
    <mergeCell ref="G22:H22"/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G15:H15"/>
    <mergeCell ref="S6:T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54"/>
  <sheetViews>
    <sheetView topLeftCell="A33" zoomScale="75" zoomScaleNormal="75" workbookViewId="0">
      <selection activeCell="M5" sqref="M5"/>
    </sheetView>
  </sheetViews>
  <sheetFormatPr defaultColWidth="9" defaultRowHeight="21" x14ac:dyDescent="0.3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9.6640625" style="13" customWidth="1"/>
    <col min="7" max="7" width="18.6640625" style="13" customWidth="1"/>
    <col min="8" max="8" width="5.6640625" style="64" customWidth="1"/>
    <col min="9" max="9" width="9.6640625" style="13" customWidth="1"/>
    <col min="10" max="10" width="18.6640625" style="13" customWidth="1"/>
    <col min="11" max="11" width="5.6640625" style="64" customWidth="1"/>
    <col min="12" max="12" width="9.6640625" style="13" customWidth="1"/>
    <col min="13" max="13" width="18.6640625" style="13" customWidth="1"/>
    <col min="14" max="14" width="5.6640625" style="64" customWidth="1"/>
    <col min="15" max="15" width="9.6640625" style="13" customWidth="1"/>
    <col min="16" max="16" width="18.6640625" style="13" customWidth="1"/>
    <col min="17" max="17" width="5.6640625" style="64" customWidth="1"/>
    <col min="18" max="18" width="9.6640625" style="13" customWidth="1"/>
    <col min="19" max="19" width="18.6640625" style="13" customWidth="1"/>
    <col min="20" max="20" width="5.6640625" style="64" customWidth="1"/>
    <col min="21" max="21" width="9.664062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2" s="2" customFormat="1" ht="39" x14ac:dyDescent="0.7">
      <c r="B1" s="469" t="s">
        <v>322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1"/>
      <c r="AB1" s="3"/>
    </row>
    <row r="2" spans="2:32" s="2" customFormat="1" ht="13.5" customHeight="1" x14ac:dyDescent="0.6">
      <c r="B2" s="470"/>
      <c r="C2" s="471"/>
      <c r="D2" s="471"/>
      <c r="E2" s="471"/>
      <c r="F2" s="471"/>
      <c r="G2" s="471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2" ht="32.25" customHeight="1" thickBot="1" x14ac:dyDescent="0.5">
      <c r="B3" s="71" t="s">
        <v>43</v>
      </c>
      <c r="C3" s="7"/>
      <c r="D3" s="8"/>
      <c r="E3" s="8"/>
      <c r="F3" s="476" t="s">
        <v>109</v>
      </c>
      <c r="G3" s="476"/>
      <c r="H3" s="476"/>
      <c r="I3" s="476"/>
      <c r="J3" s="476"/>
      <c r="K3" s="476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2" s="27" customFormat="1" ht="100.2" x14ac:dyDescent="0.3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9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2" s="32" customFormat="1" ht="65.099999999999994" customHeight="1" x14ac:dyDescent="0.4">
      <c r="B5" s="28">
        <v>11</v>
      </c>
      <c r="C5" s="472"/>
      <c r="D5" s="165" t="str">
        <f>'113.11月菜單'!B30</f>
        <v>香Q米飯</v>
      </c>
      <c r="E5" s="165" t="s">
        <v>64</v>
      </c>
      <c r="F5" s="163" t="s">
        <v>16</v>
      </c>
      <c r="G5" s="165" t="str">
        <f>'113.11月菜單'!B31</f>
        <v>獨家鹹豬肉</v>
      </c>
      <c r="H5" s="165" t="s">
        <v>147</v>
      </c>
      <c r="I5" s="163" t="s">
        <v>16</v>
      </c>
      <c r="J5" s="165" t="str">
        <f>'113.11月菜單'!B32</f>
        <v>魷魚丸X2(海加)</v>
      </c>
      <c r="K5" s="165" t="s">
        <v>70</v>
      </c>
      <c r="L5" s="163" t="s">
        <v>16</v>
      </c>
      <c r="M5" s="165" t="str">
        <f>'113.11月菜單'!B33</f>
        <v>三絲豆腐(豆)</v>
      </c>
      <c r="N5" s="165" t="s">
        <v>123</v>
      </c>
      <c r="O5" s="163" t="s">
        <v>16</v>
      </c>
      <c r="P5" s="165" t="str">
        <f>'113.11月菜單'!B34</f>
        <v>深色蔬菜</v>
      </c>
      <c r="Q5" s="165" t="s">
        <v>66</v>
      </c>
      <c r="R5" s="163" t="s">
        <v>16</v>
      </c>
      <c r="S5" s="165" t="str">
        <f>'113.11月菜單'!B35</f>
        <v>冬瓜湯</v>
      </c>
      <c r="T5" s="165" t="s">
        <v>65</v>
      </c>
      <c r="U5" s="163" t="s">
        <v>16</v>
      </c>
      <c r="V5" s="473"/>
      <c r="W5" s="29" t="s">
        <v>44</v>
      </c>
      <c r="X5" s="30" t="s">
        <v>19</v>
      </c>
      <c r="Y5" s="31">
        <v>5</v>
      </c>
      <c r="Z5" s="13"/>
      <c r="AA5" s="13"/>
      <c r="AB5" s="14"/>
      <c r="AC5" s="13" t="s">
        <v>20</v>
      </c>
      <c r="AD5" s="13" t="s">
        <v>21</v>
      </c>
      <c r="AE5" s="13" t="s">
        <v>22</v>
      </c>
      <c r="AF5" s="13" t="s">
        <v>23</v>
      </c>
    </row>
    <row r="6" spans="2:32" ht="27.9" customHeight="1" x14ac:dyDescent="0.4">
      <c r="B6" s="33" t="s">
        <v>8</v>
      </c>
      <c r="C6" s="472"/>
      <c r="D6" s="164" t="s">
        <v>72</v>
      </c>
      <c r="E6" s="164"/>
      <c r="F6" s="164">
        <v>100</v>
      </c>
      <c r="G6" s="477" t="s">
        <v>120</v>
      </c>
      <c r="H6" s="478"/>
      <c r="I6" s="164">
        <v>50</v>
      </c>
      <c r="J6" s="173" t="s">
        <v>318</v>
      </c>
      <c r="K6" s="155" t="s">
        <v>312</v>
      </c>
      <c r="L6" s="157">
        <v>30</v>
      </c>
      <c r="M6" s="164" t="s">
        <v>135</v>
      </c>
      <c r="N6" s="164"/>
      <c r="O6" s="164">
        <v>5</v>
      </c>
      <c r="P6" s="164" t="s">
        <v>73</v>
      </c>
      <c r="Q6" s="164"/>
      <c r="R6" s="164">
        <v>100</v>
      </c>
      <c r="S6" s="82" t="s">
        <v>108</v>
      </c>
      <c r="T6" s="82"/>
      <c r="U6" s="82">
        <v>30</v>
      </c>
      <c r="V6" s="474"/>
      <c r="W6" s="76">
        <f>Y5*15+Y6*0+Y7*5+Y8*0+Y9*15+Y10*12+15</f>
        <v>99</v>
      </c>
      <c r="X6" s="34" t="s">
        <v>25</v>
      </c>
      <c r="Y6" s="35">
        <v>2.4</v>
      </c>
      <c r="Z6" s="12"/>
      <c r="AA6" s="14" t="s">
        <v>26</v>
      </c>
      <c r="AB6" s="14">
        <v>6</v>
      </c>
      <c r="AC6" s="14">
        <f>AB6*2</f>
        <v>12</v>
      </c>
      <c r="AD6" s="14"/>
      <c r="AE6" s="14">
        <f>AB6*15</f>
        <v>90</v>
      </c>
      <c r="AF6" s="14">
        <f>AC6*4+AE6*4</f>
        <v>408</v>
      </c>
    </row>
    <row r="7" spans="2:32" ht="27.9" customHeight="1" x14ac:dyDescent="0.4">
      <c r="B7" s="33">
        <v>18</v>
      </c>
      <c r="C7" s="472"/>
      <c r="D7" s="164"/>
      <c r="E7" s="164"/>
      <c r="F7" s="164"/>
      <c r="G7" s="164" t="s">
        <v>67</v>
      </c>
      <c r="H7" s="164"/>
      <c r="I7" s="164">
        <v>30</v>
      </c>
      <c r="J7" s="52"/>
      <c r="K7" s="156"/>
      <c r="L7" s="161"/>
      <c r="M7" s="141" t="s">
        <v>79</v>
      </c>
      <c r="N7" s="138"/>
      <c r="O7" s="164">
        <v>5</v>
      </c>
      <c r="P7" s="164"/>
      <c r="Q7" s="164"/>
      <c r="R7" s="164"/>
      <c r="S7" s="82" t="s">
        <v>105</v>
      </c>
      <c r="T7" s="82"/>
      <c r="U7" s="82">
        <v>1</v>
      </c>
      <c r="V7" s="474"/>
      <c r="W7" s="36" t="s">
        <v>46</v>
      </c>
      <c r="X7" s="37" t="s">
        <v>27</v>
      </c>
      <c r="Y7" s="35">
        <v>1.8</v>
      </c>
      <c r="AA7" s="38" t="s">
        <v>28</v>
      </c>
      <c r="AB7" s="14">
        <v>2</v>
      </c>
      <c r="AC7" s="39">
        <f>AB7*7</f>
        <v>14</v>
      </c>
      <c r="AD7" s="14">
        <f>AB7*5</f>
        <v>10</v>
      </c>
      <c r="AE7" s="14" t="s">
        <v>29</v>
      </c>
      <c r="AF7" s="40">
        <f>AC7*4+AD7*9</f>
        <v>146</v>
      </c>
    </row>
    <row r="8" spans="2:32" ht="27.9" customHeight="1" x14ac:dyDescent="0.4">
      <c r="B8" s="33" t="s">
        <v>10</v>
      </c>
      <c r="C8" s="472"/>
      <c r="D8" s="164"/>
      <c r="E8" s="164"/>
      <c r="F8" s="164"/>
      <c r="G8" s="164"/>
      <c r="H8" s="164"/>
      <c r="I8" s="164"/>
      <c r="J8" s="52"/>
      <c r="K8" s="156"/>
      <c r="L8" s="161"/>
      <c r="M8" s="164" t="s">
        <v>288</v>
      </c>
      <c r="N8" s="170"/>
      <c r="O8" s="164">
        <v>5</v>
      </c>
      <c r="P8" s="164"/>
      <c r="Q8" s="166"/>
      <c r="R8" s="164"/>
      <c r="S8" s="221"/>
      <c r="T8" s="227"/>
      <c r="U8" s="82"/>
      <c r="V8" s="474"/>
      <c r="W8" s="76">
        <f>Y5*0+Y6*5+Y7*0+Y8*5+Y9*0+Y10*4</f>
        <v>24.5</v>
      </c>
      <c r="X8" s="37" t="s">
        <v>30</v>
      </c>
      <c r="Y8" s="35">
        <v>2.5</v>
      </c>
      <c r="Z8" s="12"/>
      <c r="AA8" s="13" t="s">
        <v>31</v>
      </c>
      <c r="AB8" s="14">
        <v>1.5</v>
      </c>
      <c r="AC8" s="14">
        <f>AB8*1</f>
        <v>1.5</v>
      </c>
      <c r="AD8" s="14" t="s">
        <v>29</v>
      </c>
      <c r="AE8" s="14">
        <f>AB8*5</f>
        <v>7.5</v>
      </c>
      <c r="AF8" s="14">
        <f>AC8*4+AE8*4</f>
        <v>36</v>
      </c>
    </row>
    <row r="9" spans="2:32" ht="27.9" customHeight="1" x14ac:dyDescent="0.3">
      <c r="B9" s="468" t="s">
        <v>37</v>
      </c>
      <c r="C9" s="472"/>
      <c r="D9" s="164"/>
      <c r="E9" s="164"/>
      <c r="F9" s="164"/>
      <c r="G9" s="164"/>
      <c r="H9" s="164"/>
      <c r="I9" s="164"/>
      <c r="J9" s="52"/>
      <c r="K9" s="156"/>
      <c r="L9" s="160"/>
      <c r="M9" s="164" t="s">
        <v>116</v>
      </c>
      <c r="N9" s="171" t="s">
        <v>103</v>
      </c>
      <c r="O9" s="164">
        <v>60</v>
      </c>
      <c r="P9" s="164"/>
      <c r="Q9" s="166"/>
      <c r="R9" s="164"/>
      <c r="S9" s="164"/>
      <c r="T9" s="164"/>
      <c r="U9" s="164"/>
      <c r="V9" s="474"/>
      <c r="W9" s="36" t="s">
        <v>47</v>
      </c>
      <c r="X9" s="37" t="s">
        <v>33</v>
      </c>
      <c r="Y9" s="35">
        <v>0</v>
      </c>
      <c r="AA9" s="13" t="s">
        <v>34</v>
      </c>
      <c r="AB9" s="14">
        <v>2.5</v>
      </c>
      <c r="AC9" s="14"/>
      <c r="AD9" s="14">
        <f>AB9*5</f>
        <v>12.5</v>
      </c>
      <c r="AE9" s="14" t="s">
        <v>29</v>
      </c>
      <c r="AF9" s="14">
        <f>AD9*9</f>
        <v>112.5</v>
      </c>
    </row>
    <row r="10" spans="2:32" ht="27.9" customHeight="1" x14ac:dyDescent="0.4">
      <c r="B10" s="468"/>
      <c r="C10" s="472"/>
      <c r="D10" s="164"/>
      <c r="E10" s="164"/>
      <c r="F10" s="164"/>
      <c r="G10" s="164"/>
      <c r="H10" s="166"/>
      <c r="I10" s="164"/>
      <c r="J10" s="52"/>
      <c r="K10" s="156"/>
      <c r="L10" s="161"/>
      <c r="M10" s="164" t="s">
        <v>106</v>
      </c>
      <c r="N10" s="166"/>
      <c r="O10" s="164">
        <v>1</v>
      </c>
      <c r="P10" s="164"/>
      <c r="Q10" s="166"/>
      <c r="R10" s="164"/>
      <c r="S10" s="164"/>
      <c r="T10" s="166"/>
      <c r="U10" s="164"/>
      <c r="V10" s="474"/>
      <c r="W10" s="76">
        <f>Y5*2+Y6*7+Y7*1+Y8*0+Y9*0+Y10*8</f>
        <v>28.6</v>
      </c>
      <c r="X10" s="70" t="s">
        <v>42</v>
      </c>
      <c r="Y10" s="41">
        <v>0</v>
      </c>
      <c r="Z10" s="12"/>
      <c r="AA10" s="13" t="s">
        <v>35</v>
      </c>
      <c r="AE10" s="13">
        <f>AB10*15</f>
        <v>0</v>
      </c>
    </row>
    <row r="11" spans="2:32" ht="27.9" customHeight="1" x14ac:dyDescent="0.3">
      <c r="B11" s="42" t="s">
        <v>36</v>
      </c>
      <c r="C11" s="43"/>
      <c r="D11" s="164"/>
      <c r="E11" s="166"/>
      <c r="F11" s="164"/>
      <c r="G11" s="164"/>
      <c r="H11" s="166"/>
      <c r="I11" s="164"/>
      <c r="J11" s="52"/>
      <c r="K11" s="156"/>
      <c r="L11" s="160"/>
      <c r="M11" s="164"/>
      <c r="N11" s="166"/>
      <c r="O11" s="164"/>
      <c r="P11" s="164"/>
      <c r="Q11" s="166"/>
      <c r="R11" s="164"/>
      <c r="S11" s="164"/>
      <c r="T11" s="166"/>
      <c r="U11" s="164"/>
      <c r="V11" s="474"/>
      <c r="W11" s="36" t="s">
        <v>12</v>
      </c>
      <c r="X11" s="44"/>
      <c r="Y11" s="35"/>
      <c r="AC11" s="13">
        <f>SUM(AC6:AC10)</f>
        <v>27.5</v>
      </c>
      <c r="AD11" s="13">
        <f>SUM(AD6:AD10)</f>
        <v>22.5</v>
      </c>
      <c r="AE11" s="13">
        <f>SUM(AE6:AE10)</f>
        <v>97.5</v>
      </c>
      <c r="AF11" s="13">
        <f>AC11*4+AD11*9+AE11*4</f>
        <v>702.5</v>
      </c>
    </row>
    <row r="12" spans="2:32" ht="27.9" customHeight="1" x14ac:dyDescent="0.4">
      <c r="B12" s="45"/>
      <c r="C12" s="46"/>
      <c r="D12" s="166"/>
      <c r="E12" s="166"/>
      <c r="F12" s="164"/>
      <c r="G12" s="164"/>
      <c r="H12" s="166"/>
      <c r="I12" s="164"/>
      <c r="J12" s="164"/>
      <c r="K12" s="166"/>
      <c r="L12" s="164"/>
      <c r="M12" s="164"/>
      <c r="N12" s="166"/>
      <c r="O12" s="164"/>
      <c r="P12" s="164"/>
      <c r="Q12" s="166"/>
      <c r="R12" s="164"/>
      <c r="S12" s="164"/>
      <c r="T12" s="166"/>
      <c r="U12" s="164"/>
      <c r="V12" s="475"/>
      <c r="W12" s="225">
        <f>W6*4+W10*4+W8*9</f>
        <v>730.9</v>
      </c>
      <c r="X12" s="48"/>
      <c r="Y12" s="49"/>
      <c r="Z12" s="12"/>
      <c r="AC12" s="47">
        <f>AC11*4/AF11</f>
        <v>0.15658362989323843</v>
      </c>
      <c r="AD12" s="47">
        <f>AD11*9/AF11</f>
        <v>0.28825622775800713</v>
      </c>
      <c r="AE12" s="47">
        <f>AE11*4/AF11</f>
        <v>0.55516014234875444</v>
      </c>
    </row>
    <row r="13" spans="2:32" s="32" customFormat="1" ht="27.9" customHeight="1" x14ac:dyDescent="0.4">
      <c r="B13" s="28">
        <v>11</v>
      </c>
      <c r="C13" s="472"/>
      <c r="D13" s="165" t="str">
        <f>'113.11月菜單'!F30</f>
        <v>麥片飯</v>
      </c>
      <c r="E13" s="165" t="s">
        <v>64</v>
      </c>
      <c r="F13" s="165"/>
      <c r="G13" s="165" t="str">
        <f>'113.11月菜單'!F31</f>
        <v>烤雞腿</v>
      </c>
      <c r="H13" s="165" t="s">
        <v>70</v>
      </c>
      <c r="I13" s="165"/>
      <c r="J13" s="165" t="str">
        <f>'113.11月菜單'!F32</f>
        <v>紅蘿蔔炒蛋</v>
      </c>
      <c r="K13" s="165" t="s">
        <v>114</v>
      </c>
      <c r="L13" s="165"/>
      <c r="M13" s="165" t="str">
        <f>'113.11月菜單'!F33</f>
        <v>小湯包(冷)</v>
      </c>
      <c r="N13" s="165" t="s">
        <v>15</v>
      </c>
      <c r="O13" s="165"/>
      <c r="P13" s="165" t="str">
        <f>'113.11月菜單'!F34</f>
        <v>淺色蔬菜</v>
      </c>
      <c r="Q13" s="165" t="s">
        <v>18</v>
      </c>
      <c r="R13" s="165"/>
      <c r="S13" s="165" t="str">
        <f>'113.11月菜單'!F35</f>
        <v>竹筍肉絲湯</v>
      </c>
      <c r="T13" s="165" t="s">
        <v>65</v>
      </c>
      <c r="U13" s="165"/>
      <c r="V13" s="473"/>
      <c r="W13" s="29" t="s">
        <v>44</v>
      </c>
      <c r="X13" s="30" t="s">
        <v>19</v>
      </c>
      <c r="Y13" s="31">
        <v>5.5</v>
      </c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</row>
    <row r="14" spans="2:32" ht="27.9" customHeight="1" x14ac:dyDescent="0.4">
      <c r="B14" s="33" t="s">
        <v>8</v>
      </c>
      <c r="C14" s="472"/>
      <c r="D14" s="164" t="s">
        <v>273</v>
      </c>
      <c r="E14" s="164"/>
      <c r="F14" s="164">
        <v>40</v>
      </c>
      <c r="G14" s="183" t="s">
        <v>238</v>
      </c>
      <c r="H14" s="226"/>
      <c r="I14" s="164">
        <v>60</v>
      </c>
      <c r="J14" s="164" t="s">
        <v>121</v>
      </c>
      <c r="K14" s="164"/>
      <c r="L14" s="164">
        <v>30</v>
      </c>
      <c r="M14" s="164" t="s">
        <v>302</v>
      </c>
      <c r="N14" s="164" t="s">
        <v>127</v>
      </c>
      <c r="O14" s="164">
        <v>20</v>
      </c>
      <c r="P14" s="164" t="s">
        <v>73</v>
      </c>
      <c r="Q14" s="164"/>
      <c r="R14" s="164">
        <v>100</v>
      </c>
      <c r="S14" s="164" t="s">
        <v>270</v>
      </c>
      <c r="T14" s="164"/>
      <c r="U14" s="164">
        <v>30</v>
      </c>
      <c r="V14" s="474"/>
      <c r="W14" s="76">
        <f>Y13*15+Y14*0+Y15*5+Y16*0+Y17*15+Y18*12+15</f>
        <v>105.5</v>
      </c>
      <c r="X14" s="34" t="s">
        <v>25</v>
      </c>
      <c r="Y14" s="35">
        <v>2.4</v>
      </c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</row>
    <row r="15" spans="2:32" ht="27.9" customHeight="1" x14ac:dyDescent="0.4">
      <c r="B15" s="33">
        <v>19</v>
      </c>
      <c r="C15" s="472"/>
      <c r="D15" s="164" t="s">
        <v>90</v>
      </c>
      <c r="E15" s="164"/>
      <c r="F15" s="164">
        <v>60</v>
      </c>
      <c r="G15" s="173"/>
      <c r="H15" s="175"/>
      <c r="I15" s="138"/>
      <c r="J15" s="164" t="s">
        <v>69</v>
      </c>
      <c r="K15" s="170"/>
      <c r="L15" s="164">
        <v>30</v>
      </c>
      <c r="M15" s="164"/>
      <c r="N15" s="164"/>
      <c r="O15" s="164"/>
      <c r="P15" s="164"/>
      <c r="Q15" s="164"/>
      <c r="R15" s="164"/>
      <c r="S15" s="479" t="s">
        <v>239</v>
      </c>
      <c r="T15" s="480"/>
      <c r="U15" s="164">
        <v>10</v>
      </c>
      <c r="V15" s="474"/>
      <c r="W15" s="36" t="s">
        <v>46</v>
      </c>
      <c r="X15" s="37" t="s">
        <v>27</v>
      </c>
      <c r="Y15" s="35">
        <v>1.6</v>
      </c>
      <c r="AA15" s="38" t="s">
        <v>28</v>
      </c>
      <c r="AB15" s="14">
        <v>2</v>
      </c>
      <c r="AC15" s="39">
        <f>AB15*7</f>
        <v>14</v>
      </c>
      <c r="AD15" s="14">
        <f>AB15*5</f>
        <v>10</v>
      </c>
      <c r="AE15" s="14" t="s">
        <v>29</v>
      </c>
      <c r="AF15" s="40">
        <f>AC15*4+AD15*9</f>
        <v>146</v>
      </c>
    </row>
    <row r="16" spans="2:32" ht="27.9" customHeight="1" x14ac:dyDescent="0.4">
      <c r="B16" s="33" t="s">
        <v>10</v>
      </c>
      <c r="C16" s="472"/>
      <c r="D16" s="166"/>
      <c r="E16" s="166"/>
      <c r="F16" s="164"/>
      <c r="G16" s="52"/>
      <c r="H16" s="174"/>
      <c r="I16" s="160"/>
      <c r="J16" s="164" t="s">
        <v>106</v>
      </c>
      <c r="K16" s="170"/>
      <c r="L16" s="164">
        <v>1</v>
      </c>
      <c r="M16" s="164"/>
      <c r="N16" s="171"/>
      <c r="O16" s="164"/>
      <c r="P16" s="164"/>
      <c r="Q16" s="166"/>
      <c r="R16" s="164"/>
      <c r="S16" s="164"/>
      <c r="T16" s="135"/>
      <c r="U16" s="164"/>
      <c r="V16" s="474"/>
      <c r="W16" s="76">
        <f>Y13*0+Y14*5+Y15*0+Y16*5+Y17*0+Y18*4</f>
        <v>24.5</v>
      </c>
      <c r="X16" s="37" t="s">
        <v>30</v>
      </c>
      <c r="Y16" s="35">
        <v>2.5</v>
      </c>
      <c r="Z16" s="12"/>
      <c r="AA16" s="13" t="s">
        <v>31</v>
      </c>
      <c r="AB16" s="14">
        <v>1.7</v>
      </c>
      <c r="AC16" s="14">
        <f>AB16*1</f>
        <v>1.7</v>
      </c>
      <c r="AD16" s="14" t="s">
        <v>29</v>
      </c>
      <c r="AE16" s="14">
        <f>AB16*5</f>
        <v>8.5</v>
      </c>
      <c r="AF16" s="14">
        <f>AC16*4+AE16*4</f>
        <v>40.799999999999997</v>
      </c>
    </row>
    <row r="17" spans="2:32" ht="27.9" customHeight="1" x14ac:dyDescent="0.3">
      <c r="B17" s="468" t="s">
        <v>38</v>
      </c>
      <c r="C17" s="472"/>
      <c r="D17" s="166"/>
      <c r="E17" s="166"/>
      <c r="F17" s="164"/>
      <c r="G17" s="164"/>
      <c r="H17" s="166"/>
      <c r="I17" s="164"/>
      <c r="J17" s="164"/>
      <c r="K17" s="166"/>
      <c r="L17" s="164"/>
      <c r="M17" s="164"/>
      <c r="N17" s="170"/>
      <c r="O17" s="164"/>
      <c r="P17" s="164"/>
      <c r="Q17" s="166"/>
      <c r="R17" s="164"/>
      <c r="S17" s="164"/>
      <c r="T17" s="135"/>
      <c r="U17" s="164"/>
      <c r="V17" s="474"/>
      <c r="W17" s="36" t="s">
        <v>47</v>
      </c>
      <c r="X17" s="37" t="s">
        <v>33</v>
      </c>
      <c r="Y17" s="35">
        <v>0</v>
      </c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</row>
    <row r="18" spans="2:32" ht="27.9" customHeight="1" x14ac:dyDescent="0.4">
      <c r="B18" s="468"/>
      <c r="C18" s="472"/>
      <c r="D18" s="166"/>
      <c r="E18" s="166"/>
      <c r="F18" s="164"/>
      <c r="G18" s="164"/>
      <c r="H18" s="166"/>
      <c r="I18" s="164"/>
      <c r="J18" s="164"/>
      <c r="K18" s="164"/>
      <c r="L18" s="164"/>
      <c r="M18" s="164"/>
      <c r="N18" s="166"/>
      <c r="O18" s="164"/>
      <c r="P18" s="164"/>
      <c r="Q18" s="166"/>
      <c r="R18" s="164"/>
      <c r="S18" s="164"/>
      <c r="T18" s="135"/>
      <c r="U18" s="164"/>
      <c r="V18" s="474"/>
      <c r="W18" s="76">
        <f>Y13*2+Y14*7+Y15*1+Y16*0+Y17*0+Y18*8</f>
        <v>29.400000000000002</v>
      </c>
      <c r="X18" s="70" t="s">
        <v>42</v>
      </c>
      <c r="Y18" s="41">
        <v>0</v>
      </c>
      <c r="Z18" s="12"/>
      <c r="AA18" s="13" t="s">
        <v>35</v>
      </c>
      <c r="AB18" s="14">
        <v>1</v>
      </c>
      <c r="AE18" s="13">
        <f>AB18*15</f>
        <v>15</v>
      </c>
    </row>
    <row r="19" spans="2:32" ht="27.9" customHeight="1" x14ac:dyDescent="0.3">
      <c r="B19" s="42" t="s">
        <v>36</v>
      </c>
      <c r="C19" s="43"/>
      <c r="D19" s="166"/>
      <c r="E19" s="166"/>
      <c r="F19" s="164"/>
      <c r="G19" s="164"/>
      <c r="H19" s="166"/>
      <c r="I19" s="164"/>
      <c r="J19" s="164"/>
      <c r="K19" s="166"/>
      <c r="L19" s="164"/>
      <c r="M19" s="164"/>
      <c r="N19" s="166"/>
      <c r="O19" s="164"/>
      <c r="P19" s="164"/>
      <c r="Q19" s="166"/>
      <c r="R19" s="164"/>
      <c r="S19" s="164"/>
      <c r="T19" s="135"/>
      <c r="U19" s="135"/>
      <c r="V19" s="474"/>
      <c r="W19" s="36" t="s">
        <v>12</v>
      </c>
      <c r="X19" s="44"/>
      <c r="Y19" s="35"/>
      <c r="AC19" s="13">
        <f>SUM(AC14:AC18)</f>
        <v>28.099999999999998</v>
      </c>
      <c r="AD19" s="13">
        <f>SUM(AD14:AD18)</f>
        <v>22.5</v>
      </c>
      <c r="AE19" s="13">
        <f>SUM(AE14:AE18)</f>
        <v>116.5</v>
      </c>
      <c r="AF19" s="13">
        <f>AC19*4+AD19*9+AE19*4</f>
        <v>780.9</v>
      </c>
    </row>
    <row r="20" spans="2:32" ht="27.9" customHeight="1" x14ac:dyDescent="0.4">
      <c r="B20" s="45"/>
      <c r="C20" s="46"/>
      <c r="D20" s="166"/>
      <c r="E20" s="166"/>
      <c r="F20" s="164"/>
      <c r="G20" s="164"/>
      <c r="H20" s="166"/>
      <c r="I20" s="164"/>
      <c r="J20" s="164"/>
      <c r="K20" s="166"/>
      <c r="L20" s="164"/>
      <c r="M20" s="164"/>
      <c r="N20" s="166"/>
      <c r="O20" s="164"/>
      <c r="P20" s="164"/>
      <c r="Q20" s="166"/>
      <c r="R20" s="164"/>
      <c r="S20" s="164"/>
      <c r="T20" s="166"/>
      <c r="U20" s="164"/>
      <c r="V20" s="475"/>
      <c r="W20" s="225">
        <f>W14*4+W18*4+W16*9</f>
        <v>760.1</v>
      </c>
      <c r="X20" s="48"/>
      <c r="Y20" s="49"/>
      <c r="Z20" s="12"/>
      <c r="AC20" s="47">
        <f>AC19*4/AF19</f>
        <v>0.14393648354462799</v>
      </c>
      <c r="AD20" s="47">
        <f>AD19*9/AF19</f>
        <v>0.25931617364579335</v>
      </c>
      <c r="AE20" s="47">
        <f>AE19*4/AF19</f>
        <v>0.59674734280957875</v>
      </c>
    </row>
    <row r="21" spans="2:32" s="32" customFormat="1" ht="27.9" customHeight="1" x14ac:dyDescent="0.4">
      <c r="B21" s="28">
        <v>11</v>
      </c>
      <c r="C21" s="472"/>
      <c r="D21" s="165" t="str">
        <f>'113.11月菜單'!J30</f>
        <v>香Q米飯</v>
      </c>
      <c r="E21" s="165" t="s">
        <v>15</v>
      </c>
      <c r="F21" s="165"/>
      <c r="G21" s="165" t="str">
        <f>'113.11月菜單'!J31</f>
        <v>功夫烤鴨(冷)</v>
      </c>
      <c r="H21" s="165" t="s">
        <v>17</v>
      </c>
      <c r="I21" s="165"/>
      <c r="J21" s="165" t="str">
        <f>'113.11月菜單'!J32</f>
        <v>雞塊x2(加)</v>
      </c>
      <c r="K21" s="165" t="s">
        <v>70</v>
      </c>
      <c r="L21" s="165"/>
      <c r="M21" s="165" t="str">
        <f>'113.11月菜單'!J33</f>
        <v>鮮蔬豆腐鍋(豆)</v>
      </c>
      <c r="N21" s="165" t="s">
        <v>17</v>
      </c>
      <c r="O21" s="165"/>
      <c r="P21" s="165" t="str">
        <f>'113.11月菜單'!J34</f>
        <v>深色蔬菜</v>
      </c>
      <c r="Q21" s="165" t="s">
        <v>87</v>
      </c>
      <c r="R21" s="165"/>
      <c r="S21" s="165" t="str">
        <f>'113.11月菜單'!J35</f>
        <v>紫菜蛋花湯</v>
      </c>
      <c r="T21" s="165" t="s">
        <v>84</v>
      </c>
      <c r="U21" s="165"/>
      <c r="V21" s="473"/>
      <c r="W21" s="29" t="s">
        <v>44</v>
      </c>
      <c r="X21" s="30" t="s">
        <v>19</v>
      </c>
      <c r="Y21" s="31">
        <v>5.6</v>
      </c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</row>
    <row r="22" spans="2:32" s="52" customFormat="1" ht="27.75" customHeight="1" x14ac:dyDescent="0.55000000000000004">
      <c r="B22" s="33" t="s">
        <v>8</v>
      </c>
      <c r="C22" s="472"/>
      <c r="D22" s="164" t="s">
        <v>128</v>
      </c>
      <c r="E22" s="164"/>
      <c r="F22" s="164">
        <v>100</v>
      </c>
      <c r="G22" s="183" t="s">
        <v>289</v>
      </c>
      <c r="H22" s="172"/>
      <c r="I22" s="138">
        <v>40</v>
      </c>
      <c r="J22" s="164" t="s">
        <v>240</v>
      </c>
      <c r="K22" s="164" t="s">
        <v>134</v>
      </c>
      <c r="L22" s="164">
        <v>30</v>
      </c>
      <c r="M22" s="164" t="s">
        <v>116</v>
      </c>
      <c r="N22" s="164" t="s">
        <v>103</v>
      </c>
      <c r="O22" s="164">
        <v>20</v>
      </c>
      <c r="P22" s="164" t="s">
        <v>86</v>
      </c>
      <c r="Q22" s="164"/>
      <c r="R22" s="164">
        <v>100</v>
      </c>
      <c r="S22" s="164" t="s">
        <v>95</v>
      </c>
      <c r="T22" s="164"/>
      <c r="U22" s="164">
        <v>1</v>
      </c>
      <c r="V22" s="474"/>
      <c r="W22" s="76">
        <f>Y21*15+Y22*0+Y23*5+Y24*0+Y25*15+Y26*12+15</f>
        <v>107.5</v>
      </c>
      <c r="X22" s="34" t="s">
        <v>25</v>
      </c>
      <c r="Y22" s="35">
        <v>2.2000000000000002</v>
      </c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</row>
    <row r="23" spans="2:32" s="52" customFormat="1" ht="27.9" customHeight="1" x14ac:dyDescent="0.4">
      <c r="B23" s="33">
        <v>20</v>
      </c>
      <c r="C23" s="472"/>
      <c r="D23" s="164"/>
      <c r="E23" s="164"/>
      <c r="F23" s="164"/>
      <c r="G23" s="194" t="s">
        <v>272</v>
      </c>
      <c r="H23" s="174" t="s">
        <v>127</v>
      </c>
      <c r="I23" s="138">
        <v>20</v>
      </c>
      <c r="J23" s="164"/>
      <c r="K23" s="164"/>
      <c r="L23" s="164"/>
      <c r="M23" s="164" t="s">
        <v>115</v>
      </c>
      <c r="N23" s="164"/>
      <c r="O23" s="164">
        <v>50</v>
      </c>
      <c r="P23" s="164"/>
      <c r="Q23" s="164"/>
      <c r="R23" s="164"/>
      <c r="S23" s="164" t="s">
        <v>69</v>
      </c>
      <c r="T23" s="164"/>
      <c r="U23" s="164">
        <v>5</v>
      </c>
      <c r="V23" s="474"/>
      <c r="W23" s="36" t="s">
        <v>46</v>
      </c>
      <c r="X23" s="37" t="s">
        <v>27</v>
      </c>
      <c r="Y23" s="35">
        <v>1.7</v>
      </c>
      <c r="AA23" s="53" t="s">
        <v>28</v>
      </c>
      <c r="AB23" s="51">
        <v>2.1</v>
      </c>
      <c r="AC23" s="54">
        <f>AB23*7</f>
        <v>14.700000000000001</v>
      </c>
      <c r="AD23" s="51">
        <f>AB23*5</f>
        <v>10.5</v>
      </c>
      <c r="AE23" s="51" t="s">
        <v>29</v>
      </c>
      <c r="AF23" s="55">
        <f>AC23*4+AD23*9</f>
        <v>153.30000000000001</v>
      </c>
    </row>
    <row r="24" spans="2:32" s="52" customFormat="1" ht="27.9" customHeight="1" x14ac:dyDescent="0.55000000000000004">
      <c r="B24" s="33" t="s">
        <v>10</v>
      </c>
      <c r="C24" s="472"/>
      <c r="D24" s="164"/>
      <c r="E24" s="164"/>
      <c r="F24" s="164"/>
      <c r="G24" s="143"/>
      <c r="H24" s="174"/>
      <c r="I24" s="138"/>
      <c r="J24" s="164"/>
      <c r="K24" s="166"/>
      <c r="L24" s="164"/>
      <c r="M24" s="143" t="s">
        <v>121</v>
      </c>
      <c r="N24" s="194"/>
      <c r="O24" s="138">
        <v>1</v>
      </c>
      <c r="P24" s="164"/>
      <c r="Q24" s="166"/>
      <c r="R24" s="164"/>
      <c r="S24" s="164" t="s">
        <v>105</v>
      </c>
      <c r="T24" s="166"/>
      <c r="U24" s="164">
        <v>1</v>
      </c>
      <c r="V24" s="474"/>
      <c r="W24" s="76">
        <f>Y21*0+Y22*5+Y23*0+Y24*5+Y25*0+Y26*4</f>
        <v>23.5</v>
      </c>
      <c r="X24" s="37" t="s">
        <v>30</v>
      </c>
      <c r="Y24" s="35">
        <v>2.5</v>
      </c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</row>
    <row r="25" spans="2:32" s="52" customFormat="1" ht="27.9" customHeight="1" x14ac:dyDescent="0.3">
      <c r="B25" s="468" t="s">
        <v>81</v>
      </c>
      <c r="C25" s="472"/>
      <c r="D25" s="164"/>
      <c r="E25" s="164"/>
      <c r="F25" s="164"/>
      <c r="G25" s="164"/>
      <c r="H25" s="164"/>
      <c r="I25" s="164"/>
      <c r="J25" s="164"/>
      <c r="K25" s="166"/>
      <c r="L25" s="164"/>
      <c r="M25" s="164" t="s">
        <v>97</v>
      </c>
      <c r="N25" s="171"/>
      <c r="O25" s="164">
        <v>1</v>
      </c>
      <c r="P25" s="164"/>
      <c r="Q25" s="166"/>
      <c r="R25" s="164"/>
      <c r="S25" s="164"/>
      <c r="T25" s="166"/>
      <c r="U25" s="164"/>
      <c r="V25" s="474"/>
      <c r="W25" s="36" t="s">
        <v>47</v>
      </c>
      <c r="X25" s="37" t="s">
        <v>33</v>
      </c>
      <c r="Y25" s="35">
        <v>0</v>
      </c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</row>
    <row r="26" spans="2:32" s="52" customFormat="1" ht="27.9" customHeight="1" x14ac:dyDescent="0.55000000000000004">
      <c r="B26" s="468"/>
      <c r="C26" s="472"/>
      <c r="D26" s="171"/>
      <c r="E26" s="166"/>
      <c r="F26" s="164"/>
      <c r="G26" s="164"/>
      <c r="H26" s="164"/>
      <c r="I26" s="164"/>
      <c r="J26" s="173"/>
      <c r="K26" s="184"/>
      <c r="L26" s="164"/>
      <c r="M26" s="164" t="s">
        <v>79</v>
      </c>
      <c r="N26" s="171"/>
      <c r="O26" s="164">
        <v>20</v>
      </c>
      <c r="P26" s="164"/>
      <c r="Q26" s="166"/>
      <c r="R26" s="164"/>
      <c r="S26" s="82"/>
      <c r="T26" s="83"/>
      <c r="U26" s="82"/>
      <c r="V26" s="474"/>
      <c r="W26" s="76">
        <f>Y21*2+Y22*7+Y23*1+Y24*0+Y25*0+Y26*8</f>
        <v>28.3</v>
      </c>
      <c r="X26" s="70" t="s">
        <v>42</v>
      </c>
      <c r="Y26" s="41">
        <v>0</v>
      </c>
      <c r="Z26" s="50"/>
      <c r="AA26" s="56" t="s">
        <v>35</v>
      </c>
      <c r="AB26" s="51"/>
      <c r="AC26" s="56"/>
      <c r="AD26" s="56"/>
      <c r="AE26" s="56">
        <f>AB26*15</f>
        <v>0</v>
      </c>
      <c r="AF26" s="56"/>
    </row>
    <row r="27" spans="2:32" s="52" customFormat="1" ht="27.9" customHeight="1" x14ac:dyDescent="0.3">
      <c r="B27" s="42" t="s">
        <v>36</v>
      </c>
      <c r="C27" s="58"/>
      <c r="D27" s="164"/>
      <c r="E27" s="166"/>
      <c r="F27" s="164"/>
      <c r="G27" s="164"/>
      <c r="H27" s="166"/>
      <c r="I27" s="164"/>
      <c r="J27" s="173"/>
      <c r="K27" s="176"/>
      <c r="L27" s="164"/>
      <c r="M27" s="479" t="s">
        <v>247</v>
      </c>
      <c r="N27" s="480"/>
      <c r="O27" s="164">
        <v>10</v>
      </c>
      <c r="P27" s="164"/>
      <c r="Q27" s="166"/>
      <c r="R27" s="164"/>
      <c r="S27" s="82"/>
      <c r="T27" s="83"/>
      <c r="U27" s="82"/>
      <c r="V27" s="474"/>
      <c r="W27" s="36" t="s">
        <v>12</v>
      </c>
      <c r="X27" s="44"/>
      <c r="Y27" s="35"/>
      <c r="AA27" s="56"/>
      <c r="AB27" s="51"/>
      <c r="AC27" s="56">
        <f>SUM(AC22:AC26)</f>
        <v>28.700000000000003</v>
      </c>
      <c r="AD27" s="56">
        <f>SUM(AD22:AD26)</f>
        <v>23</v>
      </c>
      <c r="AE27" s="56">
        <f>SUM(AE22:AE26)</f>
        <v>101</v>
      </c>
      <c r="AF27" s="56">
        <f>AC27*4+AD27*9+AE27*4</f>
        <v>725.8</v>
      </c>
    </row>
    <row r="28" spans="2:32" s="52" customFormat="1" ht="27.9" customHeight="1" thickBot="1" x14ac:dyDescent="0.6">
      <c r="B28" s="45"/>
      <c r="C28" s="60"/>
      <c r="D28" s="166"/>
      <c r="E28" s="166"/>
      <c r="F28" s="164"/>
      <c r="G28" s="164"/>
      <c r="H28" s="166"/>
      <c r="I28" s="164"/>
      <c r="J28" s="140"/>
      <c r="K28" s="186"/>
      <c r="L28" s="164"/>
      <c r="M28" s="164"/>
      <c r="N28" s="166"/>
      <c r="O28" s="164"/>
      <c r="P28" s="164"/>
      <c r="Q28" s="166"/>
      <c r="R28" s="164"/>
      <c r="S28" s="164"/>
      <c r="T28" s="166"/>
      <c r="U28" s="164"/>
      <c r="V28" s="475"/>
      <c r="W28" s="225">
        <f>W22*4+W26*4+W24*9</f>
        <v>754.7</v>
      </c>
      <c r="X28" s="48"/>
      <c r="Y28" s="49"/>
      <c r="Z28" s="50"/>
      <c r="AB28" s="61"/>
      <c r="AC28" s="62">
        <f>AC27*4/AF27</f>
        <v>0.15817029484706532</v>
      </c>
      <c r="AD28" s="62">
        <f>AD27*9/AF27</f>
        <v>0.28520253513364563</v>
      </c>
      <c r="AE28" s="62">
        <f>AE27*4/AF27</f>
        <v>0.55662717001928907</v>
      </c>
    </row>
    <row r="29" spans="2:32" s="32" customFormat="1" ht="27.9" customHeight="1" x14ac:dyDescent="0.4">
      <c r="B29" s="28">
        <v>11</v>
      </c>
      <c r="C29" s="472"/>
      <c r="D29" s="165" t="str">
        <f>'113.11月菜單'!N30</f>
        <v>地瓜飯</v>
      </c>
      <c r="E29" s="165" t="s">
        <v>85</v>
      </c>
      <c r="F29" s="165"/>
      <c r="G29" s="165" t="str">
        <f>'113.11月菜單'!N31</f>
        <v>酥炸魚丁(海)(炸)</v>
      </c>
      <c r="H29" s="165" t="s">
        <v>78</v>
      </c>
      <c r="I29" s="165"/>
      <c r="J29" s="165" t="str">
        <f>'113.11月菜單'!N32</f>
        <v>新鮮豬里肌</v>
      </c>
      <c r="K29" s="165" t="s">
        <v>144</v>
      </c>
      <c r="L29" s="165"/>
      <c r="M29" s="165" t="str">
        <f>'113.11月菜單'!N33</f>
        <v>新竹米粉</v>
      </c>
      <c r="N29" s="165" t="s">
        <v>84</v>
      </c>
      <c r="O29" s="165"/>
      <c r="P29" s="165" t="str">
        <f>'113.11月菜單'!N34</f>
        <v>有機蔬菜</v>
      </c>
      <c r="Q29" s="165" t="s">
        <v>87</v>
      </c>
      <c r="R29" s="165"/>
      <c r="S29" s="165" t="str">
        <f>'113.11月菜單'!N35</f>
        <v>酸辣湯(豆)(芡)(醃)</v>
      </c>
      <c r="T29" s="165" t="s">
        <v>148</v>
      </c>
      <c r="U29" s="165"/>
      <c r="V29" s="473"/>
      <c r="W29" s="29" t="s">
        <v>44</v>
      </c>
      <c r="X29" s="30" t="s">
        <v>19</v>
      </c>
      <c r="Y29" s="31">
        <v>5.4</v>
      </c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</row>
    <row r="30" spans="2:32" ht="27.9" customHeight="1" x14ac:dyDescent="0.4">
      <c r="B30" s="33" t="s">
        <v>8</v>
      </c>
      <c r="C30" s="472"/>
      <c r="D30" s="164" t="s">
        <v>72</v>
      </c>
      <c r="E30" s="164"/>
      <c r="F30" s="164">
        <v>80</v>
      </c>
      <c r="G30" s="164" t="s">
        <v>133</v>
      </c>
      <c r="H30" s="164" t="s">
        <v>91</v>
      </c>
      <c r="I30" s="164">
        <v>40</v>
      </c>
      <c r="J30" s="164" t="s">
        <v>241</v>
      </c>
      <c r="K30" s="164"/>
      <c r="L30" s="164">
        <v>40</v>
      </c>
      <c r="M30" s="164" t="s">
        <v>242</v>
      </c>
      <c r="N30" s="164"/>
      <c r="O30" s="164">
        <v>8</v>
      </c>
      <c r="P30" s="164" t="s">
        <v>86</v>
      </c>
      <c r="Q30" s="164"/>
      <c r="R30" s="164">
        <v>100</v>
      </c>
      <c r="S30" s="164" t="s">
        <v>235</v>
      </c>
      <c r="T30" s="164" t="s">
        <v>88</v>
      </c>
      <c r="U30" s="164">
        <v>8</v>
      </c>
      <c r="V30" s="474"/>
      <c r="W30" s="76">
        <f>Y29*15+Y30*0+Y31*5+Y32*0+Y33*15+Y34*12+15</f>
        <v>105</v>
      </c>
      <c r="X30" s="34" t="s">
        <v>25</v>
      </c>
      <c r="Y30" s="35">
        <v>2.2999999999999998</v>
      </c>
      <c r="Z30" s="12"/>
      <c r="AA30" s="14" t="s">
        <v>26</v>
      </c>
      <c r="AB30" s="14">
        <v>6</v>
      </c>
      <c r="AC30" s="14">
        <f>AB30*2</f>
        <v>12</v>
      </c>
      <c r="AD30" s="14"/>
      <c r="AE30" s="14">
        <f>AB30*15</f>
        <v>90</v>
      </c>
      <c r="AF30" s="14">
        <f>AC30*4+AE30*4</f>
        <v>408</v>
      </c>
    </row>
    <row r="31" spans="2:32" ht="27.9" customHeight="1" x14ac:dyDescent="0.4">
      <c r="B31" s="33">
        <v>21</v>
      </c>
      <c r="C31" s="472"/>
      <c r="D31" s="164" t="s">
        <v>77</v>
      </c>
      <c r="E31" s="164"/>
      <c r="F31" s="164">
        <v>55</v>
      </c>
      <c r="G31" s="164" t="s">
        <v>92</v>
      </c>
      <c r="H31" s="164"/>
      <c r="I31" s="164">
        <v>20</v>
      </c>
      <c r="J31" s="178"/>
      <c r="K31" s="185"/>
      <c r="L31" s="164"/>
      <c r="M31" s="164" t="s">
        <v>121</v>
      </c>
      <c r="N31" s="164"/>
      <c r="O31" s="164">
        <v>1</v>
      </c>
      <c r="P31" s="164"/>
      <c r="Q31" s="164"/>
      <c r="R31" s="164"/>
      <c r="S31" s="164" t="s">
        <v>290</v>
      </c>
      <c r="T31" s="164" t="s">
        <v>88</v>
      </c>
      <c r="U31" s="164">
        <v>8</v>
      </c>
      <c r="V31" s="474"/>
      <c r="W31" s="36" t="s">
        <v>46</v>
      </c>
      <c r="X31" s="37" t="s">
        <v>27</v>
      </c>
      <c r="Y31" s="35">
        <v>1.8</v>
      </c>
      <c r="AA31" s="38" t="s">
        <v>28</v>
      </c>
      <c r="AB31" s="14">
        <v>2</v>
      </c>
      <c r="AC31" s="39">
        <f>AB31*7</f>
        <v>14</v>
      </c>
      <c r="AD31" s="14">
        <f>AB31*5</f>
        <v>10</v>
      </c>
      <c r="AE31" s="14" t="s">
        <v>29</v>
      </c>
      <c r="AF31" s="40">
        <f>AC31*4+AD31*9</f>
        <v>146</v>
      </c>
    </row>
    <row r="32" spans="2:32" ht="27.9" customHeight="1" x14ac:dyDescent="0.4">
      <c r="B32" s="33" t="s">
        <v>10</v>
      </c>
      <c r="C32" s="472"/>
      <c r="D32" s="166"/>
      <c r="E32" s="166"/>
      <c r="F32" s="164"/>
      <c r="G32" s="164"/>
      <c r="H32" s="166"/>
      <c r="I32" s="164"/>
      <c r="J32" s="164"/>
      <c r="K32" s="164"/>
      <c r="L32" s="164"/>
      <c r="M32" s="164" t="s">
        <v>138</v>
      </c>
      <c r="N32" s="170"/>
      <c r="O32" s="164">
        <v>30</v>
      </c>
      <c r="P32" s="164"/>
      <c r="Q32" s="166"/>
      <c r="R32" s="164"/>
      <c r="S32" s="164" t="s">
        <v>121</v>
      </c>
      <c r="T32" s="164"/>
      <c r="U32" s="164">
        <v>3</v>
      </c>
      <c r="V32" s="474"/>
      <c r="W32" s="76">
        <f>Y29*0+Y30*5+Y31*0+Y32*5+Y33*0+Y34*4</f>
        <v>24</v>
      </c>
      <c r="X32" s="37" t="s">
        <v>30</v>
      </c>
      <c r="Y32" s="35">
        <v>2.5</v>
      </c>
      <c r="Z32" s="12"/>
      <c r="AA32" s="13" t="s">
        <v>31</v>
      </c>
      <c r="AB32" s="14">
        <v>1.8</v>
      </c>
      <c r="AC32" s="14">
        <f>AB32*1</f>
        <v>1.8</v>
      </c>
      <c r="AD32" s="14" t="s">
        <v>29</v>
      </c>
      <c r="AE32" s="14">
        <f>AB32*5</f>
        <v>9</v>
      </c>
      <c r="AF32" s="14">
        <f>AC32*4+AE32*4</f>
        <v>43.2</v>
      </c>
    </row>
    <row r="33" spans="2:32" ht="27.9" customHeight="1" x14ac:dyDescent="0.3">
      <c r="B33" s="468" t="s">
        <v>82</v>
      </c>
      <c r="C33" s="472"/>
      <c r="D33" s="166"/>
      <c r="E33" s="166"/>
      <c r="F33" s="164"/>
      <c r="G33" s="164"/>
      <c r="H33" s="166"/>
      <c r="I33" s="164"/>
      <c r="J33" s="164"/>
      <c r="K33" s="164"/>
      <c r="L33" s="164"/>
      <c r="M33" s="164" t="s">
        <v>118</v>
      </c>
      <c r="N33" s="166"/>
      <c r="O33" s="164">
        <v>1</v>
      </c>
      <c r="P33" s="164"/>
      <c r="Q33" s="166"/>
      <c r="R33" s="164"/>
      <c r="S33" s="164" t="s">
        <v>97</v>
      </c>
      <c r="T33" s="164"/>
      <c r="U33" s="164">
        <v>1</v>
      </c>
      <c r="V33" s="474"/>
      <c r="W33" s="36" t="s">
        <v>47</v>
      </c>
      <c r="X33" s="37" t="s">
        <v>33</v>
      </c>
      <c r="Y33" s="35">
        <v>0</v>
      </c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</row>
    <row r="34" spans="2:32" ht="27.9" customHeight="1" x14ac:dyDescent="0.4">
      <c r="B34" s="468"/>
      <c r="C34" s="472"/>
      <c r="D34" s="166"/>
      <c r="E34" s="166"/>
      <c r="F34" s="164"/>
      <c r="G34" s="164"/>
      <c r="H34" s="166"/>
      <c r="I34" s="164"/>
      <c r="J34" s="164"/>
      <c r="K34" s="166"/>
      <c r="L34" s="164"/>
      <c r="M34" s="164" t="s">
        <v>115</v>
      </c>
      <c r="N34" s="166"/>
      <c r="O34" s="164">
        <v>15</v>
      </c>
      <c r="P34" s="164"/>
      <c r="Q34" s="166"/>
      <c r="R34" s="164"/>
      <c r="S34" s="164" t="s">
        <v>116</v>
      </c>
      <c r="T34" s="171" t="s">
        <v>103</v>
      </c>
      <c r="U34" s="164">
        <v>20</v>
      </c>
      <c r="V34" s="474"/>
      <c r="W34" s="76">
        <f>Y29*2+Y30*7+Y31*1+Y32*0+Y33*0+Y34*8</f>
        <v>28.7</v>
      </c>
      <c r="X34" s="70" t="s">
        <v>42</v>
      </c>
      <c r="Y34" s="41">
        <v>0</v>
      </c>
      <c r="Z34" s="12"/>
      <c r="AA34" s="13" t="s">
        <v>35</v>
      </c>
      <c r="AB34" s="14">
        <v>1</v>
      </c>
      <c r="AE34" s="13">
        <f>AB34*15</f>
        <v>15</v>
      </c>
    </row>
    <row r="35" spans="2:32" ht="27.9" customHeight="1" x14ac:dyDescent="0.3">
      <c r="B35" s="42" t="s">
        <v>36</v>
      </c>
      <c r="C35" s="43"/>
      <c r="D35" s="166"/>
      <c r="E35" s="166"/>
      <c r="F35" s="164"/>
      <c r="G35" s="164"/>
      <c r="H35" s="166"/>
      <c r="I35" s="164"/>
      <c r="J35" s="164"/>
      <c r="K35" s="166"/>
      <c r="L35" s="164"/>
      <c r="M35" s="164" t="s">
        <v>67</v>
      </c>
      <c r="N35" s="166"/>
      <c r="O35" s="164">
        <v>5</v>
      </c>
      <c r="P35" s="164"/>
      <c r="Q35" s="166"/>
      <c r="R35" s="164"/>
      <c r="S35" s="164" t="s">
        <v>69</v>
      </c>
      <c r="T35" s="166"/>
      <c r="U35" s="164">
        <v>3</v>
      </c>
      <c r="V35" s="474"/>
      <c r="W35" s="36" t="s">
        <v>12</v>
      </c>
      <c r="X35" s="44"/>
      <c r="Y35" s="35"/>
      <c r="AC35" s="13">
        <f>SUM(AC30:AC34)</f>
        <v>27.8</v>
      </c>
      <c r="AD35" s="13">
        <f>SUM(AD30:AD34)</f>
        <v>22.5</v>
      </c>
      <c r="AE35" s="13">
        <f>SUM(AE30:AE34)</f>
        <v>114</v>
      </c>
      <c r="AF35" s="13">
        <f>AC35*4+AD35*9+AE35*4</f>
        <v>769.7</v>
      </c>
    </row>
    <row r="36" spans="2:32" ht="27.9" customHeight="1" x14ac:dyDescent="0.4">
      <c r="B36" s="45"/>
      <c r="C36" s="46"/>
      <c r="D36" s="166"/>
      <c r="E36" s="166"/>
      <c r="F36" s="164"/>
      <c r="G36" s="164"/>
      <c r="H36" s="166"/>
      <c r="I36" s="164"/>
      <c r="J36" s="164"/>
      <c r="K36" s="166"/>
      <c r="L36" s="164"/>
      <c r="M36" s="164" t="s">
        <v>96</v>
      </c>
      <c r="N36" s="166"/>
      <c r="O36" s="164">
        <v>5</v>
      </c>
      <c r="P36" s="164"/>
      <c r="Q36" s="166"/>
      <c r="R36" s="164"/>
      <c r="S36" s="164"/>
      <c r="T36" s="166"/>
      <c r="U36" s="164"/>
      <c r="V36" s="475"/>
      <c r="W36" s="225">
        <f>W30*4+W34*4+W32*9</f>
        <v>750.8</v>
      </c>
      <c r="X36" s="48"/>
      <c r="Y36" s="49"/>
      <c r="Z36" s="12"/>
      <c r="AC36" s="47">
        <f>AC35*4/AF35</f>
        <v>0.14447187215798363</v>
      </c>
      <c r="AD36" s="47">
        <f>AD35*9/AF35</f>
        <v>0.26308951539560865</v>
      </c>
      <c r="AE36" s="47">
        <f>AE35*4/AF35</f>
        <v>0.59243861244640761</v>
      </c>
    </row>
    <row r="37" spans="2:32" s="32" customFormat="1" ht="27.9" customHeight="1" x14ac:dyDescent="0.4">
      <c r="B37" s="28">
        <v>11</v>
      </c>
      <c r="C37" s="472"/>
      <c r="D37" s="165" t="str">
        <f>'113.11月菜單'!R30</f>
        <v>麻香拌飯(海)</v>
      </c>
      <c r="E37" s="165" t="s">
        <v>17</v>
      </c>
      <c r="F37" s="165"/>
      <c r="G37" s="165" t="str">
        <f>'113.11月菜單'!R31</f>
        <v>咔啦翅小腿(炸)</v>
      </c>
      <c r="H37" s="165" t="s">
        <v>78</v>
      </c>
      <c r="I37" s="165"/>
      <c r="J37" s="165" t="str">
        <f>'113.11月菜單'!R32</f>
        <v>涮涮肉片</v>
      </c>
      <c r="K37" s="165" t="s">
        <v>17</v>
      </c>
      <c r="L37" s="165"/>
      <c r="M37" s="165" t="str">
        <f>'113.11月菜單'!R33</f>
        <v>滷味豆干(豆)</v>
      </c>
      <c r="N37" s="165" t="s">
        <v>17</v>
      </c>
      <c r="O37" s="165"/>
      <c r="P37" s="165" t="str">
        <f>'113.11月菜單'!R34</f>
        <v>深色蔬菜</v>
      </c>
      <c r="Q37" s="165" t="s">
        <v>18</v>
      </c>
      <c r="R37" s="165"/>
      <c r="S37" s="165" t="str">
        <f>'113.11月菜單'!R35</f>
        <v>玉米蛋花湯</v>
      </c>
      <c r="T37" s="165" t="s">
        <v>150</v>
      </c>
      <c r="U37" s="165"/>
      <c r="V37" s="473"/>
      <c r="W37" s="29" t="s">
        <v>44</v>
      </c>
      <c r="X37" s="30" t="s">
        <v>19</v>
      </c>
      <c r="Y37" s="31">
        <v>5.2</v>
      </c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</row>
    <row r="38" spans="2:32" ht="27.9" customHeight="1" x14ac:dyDescent="0.4">
      <c r="B38" s="33" t="s">
        <v>8</v>
      </c>
      <c r="C38" s="472"/>
      <c r="D38" s="164" t="s">
        <v>71</v>
      </c>
      <c r="E38" s="164"/>
      <c r="F38" s="164">
        <v>100</v>
      </c>
      <c r="G38" s="164" t="s">
        <v>292</v>
      </c>
      <c r="H38" s="164"/>
      <c r="I38" s="164">
        <v>30</v>
      </c>
      <c r="J38" s="491" t="s">
        <v>247</v>
      </c>
      <c r="K38" s="492"/>
      <c r="L38" s="164">
        <v>30</v>
      </c>
      <c r="M38" s="164" t="s">
        <v>74</v>
      </c>
      <c r="N38" s="164"/>
      <c r="O38" s="164">
        <v>30</v>
      </c>
      <c r="P38" s="164" t="s">
        <v>94</v>
      </c>
      <c r="Q38" s="164"/>
      <c r="R38" s="164">
        <v>100</v>
      </c>
      <c r="S38" s="164" t="s">
        <v>234</v>
      </c>
      <c r="T38" s="164"/>
      <c r="U38" s="164">
        <v>20</v>
      </c>
      <c r="V38" s="474"/>
      <c r="W38" s="76">
        <f>Y37*15+Y38*0+Y39*5+Y40*0+Y41*15+Y42*12+15</f>
        <v>102</v>
      </c>
      <c r="X38" s="34" t="s">
        <v>25</v>
      </c>
      <c r="Y38" s="35">
        <v>2.2999999999999998</v>
      </c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</row>
    <row r="39" spans="2:32" ht="27.9" customHeight="1" x14ac:dyDescent="0.4">
      <c r="B39" s="33">
        <v>22</v>
      </c>
      <c r="C39" s="472"/>
      <c r="D39" s="164" t="s">
        <v>96</v>
      </c>
      <c r="E39" s="164"/>
      <c r="F39" s="164">
        <v>10</v>
      </c>
      <c r="G39" s="164"/>
      <c r="H39" s="164"/>
      <c r="I39" s="164"/>
      <c r="J39" s="164" t="s">
        <v>67</v>
      </c>
      <c r="K39" s="164"/>
      <c r="L39" s="164">
        <v>50</v>
      </c>
      <c r="M39" s="164" t="s">
        <v>244</v>
      </c>
      <c r="N39" s="164" t="s">
        <v>103</v>
      </c>
      <c r="O39" s="164">
        <v>10</v>
      </c>
      <c r="P39" s="164"/>
      <c r="Q39" s="164"/>
      <c r="R39" s="164"/>
      <c r="S39" s="164" t="s">
        <v>69</v>
      </c>
      <c r="T39" s="164"/>
      <c r="U39" s="164">
        <v>10</v>
      </c>
      <c r="V39" s="474"/>
      <c r="W39" s="36" t="s">
        <v>46</v>
      </c>
      <c r="X39" s="37" t="s">
        <v>27</v>
      </c>
      <c r="Y39" s="35">
        <v>1.8</v>
      </c>
      <c r="AA39" s="38" t="s">
        <v>28</v>
      </c>
      <c r="AB39" s="14">
        <v>2.2999999999999998</v>
      </c>
      <c r="AC39" s="39">
        <f>AB39*7</f>
        <v>16.099999999999998</v>
      </c>
      <c r="AD39" s="14">
        <f>AB39*5</f>
        <v>11.5</v>
      </c>
      <c r="AE39" s="14" t="s">
        <v>29</v>
      </c>
      <c r="AF39" s="40">
        <f>AC39*4+AD39*9</f>
        <v>167.89999999999998</v>
      </c>
    </row>
    <row r="40" spans="2:32" ht="27.9" customHeight="1" x14ac:dyDescent="0.4">
      <c r="B40" s="33" t="s">
        <v>10</v>
      </c>
      <c r="C40" s="472"/>
      <c r="D40" s="164" t="s">
        <v>106</v>
      </c>
      <c r="E40" s="170"/>
      <c r="F40" s="164">
        <v>1</v>
      </c>
      <c r="G40" s="164"/>
      <c r="H40" s="164"/>
      <c r="I40" s="164"/>
      <c r="J40" s="164"/>
      <c r="K40" s="164"/>
      <c r="L40" s="164"/>
      <c r="M40" s="143" t="s">
        <v>243</v>
      </c>
      <c r="N40" s="142" t="s">
        <v>103</v>
      </c>
      <c r="O40" s="164">
        <v>10</v>
      </c>
      <c r="P40" s="164"/>
      <c r="Q40" s="164"/>
      <c r="R40" s="164"/>
      <c r="S40" s="164"/>
      <c r="T40" s="164"/>
      <c r="U40" s="164"/>
      <c r="V40" s="474"/>
      <c r="W40" s="76">
        <f>Y37*0+Y38*5+Y39*0+Y40*5+Y41*0+Y42*4</f>
        <v>24</v>
      </c>
      <c r="X40" s="37" t="s">
        <v>30</v>
      </c>
      <c r="Y40" s="35">
        <v>2.5</v>
      </c>
      <c r="Z40" s="12"/>
      <c r="AA40" s="13" t="s">
        <v>31</v>
      </c>
      <c r="AB40" s="14">
        <v>1.6</v>
      </c>
      <c r="AC40" s="14">
        <f>AB40*1</f>
        <v>1.6</v>
      </c>
      <c r="AD40" s="14" t="s">
        <v>29</v>
      </c>
      <c r="AE40" s="14">
        <f>AB40*5</f>
        <v>8</v>
      </c>
      <c r="AF40" s="14">
        <f>AC40*4+AE40*4</f>
        <v>38.4</v>
      </c>
    </row>
    <row r="41" spans="2:32" ht="27.9" customHeight="1" x14ac:dyDescent="0.3">
      <c r="B41" s="468" t="s">
        <v>32</v>
      </c>
      <c r="C41" s="472"/>
      <c r="D41" s="164" t="s">
        <v>155</v>
      </c>
      <c r="E41" s="164"/>
      <c r="F41" s="164">
        <v>1</v>
      </c>
      <c r="G41" s="164"/>
      <c r="H41" s="164"/>
      <c r="I41" s="164"/>
      <c r="J41" s="164"/>
      <c r="K41" s="164"/>
      <c r="L41" s="164"/>
      <c r="M41" s="164"/>
      <c r="N41" s="171"/>
      <c r="O41" s="164"/>
      <c r="P41" s="164"/>
      <c r="Q41" s="164"/>
      <c r="R41" s="164"/>
      <c r="S41" s="164"/>
      <c r="T41" s="164"/>
      <c r="U41" s="164"/>
      <c r="V41" s="474"/>
      <c r="W41" s="36" t="s">
        <v>47</v>
      </c>
      <c r="X41" s="37" t="s">
        <v>33</v>
      </c>
      <c r="Y41" s="35">
        <v>0</v>
      </c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</row>
    <row r="42" spans="2:32" ht="27.9" customHeight="1" x14ac:dyDescent="0.4">
      <c r="B42" s="468"/>
      <c r="C42" s="472"/>
      <c r="D42" s="171" t="s">
        <v>291</v>
      </c>
      <c r="E42" s="171" t="s">
        <v>91</v>
      </c>
      <c r="F42" s="164">
        <v>0.5</v>
      </c>
      <c r="G42" s="164"/>
      <c r="H42" s="166"/>
      <c r="I42" s="164"/>
      <c r="J42" s="164"/>
      <c r="K42" s="164"/>
      <c r="L42" s="164"/>
      <c r="M42" s="164"/>
      <c r="N42" s="149"/>
      <c r="O42" s="164"/>
      <c r="P42" s="164"/>
      <c r="Q42" s="166"/>
      <c r="R42" s="164"/>
      <c r="S42" s="164"/>
      <c r="T42" s="166"/>
      <c r="U42" s="164"/>
      <c r="V42" s="474"/>
      <c r="W42" s="76">
        <f>Y37*2+Y38*7+Y39*1+Y40*0+Y41*0+Y42*8</f>
        <v>28.3</v>
      </c>
      <c r="X42" s="70" t="s">
        <v>42</v>
      </c>
      <c r="Y42" s="41">
        <v>0</v>
      </c>
      <c r="Z42" s="12"/>
      <c r="AA42" s="13" t="s">
        <v>35</v>
      </c>
      <c r="AE42" s="13">
        <f>AB42*15</f>
        <v>0</v>
      </c>
    </row>
    <row r="43" spans="2:32" ht="27.9" customHeight="1" x14ac:dyDescent="0.3">
      <c r="B43" s="42" t="s">
        <v>36</v>
      </c>
      <c r="C43" s="43"/>
      <c r="D43" s="171"/>
      <c r="E43" s="166"/>
      <c r="F43" s="164"/>
      <c r="G43" s="164"/>
      <c r="H43" s="166"/>
      <c r="I43" s="164"/>
      <c r="J43" s="164"/>
      <c r="K43" s="166"/>
      <c r="L43" s="164"/>
      <c r="M43" s="173"/>
      <c r="N43" s="176"/>
      <c r="O43" s="164"/>
      <c r="P43" s="164"/>
      <c r="Q43" s="166"/>
      <c r="R43" s="164"/>
      <c r="S43" s="164"/>
      <c r="T43" s="166"/>
      <c r="U43" s="164"/>
      <c r="V43" s="474"/>
      <c r="W43" s="36" t="s">
        <v>12</v>
      </c>
      <c r="X43" s="44"/>
      <c r="Y43" s="35"/>
      <c r="AC43" s="13">
        <f>SUM(AC38:AC42)</f>
        <v>29.7</v>
      </c>
      <c r="AD43" s="13">
        <f>SUM(AD38:AD42)</f>
        <v>24</v>
      </c>
      <c r="AE43" s="13">
        <f>SUM(AE38:AE42)</f>
        <v>98</v>
      </c>
      <c r="AF43" s="13">
        <f>AC43*4+AD43*9+AE43*4</f>
        <v>726.8</v>
      </c>
    </row>
    <row r="44" spans="2:32" ht="27.9" customHeight="1" thickBot="1" x14ac:dyDescent="0.45">
      <c r="B44" s="63"/>
      <c r="C44" s="46"/>
      <c r="D44" s="168"/>
      <c r="E44" s="168"/>
      <c r="F44" s="169"/>
      <c r="G44" s="169"/>
      <c r="H44" s="168"/>
      <c r="I44" s="169"/>
      <c r="J44" s="169"/>
      <c r="K44" s="168"/>
      <c r="L44" s="169"/>
      <c r="M44" s="169"/>
      <c r="N44" s="168"/>
      <c r="O44" s="169"/>
      <c r="P44" s="169"/>
      <c r="Q44" s="168"/>
      <c r="R44" s="169"/>
      <c r="S44" s="169"/>
      <c r="T44" s="168"/>
      <c r="U44" s="169"/>
      <c r="V44" s="475"/>
      <c r="W44" s="224">
        <f>W38*4+W42*4+W40*9</f>
        <v>737.2</v>
      </c>
      <c r="X44" s="48"/>
      <c r="Y44" s="49"/>
      <c r="Z44" s="12"/>
      <c r="AC44" s="47">
        <f>AC43*4/AF43</f>
        <v>0.16345624656026417</v>
      </c>
      <c r="AD44" s="47">
        <f>AD43*9/AF43</f>
        <v>0.29719317556411667</v>
      </c>
      <c r="AE44" s="47">
        <f>AE43*4/AF43</f>
        <v>0.53935057787561924</v>
      </c>
    </row>
    <row r="45" spans="2:32" s="56" customFormat="1" ht="21.75" customHeight="1" x14ac:dyDescent="0.3">
      <c r="B45" s="14"/>
      <c r="C45" s="13"/>
      <c r="D45" s="13"/>
      <c r="E45" s="64"/>
      <c r="F45" s="13"/>
      <c r="G45" s="13"/>
      <c r="H45" s="64"/>
      <c r="I45" s="13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2"/>
      <c r="X45" s="482"/>
      <c r="Y45" s="482"/>
      <c r="Z45" s="65"/>
      <c r="AB45" s="51"/>
    </row>
    <row r="46" spans="2:32" x14ac:dyDescent="0.3">
      <c r="B46" s="51"/>
      <c r="C46" s="56"/>
      <c r="D46" s="481"/>
      <c r="E46" s="481"/>
      <c r="F46" s="484"/>
      <c r="G46" s="484"/>
      <c r="H46" s="66"/>
      <c r="K46" s="66"/>
      <c r="N46" s="66"/>
      <c r="Q46" s="66"/>
      <c r="T46" s="66"/>
    </row>
    <row r="48" spans="2:32" x14ac:dyDescent="0.3">
      <c r="W48" s="13"/>
    </row>
    <row r="49" spans="23:23" x14ac:dyDescent="0.3">
      <c r="W49" s="13"/>
    </row>
    <row r="50" spans="23:23" x14ac:dyDescent="0.3">
      <c r="W50" s="13"/>
    </row>
    <row r="51" spans="23:23" x14ac:dyDescent="0.3">
      <c r="W51" s="13"/>
    </row>
    <row r="52" spans="23:23" x14ac:dyDescent="0.3">
      <c r="W52" s="13"/>
    </row>
    <row r="53" spans="23:23" x14ac:dyDescent="0.3">
      <c r="W53" s="13"/>
    </row>
    <row r="54" spans="23:23" x14ac:dyDescent="0.3">
      <c r="W54" s="13"/>
    </row>
  </sheetData>
  <mergeCells count="24">
    <mergeCell ref="C37:C42"/>
    <mergeCell ref="V37:V44"/>
    <mergeCell ref="B41:B42"/>
    <mergeCell ref="J45:Y45"/>
    <mergeCell ref="D46:G46"/>
    <mergeCell ref="J38:K38"/>
    <mergeCell ref="C21:C26"/>
    <mergeCell ref="V21:V28"/>
    <mergeCell ref="B25:B26"/>
    <mergeCell ref="C29:C34"/>
    <mergeCell ref="V29:V36"/>
    <mergeCell ref="B33:B34"/>
    <mergeCell ref="M27:N27"/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G6:H6"/>
    <mergeCell ref="S15:T15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54"/>
  <sheetViews>
    <sheetView topLeftCell="A27" zoomScale="75" zoomScaleNormal="75" workbookViewId="0">
      <selection activeCell="M16" sqref="M16"/>
    </sheetView>
  </sheetViews>
  <sheetFormatPr defaultColWidth="9" defaultRowHeight="21" x14ac:dyDescent="0.3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11.21875" style="13" customWidth="1"/>
    <col min="7" max="7" width="18.6640625" style="13" customWidth="1"/>
    <col min="8" max="8" width="5.6640625" style="64" customWidth="1"/>
    <col min="9" max="9" width="11.88671875" style="13" customWidth="1"/>
    <col min="10" max="10" width="18.6640625" style="13" customWidth="1"/>
    <col min="11" max="11" width="5.6640625" style="64" customWidth="1"/>
    <col min="12" max="12" width="11.77734375" style="13" customWidth="1"/>
    <col min="13" max="13" width="18.6640625" style="13" customWidth="1"/>
    <col min="14" max="14" width="5.6640625" style="64" customWidth="1"/>
    <col min="15" max="15" width="12.109375" style="13" customWidth="1"/>
    <col min="16" max="16" width="18.6640625" style="13" customWidth="1"/>
    <col min="17" max="17" width="5.6640625" style="64" customWidth="1"/>
    <col min="18" max="18" width="11.77734375" style="13" customWidth="1"/>
    <col min="19" max="19" width="18.6640625" style="13" customWidth="1"/>
    <col min="20" max="20" width="5.6640625" style="64" customWidth="1"/>
    <col min="21" max="21" width="12.7773437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3" s="2" customFormat="1" ht="39" x14ac:dyDescent="0.7">
      <c r="B1" s="469" t="s">
        <v>323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1"/>
      <c r="AB1" s="3"/>
    </row>
    <row r="2" spans="2:33" s="2" customFormat="1" ht="18.899999999999999" customHeight="1" x14ac:dyDescent="0.6">
      <c r="B2" s="470"/>
      <c r="C2" s="471"/>
      <c r="D2" s="471"/>
      <c r="E2" s="471"/>
      <c r="F2" s="471"/>
      <c r="G2" s="471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3" ht="30" customHeight="1" thickBot="1" x14ac:dyDescent="0.5">
      <c r="B3" s="71" t="s">
        <v>43</v>
      </c>
      <c r="C3" s="71"/>
      <c r="D3" s="72"/>
      <c r="E3" s="8"/>
      <c r="F3" s="476" t="s">
        <v>109</v>
      </c>
      <c r="G3" s="476"/>
      <c r="H3" s="476"/>
      <c r="I3" s="476"/>
      <c r="J3" s="476"/>
      <c r="K3" s="476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3" s="27" customFormat="1" ht="100.2" x14ac:dyDescent="0.3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7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3" s="32" customFormat="1" ht="44.4" x14ac:dyDescent="0.4">
      <c r="B5" s="88">
        <v>11</v>
      </c>
      <c r="C5" s="493"/>
      <c r="D5" s="165" t="str">
        <f>'113.11月菜單'!B39</f>
        <v>香Q米飯</v>
      </c>
      <c r="E5" s="165" t="s">
        <v>100</v>
      </c>
      <c r="F5" s="163" t="s">
        <v>16</v>
      </c>
      <c r="G5" s="165" t="str">
        <f>'113.11月菜單'!B40</f>
        <v>海鮮魷魚(海)</v>
      </c>
      <c r="H5" s="165" t="s">
        <v>151</v>
      </c>
      <c r="I5" s="163" t="s">
        <v>16</v>
      </c>
      <c r="J5" s="165" t="str">
        <f>'113.11月菜單'!B41</f>
        <v>茄汁雞米花(加)</v>
      </c>
      <c r="K5" s="165" t="s">
        <v>78</v>
      </c>
      <c r="L5" s="163" t="s">
        <v>16</v>
      </c>
      <c r="M5" s="187" t="str">
        <f>'113.11月菜單'!B42</f>
        <v>美白菇拌海根</v>
      </c>
      <c r="N5" s="165" t="s">
        <v>17</v>
      </c>
      <c r="O5" s="163" t="s">
        <v>16</v>
      </c>
      <c r="P5" s="165" t="str">
        <f>'113.11月菜單'!B43</f>
        <v>深色蔬菜</v>
      </c>
      <c r="Q5" s="165" t="s">
        <v>55</v>
      </c>
      <c r="R5" s="163" t="s">
        <v>16</v>
      </c>
      <c r="S5" s="165" t="str">
        <f>'113.11月菜單'!B44</f>
        <v>味噌豆腐湯(豆)</v>
      </c>
      <c r="T5" s="165" t="s">
        <v>54</v>
      </c>
      <c r="U5" s="163" t="s">
        <v>16</v>
      </c>
      <c r="V5" s="499"/>
      <c r="W5" s="29" t="s">
        <v>44</v>
      </c>
      <c r="X5" s="30" t="s">
        <v>56</v>
      </c>
      <c r="Y5" s="31">
        <v>5</v>
      </c>
      <c r="Z5"/>
      <c r="AA5" s="13"/>
      <c r="AB5" s="14"/>
      <c r="AC5" s="13"/>
      <c r="AD5" s="13"/>
      <c r="AE5" s="13"/>
      <c r="AF5" s="13"/>
      <c r="AG5" s="67"/>
    </row>
    <row r="6" spans="2:33" ht="27.9" customHeight="1" x14ac:dyDescent="0.4">
      <c r="B6" s="89" t="s">
        <v>8</v>
      </c>
      <c r="C6" s="493"/>
      <c r="D6" s="164" t="s">
        <v>101</v>
      </c>
      <c r="E6" s="164"/>
      <c r="F6" s="164">
        <v>100</v>
      </c>
      <c r="G6" s="164" t="s">
        <v>145</v>
      </c>
      <c r="H6" s="164" t="s">
        <v>91</v>
      </c>
      <c r="I6" s="164">
        <v>40</v>
      </c>
      <c r="J6" s="164" t="s">
        <v>293</v>
      </c>
      <c r="K6" s="164" t="s">
        <v>307</v>
      </c>
      <c r="L6" s="173">
        <v>50</v>
      </c>
      <c r="M6" s="164" t="s">
        <v>79</v>
      </c>
      <c r="N6" s="164"/>
      <c r="O6" s="164">
        <v>10</v>
      </c>
      <c r="P6" s="164" t="s">
        <v>73</v>
      </c>
      <c r="Q6" s="164"/>
      <c r="R6" s="164">
        <v>100</v>
      </c>
      <c r="S6" s="164" t="s">
        <v>89</v>
      </c>
      <c r="T6" s="164"/>
      <c r="U6" s="164">
        <v>1</v>
      </c>
      <c r="V6" s="500"/>
      <c r="W6" s="76">
        <f>Y5*15+Y6*0+Y7*5+Y8*0+Y9*15+Y10*12+15</f>
        <v>100.5</v>
      </c>
      <c r="X6" s="34" t="s">
        <v>57</v>
      </c>
      <c r="Y6" s="35">
        <v>2.4</v>
      </c>
      <c r="Z6" s="12"/>
      <c r="AA6" s="14"/>
      <c r="AC6" s="14"/>
      <c r="AD6" s="14"/>
      <c r="AE6" s="14"/>
      <c r="AF6" s="14"/>
      <c r="AG6" s="78"/>
    </row>
    <row r="7" spans="2:33" ht="27.9" customHeight="1" x14ac:dyDescent="0.4">
      <c r="B7" s="89">
        <v>25</v>
      </c>
      <c r="C7" s="493"/>
      <c r="D7" s="164"/>
      <c r="E7" s="164"/>
      <c r="F7" s="164"/>
      <c r="G7" s="164" t="s">
        <v>270</v>
      </c>
      <c r="H7" s="164"/>
      <c r="I7" s="164">
        <v>20</v>
      </c>
      <c r="J7" s="164"/>
      <c r="K7" s="164"/>
      <c r="L7" s="173"/>
      <c r="M7" s="164" t="s">
        <v>245</v>
      </c>
      <c r="N7" s="164"/>
      <c r="O7" s="164">
        <v>50</v>
      </c>
      <c r="P7" s="164"/>
      <c r="Q7" s="164"/>
      <c r="R7" s="164"/>
      <c r="S7" s="164" t="s">
        <v>116</v>
      </c>
      <c r="T7" s="164" t="s">
        <v>103</v>
      </c>
      <c r="U7" s="164">
        <v>30</v>
      </c>
      <c r="V7" s="500"/>
      <c r="W7" s="36" t="s">
        <v>46</v>
      </c>
      <c r="X7" s="37" t="s">
        <v>27</v>
      </c>
      <c r="Y7" s="35">
        <v>2.1</v>
      </c>
      <c r="AA7" s="38"/>
      <c r="AC7" s="39"/>
      <c r="AD7" s="14"/>
      <c r="AE7" s="14"/>
      <c r="AF7" s="40"/>
      <c r="AG7" s="67"/>
    </row>
    <row r="8" spans="2:33" ht="27.9" customHeight="1" x14ac:dyDescent="0.4">
      <c r="B8" s="89" t="s">
        <v>10</v>
      </c>
      <c r="C8" s="493"/>
      <c r="D8" s="164"/>
      <c r="E8" s="164"/>
      <c r="F8" s="164"/>
      <c r="G8" s="164" t="s">
        <v>271</v>
      </c>
      <c r="H8" s="166"/>
      <c r="I8" s="164">
        <v>30</v>
      </c>
      <c r="J8" s="164"/>
      <c r="K8" s="164"/>
      <c r="L8" s="173"/>
      <c r="M8" s="188"/>
      <c r="N8" s="164"/>
      <c r="O8" s="164"/>
      <c r="P8" s="164"/>
      <c r="Q8" s="164"/>
      <c r="R8" s="164"/>
      <c r="S8" s="164" t="s">
        <v>105</v>
      </c>
      <c r="T8" s="170"/>
      <c r="U8" s="164">
        <v>1</v>
      </c>
      <c r="V8" s="500"/>
      <c r="W8" s="76">
        <f>Y5*0+Y6*5+Y7*0+Y8*5+Y9*0+Y10*4</f>
        <v>24.5</v>
      </c>
      <c r="X8" s="37" t="s">
        <v>58</v>
      </c>
      <c r="Y8" s="35">
        <v>2.5</v>
      </c>
      <c r="Z8" s="12"/>
      <c r="AC8" s="14"/>
      <c r="AD8" s="14"/>
      <c r="AE8" s="14"/>
      <c r="AF8" s="14"/>
      <c r="AG8" s="78"/>
    </row>
    <row r="9" spans="2:33" ht="27.9" customHeight="1" x14ac:dyDescent="0.3">
      <c r="B9" s="495" t="s">
        <v>99</v>
      </c>
      <c r="C9" s="493"/>
      <c r="D9" s="164"/>
      <c r="E9" s="164"/>
      <c r="F9" s="164"/>
      <c r="G9" s="164" t="s">
        <v>121</v>
      </c>
      <c r="H9" s="166"/>
      <c r="I9" s="164">
        <v>1</v>
      </c>
      <c r="J9" s="164"/>
      <c r="K9" s="164"/>
      <c r="L9" s="173"/>
      <c r="M9" s="188"/>
      <c r="N9" s="184"/>
      <c r="O9" s="164"/>
      <c r="P9" s="164"/>
      <c r="Q9" s="164"/>
      <c r="R9" s="164"/>
      <c r="S9" s="164"/>
      <c r="T9" s="166"/>
      <c r="U9" s="164"/>
      <c r="V9" s="500"/>
      <c r="W9" s="36" t="s">
        <v>47</v>
      </c>
      <c r="X9" s="37" t="s">
        <v>59</v>
      </c>
      <c r="Y9" s="35">
        <v>0</v>
      </c>
      <c r="AC9" s="14"/>
      <c r="AD9" s="14"/>
      <c r="AE9" s="14"/>
      <c r="AF9" s="14"/>
      <c r="AG9" s="67"/>
    </row>
    <row r="10" spans="2:33" ht="27.9" customHeight="1" x14ac:dyDescent="0.4">
      <c r="B10" s="495"/>
      <c r="C10" s="493"/>
      <c r="D10" s="171"/>
      <c r="E10" s="166"/>
      <c r="F10" s="164"/>
      <c r="G10" s="164" t="s">
        <v>97</v>
      </c>
      <c r="H10" s="166"/>
      <c r="I10" s="164">
        <v>1</v>
      </c>
      <c r="J10" s="164"/>
      <c r="K10" s="166"/>
      <c r="L10" s="164"/>
      <c r="M10" s="164"/>
      <c r="N10" s="149"/>
      <c r="O10" s="164"/>
      <c r="P10" s="164"/>
      <c r="Q10" s="166"/>
      <c r="R10" s="164"/>
      <c r="S10" s="164"/>
      <c r="T10" s="166"/>
      <c r="U10" s="164"/>
      <c r="V10" s="500"/>
      <c r="W10" s="76">
        <f>Y5*2+Y6*7+Y7*1+Y8*0+Y9*0+Y10*8</f>
        <v>28.900000000000002</v>
      </c>
      <c r="X10" s="70" t="s">
        <v>60</v>
      </c>
      <c r="Y10" s="41">
        <v>0</v>
      </c>
      <c r="Z10" s="12"/>
      <c r="AG10" s="78"/>
    </row>
    <row r="11" spans="2:33" ht="27.9" customHeight="1" x14ac:dyDescent="0.3">
      <c r="B11" s="84" t="s">
        <v>61</v>
      </c>
      <c r="C11" s="86"/>
      <c r="D11" s="166"/>
      <c r="E11" s="166"/>
      <c r="F11" s="164"/>
      <c r="G11" s="164"/>
      <c r="H11" s="166"/>
      <c r="I11" s="164"/>
      <c r="J11" s="164"/>
      <c r="K11" s="166"/>
      <c r="L11" s="164"/>
      <c r="M11" s="164"/>
      <c r="N11" s="166"/>
      <c r="O11" s="164"/>
      <c r="P11" s="164"/>
      <c r="Q11" s="166"/>
      <c r="R11" s="164"/>
      <c r="S11" s="164"/>
      <c r="T11" s="166"/>
      <c r="U11" s="164"/>
      <c r="V11" s="500"/>
      <c r="W11" s="36" t="s">
        <v>12</v>
      </c>
      <c r="X11" s="44"/>
      <c r="Y11" s="35"/>
      <c r="AG11" s="67"/>
    </row>
    <row r="12" spans="2:33" ht="27.9" customHeight="1" x14ac:dyDescent="0.4">
      <c r="B12" s="94"/>
      <c r="C12" s="95"/>
      <c r="D12" s="158"/>
      <c r="E12" s="158"/>
      <c r="F12" s="159"/>
      <c r="G12" s="159"/>
      <c r="H12" s="158"/>
      <c r="I12" s="159"/>
      <c r="J12" s="159"/>
      <c r="K12" s="158"/>
      <c r="L12" s="159"/>
      <c r="M12" s="159"/>
      <c r="N12" s="158"/>
      <c r="O12" s="159"/>
      <c r="P12" s="159"/>
      <c r="Q12" s="158"/>
      <c r="R12" s="159"/>
      <c r="S12" s="159"/>
      <c r="T12" s="158"/>
      <c r="U12" s="159"/>
      <c r="V12" s="502"/>
      <c r="W12" s="225">
        <f>W6*4+W10*4+W8*9</f>
        <v>738.1</v>
      </c>
      <c r="X12" s="96"/>
      <c r="Y12" s="97"/>
      <c r="Z12" s="12"/>
      <c r="AC12" s="47"/>
      <c r="AD12" s="47"/>
      <c r="AE12" s="47"/>
      <c r="AG12" s="79"/>
    </row>
    <row r="13" spans="2:33" s="32" customFormat="1" ht="27.9" customHeight="1" x14ac:dyDescent="0.4">
      <c r="B13" s="28">
        <v>11</v>
      </c>
      <c r="C13" s="472"/>
      <c r="D13" s="165" t="str">
        <f>'113.11月菜單'!F39</f>
        <v>糙米飯</v>
      </c>
      <c r="E13" s="165" t="s">
        <v>15</v>
      </c>
      <c r="F13" s="165"/>
      <c r="G13" s="165" t="str">
        <f>'113.11月菜單'!F40</f>
        <v>檸檬雞翅</v>
      </c>
      <c r="H13" s="165" t="s">
        <v>70</v>
      </c>
      <c r="I13" s="165"/>
      <c r="J13" s="165" t="str">
        <f>'113.11月菜單'!F41</f>
        <v>水水茶碗蒸</v>
      </c>
      <c r="K13" s="165" t="s">
        <v>15</v>
      </c>
      <c r="L13" s="165"/>
      <c r="M13" s="165" t="str">
        <f>'113.11月菜單'!F42</f>
        <v>酢醬高麗菜</v>
      </c>
      <c r="N13" s="165" t="s">
        <v>17</v>
      </c>
      <c r="O13" s="165"/>
      <c r="P13" s="165" t="str">
        <f>'113.11月菜單'!F43</f>
        <v>淺色蔬菜</v>
      </c>
      <c r="Q13" s="165" t="s">
        <v>18</v>
      </c>
      <c r="R13" s="165"/>
      <c r="S13" s="165" t="str">
        <f>'113.11月菜單'!F44</f>
        <v>綠豆地瓜</v>
      </c>
      <c r="T13" s="165" t="s">
        <v>17</v>
      </c>
      <c r="U13" s="165"/>
      <c r="V13" s="473"/>
      <c r="W13" s="29" t="s">
        <v>44</v>
      </c>
      <c r="X13" s="30" t="s">
        <v>19</v>
      </c>
      <c r="Y13" s="31">
        <v>5.7</v>
      </c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  <c r="AG13" s="67"/>
    </row>
    <row r="14" spans="2:33" ht="27.9" customHeight="1" x14ac:dyDescent="0.4">
      <c r="B14" s="33" t="s">
        <v>8</v>
      </c>
      <c r="C14" s="472"/>
      <c r="D14" s="164" t="s">
        <v>24</v>
      </c>
      <c r="E14" s="164"/>
      <c r="F14" s="164">
        <v>60</v>
      </c>
      <c r="G14" s="222" t="s">
        <v>186</v>
      </c>
      <c r="H14" s="223"/>
      <c r="I14" s="138">
        <v>60</v>
      </c>
      <c r="J14" s="173" t="s">
        <v>69</v>
      </c>
      <c r="K14" s="204"/>
      <c r="L14" s="164">
        <v>55</v>
      </c>
      <c r="M14" s="164" t="s">
        <v>96</v>
      </c>
      <c r="N14" s="164"/>
      <c r="O14" s="164">
        <v>3</v>
      </c>
      <c r="P14" s="164" t="s">
        <v>153</v>
      </c>
      <c r="Q14" s="164"/>
      <c r="R14" s="164">
        <v>100</v>
      </c>
      <c r="S14" s="506" t="s">
        <v>329</v>
      </c>
      <c r="T14" s="507"/>
      <c r="U14" s="164">
        <v>10</v>
      </c>
      <c r="V14" s="474"/>
      <c r="W14" s="76">
        <f>Y13*15+Y14*0+Y15*5+Y16*0+Y17*15+Y18*12+15</f>
        <v>108</v>
      </c>
      <c r="X14" s="34" t="s">
        <v>25</v>
      </c>
      <c r="Y14" s="35">
        <v>2.1</v>
      </c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  <c r="AG14" s="78"/>
    </row>
    <row r="15" spans="2:33" ht="27.9" customHeight="1" x14ac:dyDescent="0.4">
      <c r="B15" s="33">
        <v>26</v>
      </c>
      <c r="C15" s="472"/>
      <c r="D15" s="164" t="s">
        <v>122</v>
      </c>
      <c r="E15" s="164"/>
      <c r="F15" s="164">
        <v>40</v>
      </c>
      <c r="G15" s="164"/>
      <c r="H15" s="164"/>
      <c r="I15" s="164"/>
      <c r="J15" s="164" t="s">
        <v>104</v>
      </c>
      <c r="K15" s="164"/>
      <c r="L15" s="164">
        <v>1</v>
      </c>
      <c r="M15" s="164" t="s">
        <v>115</v>
      </c>
      <c r="N15" s="164"/>
      <c r="O15" s="164">
        <v>50</v>
      </c>
      <c r="P15" s="164"/>
      <c r="Q15" s="164"/>
      <c r="R15" s="164"/>
      <c r="S15" s="164" t="s">
        <v>77</v>
      </c>
      <c r="T15" s="164"/>
      <c r="U15" s="164">
        <v>10</v>
      </c>
      <c r="V15" s="474"/>
      <c r="W15" s="36" t="s">
        <v>46</v>
      </c>
      <c r="X15" s="37" t="s">
        <v>27</v>
      </c>
      <c r="Y15" s="35">
        <v>1.5</v>
      </c>
      <c r="AA15" s="38" t="s">
        <v>28</v>
      </c>
      <c r="AB15" s="14">
        <v>2</v>
      </c>
      <c r="AC15" s="39">
        <f>AB15*7</f>
        <v>14</v>
      </c>
      <c r="AD15" s="14">
        <f>AB15*5</f>
        <v>10</v>
      </c>
      <c r="AE15" s="14" t="s">
        <v>29</v>
      </c>
      <c r="AF15" s="40">
        <f>AC15*4+AD15*9</f>
        <v>146</v>
      </c>
      <c r="AG15" s="67"/>
    </row>
    <row r="16" spans="2:33" ht="27.9" customHeight="1" x14ac:dyDescent="0.4">
      <c r="B16" s="33" t="s">
        <v>10</v>
      </c>
      <c r="C16" s="472"/>
      <c r="D16" s="166"/>
      <c r="E16" s="166"/>
      <c r="F16" s="164"/>
      <c r="G16" s="164"/>
      <c r="H16" s="164"/>
      <c r="I16" s="164"/>
      <c r="J16" s="164"/>
      <c r="K16" s="164"/>
      <c r="L16" s="164"/>
      <c r="M16" s="164" t="s">
        <v>121</v>
      </c>
      <c r="N16" s="164"/>
      <c r="O16" s="164">
        <v>1</v>
      </c>
      <c r="P16" s="164"/>
      <c r="Q16" s="166"/>
      <c r="R16" s="164"/>
      <c r="S16" s="164" t="s">
        <v>328</v>
      </c>
      <c r="T16" s="164"/>
      <c r="U16" s="164">
        <v>10</v>
      </c>
      <c r="V16" s="474"/>
      <c r="W16" s="76">
        <f>Y13*0+Y14*5+Y15*0+Y16*5+Y17*0+Y18*4</f>
        <v>23</v>
      </c>
      <c r="X16" s="37" t="s">
        <v>30</v>
      </c>
      <c r="Y16" s="35">
        <v>2.5</v>
      </c>
      <c r="Z16" s="12"/>
      <c r="AA16" s="13" t="s">
        <v>31</v>
      </c>
      <c r="AB16" s="14">
        <v>1.6</v>
      </c>
      <c r="AC16" s="14">
        <f>AB16*1</f>
        <v>1.6</v>
      </c>
      <c r="AD16" s="14" t="s">
        <v>29</v>
      </c>
      <c r="AE16" s="14">
        <f>AB16*5</f>
        <v>8</v>
      </c>
      <c r="AF16" s="14">
        <f>AC16*4+AE16*4</f>
        <v>38.4</v>
      </c>
      <c r="AG16" s="78"/>
    </row>
    <row r="17" spans="2:33" ht="27.9" customHeight="1" x14ac:dyDescent="0.3">
      <c r="B17" s="468" t="s">
        <v>38</v>
      </c>
      <c r="C17" s="472"/>
      <c r="D17" s="166"/>
      <c r="E17" s="166"/>
      <c r="F17" s="164"/>
      <c r="G17" s="164"/>
      <c r="H17" s="164"/>
      <c r="I17" s="164"/>
      <c r="J17" s="164"/>
      <c r="K17" s="164"/>
      <c r="L17" s="164"/>
      <c r="M17" s="164" t="s">
        <v>104</v>
      </c>
      <c r="N17" s="166"/>
      <c r="O17" s="164">
        <v>1</v>
      </c>
      <c r="P17" s="164"/>
      <c r="Q17" s="166"/>
      <c r="R17" s="164"/>
      <c r="S17" s="164"/>
      <c r="T17" s="164"/>
      <c r="U17" s="164"/>
      <c r="V17" s="474"/>
      <c r="W17" s="36" t="s">
        <v>47</v>
      </c>
      <c r="X17" s="37" t="s">
        <v>33</v>
      </c>
      <c r="Y17" s="35">
        <v>0</v>
      </c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  <c r="AG17" s="67"/>
    </row>
    <row r="18" spans="2:33" ht="27.9" customHeight="1" x14ac:dyDescent="0.4">
      <c r="B18" s="468"/>
      <c r="C18" s="472"/>
      <c r="D18" s="166"/>
      <c r="E18" s="166"/>
      <c r="F18" s="164"/>
      <c r="G18" s="164"/>
      <c r="H18" s="166"/>
      <c r="I18" s="164"/>
      <c r="J18" s="164"/>
      <c r="K18" s="164"/>
      <c r="L18" s="164"/>
      <c r="M18" s="164"/>
      <c r="N18" s="166"/>
      <c r="O18" s="164"/>
      <c r="P18" s="164"/>
      <c r="Q18" s="166"/>
      <c r="R18" s="164"/>
      <c r="S18" s="164"/>
      <c r="T18" s="166"/>
      <c r="U18" s="164"/>
      <c r="V18" s="474"/>
      <c r="W18" s="76">
        <f>Y13*2+Y14*7+Y15*1+Y16*0+Y17*0+Y18*8</f>
        <v>27.6</v>
      </c>
      <c r="X18" s="70" t="s">
        <v>42</v>
      </c>
      <c r="Y18" s="41">
        <v>0</v>
      </c>
      <c r="Z18" s="12"/>
      <c r="AA18" s="13" t="s">
        <v>35</v>
      </c>
      <c r="AB18" s="14">
        <v>1</v>
      </c>
      <c r="AE18" s="13">
        <f>AB18*15</f>
        <v>15</v>
      </c>
      <c r="AG18" s="78"/>
    </row>
    <row r="19" spans="2:33" ht="27.9" customHeight="1" x14ac:dyDescent="0.3">
      <c r="B19" s="42" t="s">
        <v>36</v>
      </c>
      <c r="C19" s="43"/>
      <c r="D19" s="166"/>
      <c r="E19" s="166"/>
      <c r="F19" s="164"/>
      <c r="G19" s="164"/>
      <c r="H19" s="166"/>
      <c r="I19" s="164"/>
      <c r="J19" s="164"/>
      <c r="K19" s="166"/>
      <c r="L19" s="164"/>
      <c r="M19" s="164"/>
      <c r="N19" s="166"/>
      <c r="O19" s="164"/>
      <c r="P19" s="164"/>
      <c r="Q19" s="166"/>
      <c r="R19" s="164"/>
      <c r="S19" s="82"/>
      <c r="T19" s="83"/>
      <c r="U19" s="82"/>
      <c r="V19" s="474"/>
      <c r="W19" s="36" t="s">
        <v>12</v>
      </c>
      <c r="X19" s="44"/>
      <c r="Y19" s="35"/>
      <c r="AC19" s="13">
        <f>SUM(AC14:AC18)</f>
        <v>28</v>
      </c>
      <c r="AD19" s="13">
        <f>SUM(AD14:AD18)</f>
        <v>22.5</v>
      </c>
      <c r="AE19" s="13">
        <f>SUM(AE14:AE18)</f>
        <v>116</v>
      </c>
      <c r="AF19" s="13">
        <f>AC19*4+AD19*9+AE19*4</f>
        <v>778.5</v>
      </c>
      <c r="AG19" s="67"/>
    </row>
    <row r="20" spans="2:33" ht="27.9" customHeight="1" x14ac:dyDescent="0.4">
      <c r="B20" s="45"/>
      <c r="C20" s="46"/>
      <c r="D20" s="166"/>
      <c r="E20" s="166"/>
      <c r="F20" s="164"/>
      <c r="G20" s="164"/>
      <c r="H20" s="166"/>
      <c r="I20" s="164"/>
      <c r="J20" s="164"/>
      <c r="K20" s="166"/>
      <c r="L20" s="164"/>
      <c r="M20" s="164"/>
      <c r="N20" s="166"/>
      <c r="O20" s="164"/>
      <c r="P20" s="164"/>
      <c r="Q20" s="166"/>
      <c r="R20" s="164"/>
      <c r="S20" s="164"/>
      <c r="T20" s="166"/>
      <c r="U20" s="164"/>
      <c r="V20" s="475"/>
      <c r="W20" s="225">
        <f>W14*4+W18*4+W16*9</f>
        <v>749.4</v>
      </c>
      <c r="X20" s="48"/>
      <c r="Y20" s="49"/>
      <c r="Z20" s="12"/>
      <c r="AC20" s="47">
        <f>AC19*4/AF19</f>
        <v>0.14386640976236351</v>
      </c>
      <c r="AD20" s="47">
        <f>AD19*9/AF19</f>
        <v>0.26011560693641617</v>
      </c>
      <c r="AE20" s="47">
        <f>AE19*4/AF19</f>
        <v>0.59601798330122024</v>
      </c>
      <c r="AG20" s="79"/>
    </row>
    <row r="21" spans="2:33" s="32" customFormat="1" ht="27.9" customHeight="1" x14ac:dyDescent="0.4">
      <c r="B21" s="28">
        <v>11</v>
      </c>
      <c r="C21" s="496"/>
      <c r="D21" s="165" t="str">
        <f>'113.11月菜單'!J39</f>
        <v>香Q米飯</v>
      </c>
      <c r="E21" s="165" t="s">
        <v>15</v>
      </c>
      <c r="F21" s="165"/>
      <c r="G21" s="165" t="str">
        <f>'113.11月菜單'!J40</f>
        <v>暖呼呼薑母燒雞</v>
      </c>
      <c r="H21" s="165" t="s">
        <v>17</v>
      </c>
      <c r="I21" s="165"/>
      <c r="J21" s="165" t="str">
        <f>'113.11月菜單'!J41:M41</f>
        <v>柴香豆腐(豆)(海)</v>
      </c>
      <c r="K21" s="165" t="s">
        <v>70</v>
      </c>
      <c r="L21" s="136"/>
      <c r="M21" s="137" t="str">
        <f>'113.11月菜單'!J42</f>
        <v>特濃咖哩</v>
      </c>
      <c r="N21" s="165" t="s">
        <v>17</v>
      </c>
      <c r="O21" s="165"/>
      <c r="P21" s="165" t="str">
        <f>'113.11月菜單'!J43</f>
        <v>深色蔬菜</v>
      </c>
      <c r="Q21" s="165" t="s">
        <v>18</v>
      </c>
      <c r="R21" s="165"/>
      <c r="S21" s="165" t="str">
        <f>'113.11月菜單'!J44</f>
        <v>日式菇菇湯</v>
      </c>
      <c r="T21" s="165" t="s">
        <v>17</v>
      </c>
      <c r="U21" s="165"/>
      <c r="V21" s="499"/>
      <c r="W21" s="29" t="s">
        <v>44</v>
      </c>
      <c r="X21" s="30" t="s">
        <v>19</v>
      </c>
      <c r="Y21" s="31">
        <v>5.5</v>
      </c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  <c r="AG21" s="67"/>
    </row>
    <row r="22" spans="2:33" s="52" customFormat="1" ht="27.75" customHeight="1" x14ac:dyDescent="0.55000000000000004">
      <c r="B22" s="33" t="s">
        <v>8</v>
      </c>
      <c r="C22" s="497"/>
      <c r="D22" s="164" t="s">
        <v>237</v>
      </c>
      <c r="E22" s="164"/>
      <c r="F22" s="164">
        <v>100</v>
      </c>
      <c r="G22" s="222" t="s">
        <v>136</v>
      </c>
      <c r="H22" s="223"/>
      <c r="I22" s="138">
        <v>40</v>
      </c>
      <c r="J22" s="164" t="s">
        <v>116</v>
      </c>
      <c r="K22" s="164" t="s">
        <v>103</v>
      </c>
      <c r="L22" s="164">
        <v>60</v>
      </c>
      <c r="M22" s="164" t="s">
        <v>119</v>
      </c>
      <c r="N22" s="164"/>
      <c r="O22" s="164">
        <v>45</v>
      </c>
      <c r="P22" s="164" t="s">
        <v>73</v>
      </c>
      <c r="Q22" s="164"/>
      <c r="R22" s="164">
        <v>100</v>
      </c>
      <c r="S22" s="164" t="s">
        <v>135</v>
      </c>
      <c r="T22" s="164"/>
      <c r="U22" s="164">
        <v>20</v>
      </c>
      <c r="V22" s="500"/>
      <c r="W22" s="76">
        <f>Y21*15+Y22*0+Y23*5+Y24*0+Y25*15+Y26*12+15</f>
        <v>106.5</v>
      </c>
      <c r="X22" s="34" t="s">
        <v>25</v>
      </c>
      <c r="Y22" s="35">
        <v>2.2999999999999998</v>
      </c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  <c r="AG22" s="78"/>
    </row>
    <row r="23" spans="2:33" s="52" customFormat="1" ht="27.9" customHeight="1" x14ac:dyDescent="0.4">
      <c r="B23" s="33">
        <v>27</v>
      </c>
      <c r="C23" s="497"/>
      <c r="D23" s="164"/>
      <c r="E23" s="164"/>
      <c r="F23" s="164"/>
      <c r="G23" s="141" t="s">
        <v>92</v>
      </c>
      <c r="H23" s="145"/>
      <c r="I23" s="164">
        <v>40</v>
      </c>
      <c r="J23" s="164" t="s">
        <v>246</v>
      </c>
      <c r="K23" s="164" t="s">
        <v>91</v>
      </c>
      <c r="L23" s="164">
        <v>1</v>
      </c>
      <c r="M23" s="164" t="s">
        <v>96</v>
      </c>
      <c r="N23" s="164"/>
      <c r="O23" s="164">
        <v>10</v>
      </c>
      <c r="P23" s="164"/>
      <c r="Q23" s="164"/>
      <c r="R23" s="164"/>
      <c r="S23" s="164" t="s">
        <v>79</v>
      </c>
      <c r="T23" s="164"/>
      <c r="U23" s="164">
        <v>10</v>
      </c>
      <c r="V23" s="500"/>
      <c r="W23" s="36" t="s">
        <v>46</v>
      </c>
      <c r="X23" s="37" t="s">
        <v>27</v>
      </c>
      <c r="Y23" s="35">
        <v>1.8</v>
      </c>
      <c r="AA23" s="53" t="s">
        <v>28</v>
      </c>
      <c r="AB23" s="51">
        <v>2.2000000000000002</v>
      </c>
      <c r="AC23" s="54">
        <f>AB23*7</f>
        <v>15.400000000000002</v>
      </c>
      <c r="AD23" s="51">
        <f>AB23*5</f>
        <v>11</v>
      </c>
      <c r="AE23" s="51" t="s">
        <v>29</v>
      </c>
      <c r="AF23" s="55">
        <f>AC23*4+AD23*9</f>
        <v>160.60000000000002</v>
      </c>
      <c r="AG23" s="67"/>
    </row>
    <row r="24" spans="2:33" s="52" customFormat="1" ht="27.9" customHeight="1" x14ac:dyDescent="0.55000000000000004">
      <c r="B24" s="33" t="s">
        <v>10</v>
      </c>
      <c r="C24" s="497"/>
      <c r="D24" s="164"/>
      <c r="E24" s="164"/>
      <c r="F24" s="164"/>
      <c r="G24" s="141" t="s">
        <v>105</v>
      </c>
      <c r="H24" s="145"/>
      <c r="I24" s="164">
        <v>1</v>
      </c>
      <c r="J24" s="164"/>
      <c r="K24" s="164"/>
      <c r="L24" s="164"/>
      <c r="M24" s="164" t="s">
        <v>121</v>
      </c>
      <c r="N24" s="170"/>
      <c r="O24" s="164">
        <v>5</v>
      </c>
      <c r="P24" s="164"/>
      <c r="Q24" s="166"/>
      <c r="R24" s="164"/>
      <c r="S24" s="178" t="s">
        <v>288</v>
      </c>
      <c r="T24" s="185"/>
      <c r="U24" s="164">
        <v>10</v>
      </c>
      <c r="V24" s="500"/>
      <c r="W24" s="76">
        <f>Y21*0+Y22*5+Y23*0+Y24*5+Y25*0+Y26*4</f>
        <v>24</v>
      </c>
      <c r="X24" s="37" t="s">
        <v>30</v>
      </c>
      <c r="Y24" s="35">
        <v>2.5</v>
      </c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  <c r="AG24" s="78"/>
    </row>
    <row r="25" spans="2:33" s="52" customFormat="1" ht="27.9" customHeight="1" x14ac:dyDescent="0.3">
      <c r="B25" s="468" t="s">
        <v>112</v>
      </c>
      <c r="C25" s="497"/>
      <c r="D25" s="164"/>
      <c r="E25" s="164"/>
      <c r="F25" s="164"/>
      <c r="G25" s="146"/>
      <c r="H25" s="147"/>
      <c r="I25" s="148"/>
      <c r="J25" s="164"/>
      <c r="K25" s="164"/>
      <c r="L25" s="164"/>
      <c r="M25" s="164" t="s">
        <v>137</v>
      </c>
      <c r="N25" s="166"/>
      <c r="O25" s="164">
        <v>1</v>
      </c>
      <c r="P25" s="164"/>
      <c r="Q25" s="166"/>
      <c r="R25" s="164"/>
      <c r="S25" s="164" t="s">
        <v>121</v>
      </c>
      <c r="T25" s="166"/>
      <c r="U25" s="164">
        <v>1</v>
      </c>
      <c r="V25" s="500"/>
      <c r="W25" s="36" t="s">
        <v>47</v>
      </c>
      <c r="X25" s="37" t="s">
        <v>33</v>
      </c>
      <c r="Y25" s="35">
        <v>0</v>
      </c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  <c r="AG25" s="67"/>
    </row>
    <row r="26" spans="2:33" s="52" customFormat="1" ht="27.9" customHeight="1" x14ac:dyDescent="0.55000000000000004">
      <c r="B26" s="468"/>
      <c r="C26" s="498"/>
      <c r="D26" s="164"/>
      <c r="E26" s="166"/>
      <c r="F26" s="164"/>
      <c r="G26" s="143"/>
      <c r="H26" s="142"/>
      <c r="I26" s="160"/>
      <c r="J26" s="164"/>
      <c r="K26" s="166"/>
      <c r="L26" s="164"/>
      <c r="M26" s="164"/>
      <c r="N26" s="171"/>
      <c r="O26" s="164"/>
      <c r="P26" s="164"/>
      <c r="Q26" s="166"/>
      <c r="R26" s="164"/>
      <c r="S26" s="164" t="s">
        <v>97</v>
      </c>
      <c r="T26" s="166"/>
      <c r="U26" s="164">
        <v>1</v>
      </c>
      <c r="V26" s="500"/>
      <c r="W26" s="76">
        <f>Y21*2+Y22*7+Y23*1+Y24*0+Y25*0+Y26*8</f>
        <v>28.9</v>
      </c>
      <c r="X26" s="70" t="s">
        <v>42</v>
      </c>
      <c r="Y26" s="41">
        <v>0</v>
      </c>
      <c r="Z26" s="50"/>
      <c r="AA26" s="56" t="s">
        <v>35</v>
      </c>
      <c r="AB26" s="51"/>
      <c r="AC26" s="56"/>
      <c r="AD26" s="56"/>
      <c r="AE26" s="56">
        <f>AB26*15</f>
        <v>0</v>
      </c>
      <c r="AF26" s="56"/>
      <c r="AG26" s="78"/>
    </row>
    <row r="27" spans="2:33" s="52" customFormat="1" ht="27.9" customHeight="1" x14ac:dyDescent="0.3">
      <c r="B27" s="42" t="s">
        <v>36</v>
      </c>
      <c r="C27" s="85"/>
      <c r="D27" s="143"/>
      <c r="E27" s="182"/>
      <c r="F27" s="175"/>
      <c r="G27" s="195"/>
      <c r="H27" s="138"/>
      <c r="I27" s="164"/>
      <c r="J27" s="164"/>
      <c r="K27" s="164"/>
      <c r="L27" s="164"/>
      <c r="M27" s="164"/>
      <c r="N27" s="164"/>
      <c r="O27" s="164"/>
      <c r="P27" s="164"/>
      <c r="Q27" s="166"/>
      <c r="R27" s="164"/>
      <c r="S27" s="164" t="s">
        <v>89</v>
      </c>
      <c r="T27" s="166"/>
      <c r="U27" s="164">
        <v>1</v>
      </c>
      <c r="V27" s="500"/>
      <c r="W27" s="36" t="s">
        <v>12</v>
      </c>
      <c r="X27" s="44"/>
      <c r="Y27" s="35"/>
      <c r="AA27" s="56"/>
      <c r="AB27" s="51"/>
      <c r="AC27" s="56">
        <f>SUM(AC22:AC26)</f>
        <v>29.400000000000006</v>
      </c>
      <c r="AD27" s="56">
        <f>SUM(AD22:AD26)</f>
        <v>23.5</v>
      </c>
      <c r="AE27" s="56">
        <f>SUM(AE22:AE26)</f>
        <v>101</v>
      </c>
      <c r="AF27" s="56">
        <f>AC27*4+AD27*9+AE27*4</f>
        <v>733.1</v>
      </c>
      <c r="AG27" s="67"/>
    </row>
    <row r="28" spans="2:33" s="52" customFormat="1" ht="27.9" customHeight="1" thickBot="1" x14ac:dyDescent="0.6">
      <c r="B28" s="45"/>
      <c r="C28" s="191"/>
      <c r="D28" s="194"/>
      <c r="E28" s="182"/>
      <c r="F28" s="196"/>
      <c r="G28" s="192"/>
      <c r="H28" s="139"/>
      <c r="I28" s="164"/>
      <c r="J28" s="164"/>
      <c r="K28" s="164"/>
      <c r="L28" s="164"/>
      <c r="M28" s="164"/>
      <c r="N28" s="166"/>
      <c r="O28" s="164"/>
      <c r="P28" s="164"/>
      <c r="Q28" s="166"/>
      <c r="R28" s="164"/>
      <c r="S28" s="164"/>
      <c r="T28" s="166"/>
      <c r="U28" s="164"/>
      <c r="V28" s="501"/>
      <c r="W28" s="225">
        <f>W22*4+W26*4+W24*9</f>
        <v>757.6</v>
      </c>
      <c r="X28" s="48"/>
      <c r="Y28" s="49"/>
      <c r="Z28" s="50"/>
      <c r="AB28" s="61"/>
      <c r="AC28" s="62">
        <f>AC27*4/AF27</f>
        <v>0.16041467739735374</v>
      </c>
      <c r="AD28" s="62">
        <f>AD27*9/AF27</f>
        <v>0.28850088664575091</v>
      </c>
      <c r="AE28" s="62">
        <f>AE27*4/AF27</f>
        <v>0.55108443595689538</v>
      </c>
      <c r="AG28" s="79"/>
    </row>
    <row r="29" spans="2:33" s="32" customFormat="1" ht="27.9" customHeight="1" x14ac:dyDescent="0.4">
      <c r="B29" s="28">
        <v>11</v>
      </c>
      <c r="C29" s="472"/>
      <c r="D29" s="165" t="str">
        <f>'113.11月菜單'!N39</f>
        <v>地瓜飯</v>
      </c>
      <c r="E29" s="165" t="s">
        <v>51</v>
      </c>
      <c r="F29" s="165"/>
      <c r="G29" s="165" t="str">
        <f>'113.11月菜單'!N40</f>
        <v>酸菜白肉鍋</v>
      </c>
      <c r="H29" s="165" t="s">
        <v>17</v>
      </c>
      <c r="I29" s="165"/>
      <c r="J29" s="165" t="str">
        <f>'113.11月菜單'!N41</f>
        <v>玉米蝦仁(海)</v>
      </c>
      <c r="K29" s="165" t="s">
        <v>17</v>
      </c>
      <c r="L29" s="165"/>
      <c r="M29" s="165" t="str">
        <f>'113.11月菜單'!N42</f>
        <v>雙色地瓜球(加)</v>
      </c>
      <c r="N29" s="165" t="s">
        <v>70</v>
      </c>
      <c r="O29" s="165"/>
      <c r="P29" s="165" t="str">
        <f>'113.11月菜單'!N43</f>
        <v>有機蔬菜</v>
      </c>
      <c r="Q29" s="165" t="s">
        <v>53</v>
      </c>
      <c r="R29" s="165"/>
      <c r="S29" s="165" t="str">
        <f>'113.11月菜單'!N44</f>
        <v>紫菜蛋花湯</v>
      </c>
      <c r="T29" s="165" t="s">
        <v>50</v>
      </c>
      <c r="U29" s="165"/>
      <c r="V29" s="473"/>
      <c r="W29" s="29" t="s">
        <v>44</v>
      </c>
      <c r="X29" s="30" t="s">
        <v>19</v>
      </c>
      <c r="Y29" s="31">
        <v>5</v>
      </c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  <c r="AG29" s="67"/>
    </row>
    <row r="30" spans="2:33" ht="27.9" customHeight="1" x14ac:dyDescent="0.4">
      <c r="B30" s="33" t="s">
        <v>8</v>
      </c>
      <c r="C30" s="472"/>
      <c r="D30" s="164" t="s">
        <v>24</v>
      </c>
      <c r="E30" s="164"/>
      <c r="F30" s="164">
        <v>80</v>
      </c>
      <c r="G30" s="164" t="s">
        <v>296</v>
      </c>
      <c r="H30" s="170" t="s">
        <v>88</v>
      </c>
      <c r="I30" s="164">
        <v>10</v>
      </c>
      <c r="J30" s="164" t="s">
        <v>141</v>
      </c>
      <c r="K30" s="164"/>
      <c r="L30" s="164">
        <v>45</v>
      </c>
      <c r="M30" s="164" t="s">
        <v>316</v>
      </c>
      <c r="N30" s="164" t="s">
        <v>134</v>
      </c>
      <c r="O30" s="164">
        <v>30</v>
      </c>
      <c r="P30" s="164" t="s">
        <v>73</v>
      </c>
      <c r="Q30" s="164"/>
      <c r="R30" s="164">
        <v>100</v>
      </c>
      <c r="S30" s="164" t="s">
        <v>95</v>
      </c>
      <c r="T30" s="164"/>
      <c r="U30" s="164">
        <v>1</v>
      </c>
      <c r="V30" s="474"/>
      <c r="W30" s="76">
        <f>Y29*15+Y30*0+Y31*5+Y32*0+Y33*15+Y34*12+15</f>
        <v>97.5</v>
      </c>
      <c r="X30" s="34" t="s">
        <v>25</v>
      </c>
      <c r="Y30" s="35">
        <v>2.2999999999999998</v>
      </c>
      <c r="Z30" s="12"/>
      <c r="AA30" s="14" t="s">
        <v>26</v>
      </c>
      <c r="AB30" s="14">
        <v>6.3</v>
      </c>
      <c r="AC30" s="14">
        <f>AB30*2</f>
        <v>12.6</v>
      </c>
      <c r="AD30" s="14"/>
      <c r="AE30" s="14">
        <f>AB30*15</f>
        <v>94.5</v>
      </c>
      <c r="AF30" s="14">
        <f>AC30*4+AE30*4</f>
        <v>428.4</v>
      </c>
      <c r="AG30" s="78"/>
    </row>
    <row r="31" spans="2:33" ht="27.9" customHeight="1" x14ac:dyDescent="0.4">
      <c r="B31" s="33">
        <v>28</v>
      </c>
      <c r="C31" s="472"/>
      <c r="D31" s="164" t="s">
        <v>160</v>
      </c>
      <c r="E31" s="164"/>
      <c r="F31" s="164">
        <v>55</v>
      </c>
      <c r="G31" s="143" t="s">
        <v>271</v>
      </c>
      <c r="H31" s="142"/>
      <c r="I31" s="164">
        <v>40</v>
      </c>
      <c r="J31" s="164" t="s">
        <v>285</v>
      </c>
      <c r="K31" s="164" t="s">
        <v>91</v>
      </c>
      <c r="L31" s="164">
        <v>10</v>
      </c>
      <c r="M31" s="164"/>
      <c r="N31" s="164"/>
      <c r="O31" s="164"/>
      <c r="P31" s="164"/>
      <c r="Q31" s="164"/>
      <c r="R31" s="164"/>
      <c r="S31" s="164" t="s">
        <v>69</v>
      </c>
      <c r="T31" s="164"/>
      <c r="U31" s="164">
        <v>5</v>
      </c>
      <c r="V31" s="474"/>
      <c r="W31" s="36" t="s">
        <v>46</v>
      </c>
      <c r="X31" s="37" t="s">
        <v>27</v>
      </c>
      <c r="Y31" s="35">
        <v>1.5</v>
      </c>
      <c r="AA31" s="38" t="s">
        <v>28</v>
      </c>
      <c r="AB31" s="14">
        <v>2</v>
      </c>
      <c r="AC31" s="39">
        <f>AB31*7</f>
        <v>14</v>
      </c>
      <c r="AD31" s="14">
        <f>AB31*5</f>
        <v>10</v>
      </c>
      <c r="AE31" s="14" t="s">
        <v>29</v>
      </c>
      <c r="AF31" s="40">
        <f>AC31*4+AD31*9</f>
        <v>146</v>
      </c>
      <c r="AG31" s="67"/>
    </row>
    <row r="32" spans="2:33" ht="27.9" customHeight="1" x14ac:dyDescent="0.4">
      <c r="B32" s="33" t="s">
        <v>10</v>
      </c>
      <c r="C32" s="472"/>
      <c r="D32" s="166"/>
      <c r="E32" s="166"/>
      <c r="F32" s="164"/>
      <c r="G32" s="479" t="s">
        <v>247</v>
      </c>
      <c r="H32" s="480"/>
      <c r="I32" s="164">
        <v>50</v>
      </c>
      <c r="J32" s="164" t="s">
        <v>106</v>
      </c>
      <c r="K32" s="164"/>
      <c r="L32" s="164">
        <v>1</v>
      </c>
      <c r="M32" s="164"/>
      <c r="N32" s="164"/>
      <c r="O32" s="164"/>
      <c r="P32" s="164"/>
      <c r="Q32" s="166"/>
      <c r="R32" s="164"/>
      <c r="S32" s="164" t="s">
        <v>105</v>
      </c>
      <c r="T32" s="166"/>
      <c r="U32" s="164">
        <v>1</v>
      </c>
      <c r="V32" s="474"/>
      <c r="W32" s="76">
        <f>Y29*0+Y30*5+Y31*0+Y32*5+Y33*0+Y34*4</f>
        <v>24</v>
      </c>
      <c r="X32" s="37" t="s">
        <v>30</v>
      </c>
      <c r="Y32" s="35">
        <v>2.5</v>
      </c>
      <c r="Z32" s="12"/>
      <c r="AA32" s="13" t="s">
        <v>31</v>
      </c>
      <c r="AB32" s="14">
        <v>1.7</v>
      </c>
      <c r="AC32" s="14">
        <f>AB32*1</f>
        <v>1.7</v>
      </c>
      <c r="AD32" s="14" t="s">
        <v>29</v>
      </c>
      <c r="AE32" s="14">
        <f>AB32*5</f>
        <v>8.5</v>
      </c>
      <c r="AF32" s="14">
        <f>AC32*4+AE32*4</f>
        <v>40.799999999999997</v>
      </c>
      <c r="AG32" s="78"/>
    </row>
    <row r="33" spans="2:33" ht="27.9" customHeight="1" x14ac:dyDescent="0.3">
      <c r="B33" s="468" t="s">
        <v>82</v>
      </c>
      <c r="C33" s="472"/>
      <c r="D33" s="166"/>
      <c r="E33" s="166"/>
      <c r="F33" s="164"/>
      <c r="G33" s="228" t="s">
        <v>121</v>
      </c>
      <c r="H33" s="229"/>
      <c r="I33" s="164">
        <v>1</v>
      </c>
      <c r="J33" s="164"/>
      <c r="K33" s="166"/>
      <c r="L33" s="164"/>
      <c r="M33" s="164"/>
      <c r="N33" s="170"/>
      <c r="O33" s="164"/>
      <c r="P33" s="164"/>
      <c r="Q33" s="166"/>
      <c r="R33" s="164"/>
      <c r="S33" s="164"/>
      <c r="T33" s="166"/>
      <c r="U33" s="164"/>
      <c r="V33" s="474"/>
      <c r="W33" s="36" t="s">
        <v>47</v>
      </c>
      <c r="X33" s="37" t="s">
        <v>33</v>
      </c>
      <c r="Y33" s="35">
        <v>0</v>
      </c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  <c r="AG33" s="67"/>
    </row>
    <row r="34" spans="2:33" ht="27.9" customHeight="1" x14ac:dyDescent="0.4">
      <c r="B34" s="468"/>
      <c r="C34" s="472"/>
      <c r="D34" s="166"/>
      <c r="E34" s="166"/>
      <c r="F34" s="164"/>
      <c r="G34" s="164"/>
      <c r="H34" s="166"/>
      <c r="I34" s="164"/>
      <c r="J34" s="164"/>
      <c r="K34" s="166"/>
      <c r="L34" s="164"/>
      <c r="M34" s="164"/>
      <c r="N34" s="166"/>
      <c r="O34" s="164"/>
      <c r="P34" s="164"/>
      <c r="Q34" s="166"/>
      <c r="R34" s="164"/>
      <c r="S34" s="164"/>
      <c r="T34" s="166"/>
      <c r="U34" s="164"/>
      <c r="V34" s="474"/>
      <c r="W34" s="76">
        <f>Y29*2+Y30*7+Y31*1+Y32*0+Y33*0+Y34*8</f>
        <v>27.599999999999998</v>
      </c>
      <c r="X34" s="70" t="s">
        <v>42</v>
      </c>
      <c r="Y34" s="41">
        <v>0</v>
      </c>
      <c r="Z34" s="92"/>
      <c r="AA34" s="13" t="s">
        <v>35</v>
      </c>
      <c r="AB34" s="14">
        <v>1</v>
      </c>
      <c r="AE34" s="13">
        <f>AB34*15</f>
        <v>15</v>
      </c>
      <c r="AG34" s="78"/>
    </row>
    <row r="35" spans="2:33" ht="27.9" customHeight="1" x14ac:dyDescent="0.3">
      <c r="B35" s="42" t="s">
        <v>36</v>
      </c>
      <c r="C35" s="43"/>
      <c r="D35" s="166"/>
      <c r="E35" s="166"/>
      <c r="F35" s="164"/>
      <c r="G35" s="164"/>
      <c r="H35" s="166"/>
      <c r="I35" s="164"/>
      <c r="J35" s="164"/>
      <c r="K35" s="166"/>
      <c r="L35" s="164"/>
      <c r="M35" s="164"/>
      <c r="N35" s="166"/>
      <c r="O35" s="164"/>
      <c r="P35" s="164"/>
      <c r="Q35" s="166"/>
      <c r="R35" s="164"/>
      <c r="S35" s="164"/>
      <c r="T35" s="166"/>
      <c r="U35" s="164"/>
      <c r="V35" s="474"/>
      <c r="W35" s="36" t="s">
        <v>12</v>
      </c>
      <c r="X35" s="44"/>
      <c r="Y35" s="35"/>
      <c r="AC35" s="13">
        <f>SUM(AC30:AC34)</f>
        <v>28.3</v>
      </c>
      <c r="AD35" s="13">
        <f>SUM(AD30:AD34)</f>
        <v>22.5</v>
      </c>
      <c r="AE35" s="13">
        <f>SUM(AE30:AE34)</f>
        <v>118</v>
      </c>
      <c r="AF35" s="13">
        <f>AC35*4+AD35*9+AE35*4</f>
        <v>787.7</v>
      </c>
      <c r="AG35" s="67"/>
    </row>
    <row r="36" spans="2:33" ht="27.9" customHeight="1" x14ac:dyDescent="0.4">
      <c r="B36" s="45"/>
      <c r="C36" s="46"/>
      <c r="D36" s="166"/>
      <c r="E36" s="166"/>
      <c r="F36" s="164"/>
      <c r="G36" s="164"/>
      <c r="H36" s="166"/>
      <c r="I36" s="164"/>
      <c r="J36" s="164"/>
      <c r="K36" s="166"/>
      <c r="L36" s="164"/>
      <c r="M36" s="164"/>
      <c r="N36" s="166"/>
      <c r="O36" s="164"/>
      <c r="P36" s="164"/>
      <c r="Q36" s="166"/>
      <c r="R36" s="164"/>
      <c r="S36" s="164"/>
      <c r="T36" s="166"/>
      <c r="U36" s="164"/>
      <c r="V36" s="475"/>
      <c r="W36" s="225">
        <f>W30*4+W34*4+W32*9</f>
        <v>716.4</v>
      </c>
      <c r="X36" s="48"/>
      <c r="Y36" s="49"/>
      <c r="Z36" s="12"/>
      <c r="AC36" s="47">
        <f>AC35*4/AF35</f>
        <v>0.14370953408658119</v>
      </c>
      <c r="AD36" s="47">
        <f>AD35*9/AF35</f>
        <v>0.25707756760187889</v>
      </c>
      <c r="AE36" s="47">
        <f>AE35*4/AF35</f>
        <v>0.5992128983115399</v>
      </c>
      <c r="AG36" s="79"/>
    </row>
    <row r="37" spans="2:33" s="32" customFormat="1" ht="27.9" customHeight="1" x14ac:dyDescent="0.4">
      <c r="B37" s="88">
        <v>11</v>
      </c>
      <c r="C37" s="493"/>
      <c r="D37" s="165" t="str">
        <f>'113.11月菜單'!R39</f>
        <v>肉燥拌麵</v>
      </c>
      <c r="E37" s="165" t="s">
        <v>17</v>
      </c>
      <c r="F37" s="165"/>
      <c r="G37" s="165" t="str">
        <f>'113.11月菜單'!R40</f>
        <v>照燒豬排</v>
      </c>
      <c r="H37" s="165" t="s">
        <v>144</v>
      </c>
      <c r="I37" s="165"/>
      <c r="J37" s="165" t="str">
        <f>'113.11月菜單'!R41</f>
        <v>香噴噴肉燥(豆)</v>
      </c>
      <c r="K37" s="165" t="s">
        <v>17</v>
      </c>
      <c r="L37" s="165"/>
      <c r="M37" s="165" t="str">
        <f>'113.11月菜單'!R42</f>
        <v>巧克力饅頭(冷)</v>
      </c>
      <c r="N37" s="165" t="s">
        <v>15</v>
      </c>
      <c r="O37" s="165"/>
      <c r="P37" s="165" t="str">
        <f>'113.11月菜單'!R43</f>
        <v>深色蔬菜</v>
      </c>
      <c r="Q37" s="165" t="s">
        <v>18</v>
      </c>
      <c r="R37" s="165"/>
      <c r="S37" s="165" t="str">
        <f>'113.11月菜單'!R44</f>
        <v>冬瓜湯</v>
      </c>
      <c r="T37" s="165" t="s">
        <v>17</v>
      </c>
      <c r="U37" s="165"/>
      <c r="V37" s="473"/>
      <c r="W37" s="29" t="s">
        <v>44</v>
      </c>
      <c r="X37" s="30" t="s">
        <v>19</v>
      </c>
      <c r="Y37" s="31">
        <v>5</v>
      </c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  <c r="AG37" s="67"/>
    </row>
    <row r="38" spans="2:33" ht="27.9" customHeight="1" x14ac:dyDescent="0.4">
      <c r="B38" s="89" t="s">
        <v>8</v>
      </c>
      <c r="C38" s="493"/>
      <c r="D38" s="164" t="s">
        <v>67</v>
      </c>
      <c r="E38" s="230"/>
      <c r="F38" s="175">
        <v>10</v>
      </c>
      <c r="G38" s="27" t="s">
        <v>241</v>
      </c>
      <c r="H38" s="153"/>
      <c r="I38" s="160">
        <v>40</v>
      </c>
      <c r="J38" s="164" t="s">
        <v>96</v>
      </c>
      <c r="K38" s="164"/>
      <c r="L38" s="164">
        <v>15</v>
      </c>
      <c r="M38" s="82" t="s">
        <v>193</v>
      </c>
      <c r="N38" s="82" t="s">
        <v>127</v>
      </c>
      <c r="O38" s="82">
        <v>20</v>
      </c>
      <c r="P38" s="164" t="s">
        <v>73</v>
      </c>
      <c r="Q38" s="164"/>
      <c r="R38" s="164">
        <v>100</v>
      </c>
      <c r="S38" s="180" t="s">
        <v>108</v>
      </c>
      <c r="T38" s="164"/>
      <c r="U38" s="164">
        <v>35</v>
      </c>
      <c r="V38" s="474"/>
      <c r="W38" s="76">
        <f>Y37*15+Y38*0+Y39*5+Y40*0+Y41*15+Y42*12+15</f>
        <v>99</v>
      </c>
      <c r="X38" s="34" t="s">
        <v>25</v>
      </c>
      <c r="Y38" s="35">
        <v>2.2000000000000002</v>
      </c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  <c r="AG38" s="78"/>
    </row>
    <row r="39" spans="2:33" ht="27.9" customHeight="1" x14ac:dyDescent="0.4">
      <c r="B39" s="89">
        <v>29</v>
      </c>
      <c r="C39" s="493"/>
      <c r="D39" s="164" t="s">
        <v>96</v>
      </c>
      <c r="E39" s="164"/>
      <c r="F39" s="164">
        <v>5</v>
      </c>
      <c r="G39" s="52"/>
      <c r="H39" s="144"/>
      <c r="I39" s="160"/>
      <c r="J39" s="164" t="s">
        <v>298</v>
      </c>
      <c r="K39" s="164" t="s">
        <v>103</v>
      </c>
      <c r="L39" s="164">
        <v>30</v>
      </c>
      <c r="M39" s="164"/>
      <c r="N39" s="164"/>
      <c r="O39" s="164"/>
      <c r="P39" s="164"/>
      <c r="Q39" s="164"/>
      <c r="R39" s="164"/>
      <c r="S39" s="178" t="s">
        <v>105</v>
      </c>
      <c r="T39" s="185"/>
      <c r="U39" s="164">
        <v>1</v>
      </c>
      <c r="V39" s="474"/>
      <c r="W39" s="36" t="s">
        <v>46</v>
      </c>
      <c r="X39" s="37" t="s">
        <v>27</v>
      </c>
      <c r="Y39" s="35">
        <v>1.8</v>
      </c>
      <c r="AA39" s="38" t="s">
        <v>28</v>
      </c>
      <c r="AB39" s="14">
        <v>2.2999999999999998</v>
      </c>
      <c r="AC39" s="39">
        <f>AB39*7</f>
        <v>16.099999999999998</v>
      </c>
      <c r="AD39" s="14">
        <f>AB39*5</f>
        <v>11.5</v>
      </c>
      <c r="AE39" s="14" t="s">
        <v>29</v>
      </c>
      <c r="AF39" s="40">
        <f>AC39*4+AD39*9</f>
        <v>167.89999999999998</v>
      </c>
      <c r="AG39" s="67"/>
    </row>
    <row r="40" spans="2:33" ht="27.9" customHeight="1" x14ac:dyDescent="0.4">
      <c r="B40" s="89" t="s">
        <v>10</v>
      </c>
      <c r="C40" s="493"/>
      <c r="D40" s="164" t="s">
        <v>126</v>
      </c>
      <c r="E40" s="164"/>
      <c r="F40" s="164">
        <v>135</v>
      </c>
      <c r="G40" s="52"/>
      <c r="H40" s="144"/>
      <c r="I40" s="160"/>
      <c r="J40" s="164"/>
      <c r="K40" s="166"/>
      <c r="L40" s="164"/>
      <c r="M40" s="164"/>
      <c r="N40" s="171"/>
      <c r="O40" s="164"/>
      <c r="P40" s="164"/>
      <c r="Q40" s="166"/>
      <c r="R40" s="164"/>
      <c r="S40" s="164"/>
      <c r="T40" s="164"/>
      <c r="U40" s="164"/>
      <c r="V40" s="474"/>
      <c r="W40" s="76">
        <f>Y37*0+Y38*5+Y39*0+Y40*5+Y41*0+Y42*4</f>
        <v>23.5</v>
      </c>
      <c r="X40" s="37" t="s">
        <v>30</v>
      </c>
      <c r="Y40" s="35">
        <v>2.5</v>
      </c>
      <c r="Z40" s="12"/>
      <c r="AA40" s="13" t="s">
        <v>31</v>
      </c>
      <c r="AB40" s="14">
        <v>1.5</v>
      </c>
      <c r="AC40" s="14">
        <f>AB40*1</f>
        <v>1.5</v>
      </c>
      <c r="AD40" s="14" t="s">
        <v>29</v>
      </c>
      <c r="AE40" s="14">
        <f>AB40*5</f>
        <v>7.5</v>
      </c>
      <c r="AF40" s="14">
        <f>AC40*4+AE40*4</f>
        <v>36</v>
      </c>
      <c r="AG40" s="78"/>
    </row>
    <row r="41" spans="2:33" ht="27.9" customHeight="1" x14ac:dyDescent="0.3">
      <c r="B41" s="495" t="s">
        <v>32</v>
      </c>
      <c r="C41" s="493"/>
      <c r="D41" s="164" t="s">
        <v>138</v>
      </c>
      <c r="E41" s="164"/>
      <c r="F41" s="164">
        <v>35</v>
      </c>
      <c r="G41"/>
      <c r="H41" s="144"/>
      <c r="I41"/>
      <c r="J41" s="164"/>
      <c r="K41" s="166"/>
      <c r="L41" s="164"/>
      <c r="M41" s="164"/>
      <c r="N41" s="166"/>
      <c r="O41" s="164"/>
      <c r="P41" s="164"/>
      <c r="Q41" s="166"/>
      <c r="R41" s="164"/>
      <c r="S41" s="164"/>
      <c r="T41" s="164"/>
      <c r="U41" s="164"/>
      <c r="V41" s="474"/>
      <c r="W41" s="36" t="s">
        <v>47</v>
      </c>
      <c r="X41" s="37" t="s">
        <v>33</v>
      </c>
      <c r="Y41" s="35">
        <v>0</v>
      </c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  <c r="AG41" s="67"/>
    </row>
    <row r="42" spans="2:33" ht="27.9" customHeight="1" x14ac:dyDescent="0.4">
      <c r="B42" s="495"/>
      <c r="C42" s="493"/>
      <c r="D42" s="171" t="s">
        <v>118</v>
      </c>
      <c r="E42" s="166"/>
      <c r="F42" s="164">
        <v>0.5</v>
      </c>
      <c r="G42" s="164"/>
      <c r="H42" s="166"/>
      <c r="I42" s="164"/>
      <c r="J42" s="164"/>
      <c r="K42" s="166"/>
      <c r="L42" s="164"/>
      <c r="M42" s="164"/>
      <c r="N42" s="170"/>
      <c r="O42" s="164"/>
      <c r="P42" s="164"/>
      <c r="Q42" s="166"/>
      <c r="R42" s="164"/>
      <c r="S42" s="164"/>
      <c r="T42" s="166"/>
      <c r="U42" s="164"/>
      <c r="V42" s="474"/>
      <c r="W42" s="76">
        <f>Y37*2+Y38*7+Y39*1+Y40*0+Y41*0+Y42*8</f>
        <v>27.200000000000003</v>
      </c>
      <c r="X42" s="70" t="s">
        <v>42</v>
      </c>
      <c r="Y42" s="41">
        <v>0</v>
      </c>
      <c r="Z42" s="12"/>
      <c r="AA42" s="13" t="s">
        <v>35</v>
      </c>
      <c r="AE42" s="13">
        <f>AB42*15</f>
        <v>0</v>
      </c>
      <c r="AG42" s="78"/>
    </row>
    <row r="43" spans="2:33" ht="27.9" customHeight="1" x14ac:dyDescent="0.3">
      <c r="B43" s="84" t="s">
        <v>61</v>
      </c>
      <c r="C43" s="86"/>
      <c r="D43" s="164" t="s">
        <v>121</v>
      </c>
      <c r="E43" s="164"/>
      <c r="F43" s="164">
        <v>3</v>
      </c>
      <c r="G43" s="164"/>
      <c r="H43" s="166"/>
      <c r="I43" s="164"/>
      <c r="J43" s="164"/>
      <c r="K43" s="166"/>
      <c r="L43" s="164"/>
      <c r="M43" s="164"/>
      <c r="N43" s="166"/>
      <c r="O43" s="164"/>
      <c r="P43" s="164"/>
      <c r="Q43" s="166"/>
      <c r="R43" s="164"/>
      <c r="S43" s="164"/>
      <c r="T43" s="164"/>
      <c r="U43" s="164"/>
      <c r="V43" s="474"/>
      <c r="W43" s="36" t="s">
        <v>12</v>
      </c>
      <c r="X43" s="44"/>
      <c r="Y43" s="35"/>
      <c r="AC43" s="13">
        <f>SUM(AC38:AC42)</f>
        <v>29.599999999999998</v>
      </c>
      <c r="AD43" s="13">
        <f>SUM(AD38:AD42)</f>
        <v>24</v>
      </c>
      <c r="AE43" s="13">
        <f>SUM(AE38:AE42)</f>
        <v>97.5</v>
      </c>
      <c r="AF43" s="13">
        <f>AC43*4+AD43*9+AE43*4</f>
        <v>724.4</v>
      </c>
      <c r="AG43" s="67"/>
    </row>
    <row r="44" spans="2:33" ht="27.9" customHeight="1" thickBot="1" x14ac:dyDescent="0.45">
      <c r="B44" s="90"/>
      <c r="C44" s="206"/>
      <c r="D44" s="231" t="s">
        <v>97</v>
      </c>
      <c r="E44" s="232"/>
      <c r="F44" s="233">
        <v>1</v>
      </c>
      <c r="G44" s="154"/>
      <c r="H44" s="168"/>
      <c r="I44" s="169"/>
      <c r="J44" s="169"/>
      <c r="K44" s="168"/>
      <c r="L44" s="169"/>
      <c r="M44" s="169"/>
      <c r="N44" s="168"/>
      <c r="O44" s="169"/>
      <c r="P44" s="169"/>
      <c r="Q44" s="168"/>
      <c r="R44" s="169"/>
      <c r="S44" s="169"/>
      <c r="T44" s="168"/>
      <c r="U44" s="169"/>
      <c r="V44" s="494"/>
      <c r="W44" s="224">
        <f>W38*4+W42*4+W40*9</f>
        <v>716.3</v>
      </c>
      <c r="X44" s="207"/>
      <c r="Y44" s="208"/>
      <c r="Z44" s="12"/>
      <c r="AC44" s="47">
        <f>AC43*4/AF43</f>
        <v>0.16344561016013251</v>
      </c>
      <c r="AD44" s="47">
        <f>AD43*9/AF43</f>
        <v>0.29817780231916069</v>
      </c>
      <c r="AE44" s="47">
        <f>AE43*4/AF43</f>
        <v>0.53837658752070683</v>
      </c>
      <c r="AG44" s="79"/>
    </row>
    <row r="45" spans="2:33" s="56" customFormat="1" ht="21.75" customHeight="1" x14ac:dyDescent="0.3">
      <c r="B45" s="14"/>
      <c r="C45" s="13"/>
      <c r="D45" s="13"/>
      <c r="E45" s="64"/>
      <c r="F45" s="13"/>
      <c r="G45" s="13"/>
      <c r="H45" s="64"/>
      <c r="I45" s="13"/>
      <c r="J45" s="483"/>
      <c r="K45" s="483"/>
      <c r="L45" s="483"/>
      <c r="M45" s="483"/>
      <c r="N45" s="483"/>
      <c r="O45" s="483"/>
      <c r="P45" s="483"/>
      <c r="Q45" s="483"/>
      <c r="R45" s="483"/>
      <c r="S45" s="483"/>
      <c r="T45" s="483"/>
      <c r="U45" s="483"/>
      <c r="V45" s="483"/>
      <c r="W45" s="483"/>
      <c r="X45" s="483"/>
      <c r="Y45" s="483"/>
      <c r="Z45" s="65"/>
      <c r="AB45" s="51"/>
    </row>
    <row r="46" spans="2:33" x14ac:dyDescent="0.3">
      <c r="B46" s="51"/>
      <c r="C46" s="56"/>
      <c r="D46" s="481"/>
      <c r="E46" s="481"/>
      <c r="F46" s="484"/>
      <c r="G46" s="484"/>
      <c r="H46" s="66"/>
      <c r="K46" s="66"/>
      <c r="N46" s="66"/>
      <c r="Q46" s="66"/>
      <c r="T46" s="66"/>
    </row>
    <row r="48" spans="2:33" x14ac:dyDescent="0.3">
      <c r="W48" s="13"/>
    </row>
    <row r="49" spans="23:23" x14ac:dyDescent="0.3">
      <c r="W49" s="13"/>
    </row>
    <row r="50" spans="23:23" x14ac:dyDescent="0.3">
      <c r="W50" s="13"/>
    </row>
    <row r="51" spans="23:23" x14ac:dyDescent="0.3">
      <c r="W51" s="13"/>
    </row>
    <row r="52" spans="23:23" x14ac:dyDescent="0.3">
      <c r="W52" s="13"/>
    </row>
    <row r="53" spans="23:23" x14ac:dyDescent="0.3">
      <c r="W53" s="13"/>
    </row>
    <row r="54" spans="23:23" x14ac:dyDescent="0.3">
      <c r="W54" s="13"/>
    </row>
  </sheetData>
  <mergeCells count="22"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S14:T14"/>
    <mergeCell ref="C21:C26"/>
    <mergeCell ref="V21:V28"/>
    <mergeCell ref="B25:B26"/>
    <mergeCell ref="C29:C34"/>
    <mergeCell ref="V29:V36"/>
    <mergeCell ref="B33:B34"/>
    <mergeCell ref="G32:H32"/>
    <mergeCell ref="C37:C42"/>
    <mergeCell ref="V37:V44"/>
    <mergeCell ref="B41:B42"/>
    <mergeCell ref="J45:Y45"/>
    <mergeCell ref="D46:G46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113.11月菜單</vt:lpstr>
      <vt:lpstr>第一週明細</vt:lpstr>
      <vt:lpstr>第二週明細</vt:lpstr>
      <vt:lpstr>第三週明細</vt:lpstr>
      <vt:lpstr>第四週明細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20240210</cp:lastModifiedBy>
  <cp:lastPrinted>2024-10-11T02:08:58Z</cp:lastPrinted>
  <dcterms:created xsi:type="dcterms:W3CDTF">2013-10-17T10:44:48Z</dcterms:created>
  <dcterms:modified xsi:type="dcterms:W3CDTF">2024-10-17T00:49:51Z</dcterms:modified>
</cp:coreProperties>
</file>