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xr:revisionPtr revIDLastSave="0" documentId="13_ncr:1_{B81CD379-3639-4ACB-A39F-26DA594857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3.8.30-9.30" sheetId="20" r:id="rId1"/>
    <sheet name="8.30" sheetId="22" r:id="rId2"/>
    <sheet name="第一週明細" sheetId="2" r:id="rId3"/>
    <sheet name="第二週明細" sheetId="3" r:id="rId4"/>
    <sheet name="第三週明細" sheetId="7" r:id="rId5"/>
    <sheet name="第四週明細" sheetId="8" r:id="rId6"/>
    <sheet name="第五週明細 " sheetId="2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2" l="1"/>
  <c r="W6" i="21" l="1"/>
  <c r="W40" i="8" l="1"/>
  <c r="W30" i="8"/>
  <c r="W26" i="8"/>
  <c r="W24" i="8"/>
  <c r="W22" i="8"/>
  <c r="W18" i="8"/>
  <c r="W14" i="8"/>
  <c r="W10" i="8"/>
  <c r="W6" i="8"/>
  <c r="W38" i="7"/>
  <c r="W34" i="7"/>
  <c r="W26" i="7"/>
  <c r="W10" i="7"/>
  <c r="W42" i="3" l="1"/>
  <c r="W40" i="3"/>
  <c r="W26" i="3"/>
  <c r="W24" i="3"/>
  <c r="W18" i="3"/>
  <c r="W14" i="3"/>
  <c r="W10" i="3"/>
  <c r="W6" i="3"/>
  <c r="W42" i="2"/>
  <c r="W34" i="2"/>
  <c r="W26" i="2" l="1"/>
  <c r="W18" i="2" l="1"/>
  <c r="W16" i="2"/>
  <c r="W14" i="2"/>
  <c r="W8" i="2" l="1"/>
  <c r="S9" i="20" l="1"/>
  <c r="U10" i="20"/>
  <c r="U9" i="20"/>
  <c r="S10" i="20"/>
  <c r="W42" i="22"/>
  <c r="W38" i="22"/>
  <c r="S37" i="22"/>
  <c r="P37" i="22"/>
  <c r="M37" i="22"/>
  <c r="J37" i="22"/>
  <c r="G37" i="22"/>
  <c r="D37" i="2"/>
  <c r="D37" i="22"/>
  <c r="AE42" i="22"/>
  <c r="AD41" i="22"/>
  <c r="AF41" i="22" s="1"/>
  <c r="AE40" i="22"/>
  <c r="AC40" i="22"/>
  <c r="W40" i="22"/>
  <c r="AD39" i="22"/>
  <c r="AD43" i="22" s="1"/>
  <c r="AC39" i="22"/>
  <c r="AE38" i="22"/>
  <c r="AC38" i="22"/>
  <c r="AE34" i="22"/>
  <c r="AF33" i="22"/>
  <c r="AD33" i="22"/>
  <c r="AE32" i="22"/>
  <c r="AC32" i="22"/>
  <c r="AD31" i="22"/>
  <c r="AD35" i="22" s="1"/>
  <c r="AC31" i="22"/>
  <c r="AF31" i="22" s="1"/>
  <c r="AE30" i="22"/>
  <c r="AC30" i="22"/>
  <c r="AE26" i="22"/>
  <c r="AD25" i="22"/>
  <c r="AF25" i="22" s="1"/>
  <c r="AE24" i="22"/>
  <c r="AC24" i="22"/>
  <c r="AF24" i="22" s="1"/>
  <c r="AD23" i="22"/>
  <c r="AC23" i="22"/>
  <c r="AF23" i="22" s="1"/>
  <c r="AE22" i="22"/>
  <c r="AC22" i="22"/>
  <c r="AE18" i="22"/>
  <c r="AD17" i="22"/>
  <c r="AF17" i="22" s="1"/>
  <c r="AE16" i="22"/>
  <c r="AC16" i="22"/>
  <c r="AF16" i="22" s="1"/>
  <c r="AD15" i="22"/>
  <c r="AF15" i="22" s="1"/>
  <c r="AC15" i="22"/>
  <c r="AE14" i="22"/>
  <c r="AC14" i="22"/>
  <c r="AF14" i="22" s="1"/>
  <c r="AF39" i="22" l="1"/>
  <c r="AE27" i="22"/>
  <c r="AE43" i="22"/>
  <c r="AF38" i="22"/>
  <c r="AE19" i="22"/>
  <c r="AE35" i="22"/>
  <c r="AC27" i="22"/>
  <c r="AF30" i="22"/>
  <c r="AF40" i="22"/>
  <c r="AD27" i="22"/>
  <c r="AF32" i="22"/>
  <c r="W44" i="22"/>
  <c r="AC43" i="22"/>
  <c r="AC19" i="22"/>
  <c r="AD19" i="22"/>
  <c r="AF22" i="22"/>
  <c r="AC35" i="22"/>
  <c r="AF27" i="22" l="1"/>
  <c r="AE28" i="22" s="1"/>
  <c r="AF35" i="22"/>
  <c r="AF43" i="22"/>
  <c r="AF19" i="22"/>
  <c r="AE20" i="22" s="1"/>
  <c r="AC28" i="22" l="1"/>
  <c r="AD28" i="22"/>
  <c r="AD44" i="22"/>
  <c r="AE44" i="22"/>
  <c r="AD20" i="22"/>
  <c r="AC44" i="22"/>
  <c r="AD36" i="22"/>
  <c r="AE36" i="22"/>
  <c r="AC20" i="22"/>
  <c r="AC36" i="22"/>
  <c r="S13" i="2" l="1"/>
  <c r="P13" i="2"/>
  <c r="M13" i="2"/>
  <c r="J13" i="2"/>
  <c r="G13" i="2"/>
  <c r="D13" i="2"/>
  <c r="S5" i="2"/>
  <c r="P5" i="2"/>
  <c r="M5" i="2"/>
  <c r="J5" i="2"/>
  <c r="G5" i="2"/>
  <c r="D5" i="2"/>
  <c r="I19" i="20" l="1"/>
  <c r="I18" i="20"/>
  <c r="G19" i="20"/>
  <c r="W10" i="2"/>
  <c r="E19" i="20" s="1"/>
  <c r="E18" i="20"/>
  <c r="W6" i="2"/>
  <c r="C19" i="20" s="1"/>
  <c r="W30" i="3"/>
  <c r="W34" i="3"/>
  <c r="W20" i="2" l="1"/>
  <c r="G18" i="20" s="1"/>
  <c r="W12" i="2"/>
  <c r="C18" i="20" s="1"/>
  <c r="W8" i="3"/>
  <c r="W12" i="3" l="1"/>
  <c r="W10" i="21" l="1"/>
  <c r="W8" i="21"/>
  <c r="W42" i="8"/>
  <c r="W34" i="8"/>
  <c r="W8" i="8"/>
  <c r="W42" i="7"/>
  <c r="W30" i="7"/>
  <c r="W8" i="7"/>
  <c r="U28" i="20"/>
  <c r="U27" i="20"/>
  <c r="W38" i="3"/>
  <c r="S28" i="20" s="1"/>
  <c r="G37" i="3"/>
  <c r="S37" i="3"/>
  <c r="P37" i="3"/>
  <c r="M37" i="3"/>
  <c r="J37" i="3"/>
  <c r="W44" i="3" l="1"/>
  <c r="S27" i="20" s="1"/>
  <c r="W38" i="2"/>
  <c r="W32" i="2" l="1"/>
  <c r="G46" i="20" l="1"/>
  <c r="E55" i="20"/>
  <c r="E54" i="20"/>
  <c r="C55" i="20"/>
  <c r="W38" i="8"/>
  <c r="I46" i="20"/>
  <c r="S13" i="8"/>
  <c r="P13" i="8"/>
  <c r="M13" i="8"/>
  <c r="J13" i="8"/>
  <c r="G13" i="8"/>
  <c r="D13" i="8"/>
  <c r="E45" i="20"/>
  <c r="C46" i="20"/>
  <c r="S5" i="8"/>
  <c r="E46" i="20"/>
  <c r="W16" i="8"/>
  <c r="I45" i="20" s="1"/>
  <c r="P5" i="8"/>
  <c r="M5" i="8"/>
  <c r="J5" i="8"/>
  <c r="G5" i="8"/>
  <c r="D5" i="8"/>
  <c r="W32" i="7"/>
  <c r="W24" i="7"/>
  <c r="W22" i="7"/>
  <c r="W6" i="7"/>
  <c r="W32" i="3"/>
  <c r="W22" i="3"/>
  <c r="W16" i="3"/>
  <c r="W22" i="2"/>
  <c r="W20" i="8" l="1"/>
  <c r="G45" i="20" s="1"/>
  <c r="W12" i="8"/>
  <c r="C45" i="20" s="1"/>
  <c r="W36" i="2" l="1"/>
  <c r="W40" i="7" l="1"/>
  <c r="W24" i="2" l="1"/>
  <c r="W44" i="8" l="1"/>
  <c r="W32" i="8"/>
  <c r="W36" i="8" s="1"/>
  <c r="W44" i="7"/>
  <c r="W36" i="7"/>
  <c r="W28" i="7"/>
  <c r="W20" i="7"/>
  <c r="W40" i="2"/>
  <c r="W28" i="2"/>
  <c r="W12" i="7" l="1"/>
  <c r="W36" i="3"/>
  <c r="O27" i="20" s="1"/>
  <c r="W28" i="3"/>
  <c r="W12" i="21"/>
  <c r="C54" i="20" s="1"/>
  <c r="W28" i="8"/>
  <c r="W44" i="2"/>
  <c r="W20" i="3"/>
  <c r="AE42" i="21"/>
  <c r="AD41" i="21"/>
  <c r="AF41" i="21" s="1"/>
  <c r="AE40" i="21"/>
  <c r="AC40" i="21"/>
  <c r="AD39" i="21"/>
  <c r="AD43" i="21" s="1"/>
  <c r="AC39" i="21"/>
  <c r="AE38" i="21"/>
  <c r="AC38" i="21"/>
  <c r="AF40" i="21" l="1"/>
  <c r="AE43" i="21"/>
  <c r="AC43" i="21"/>
  <c r="AF39" i="21"/>
  <c r="AF38" i="21"/>
  <c r="AF43" i="21" l="1"/>
  <c r="AD44" i="21" s="1"/>
  <c r="AC44" i="21"/>
  <c r="AE44" i="21" l="1"/>
  <c r="S5" i="21" l="1"/>
  <c r="P5" i="21"/>
  <c r="M5" i="21"/>
  <c r="J5" i="21"/>
  <c r="G5" i="21"/>
  <c r="D5" i="21"/>
  <c r="AE10" i="21" l="1"/>
  <c r="AD9" i="21"/>
  <c r="AF9" i="21" s="1"/>
  <c r="AE8" i="21"/>
  <c r="AC8" i="21"/>
  <c r="AD7" i="21"/>
  <c r="AC7" i="21"/>
  <c r="AE6" i="21"/>
  <c r="AC6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O28" i="20"/>
  <c r="D37" i="3"/>
  <c r="AE11" i="21" l="1"/>
  <c r="AF32" i="21"/>
  <c r="AD19" i="21"/>
  <c r="AD35" i="21"/>
  <c r="AE27" i="21"/>
  <c r="AF22" i="21"/>
  <c r="AF30" i="21"/>
  <c r="AD11" i="21"/>
  <c r="AF8" i="21"/>
  <c r="AF14" i="21"/>
  <c r="AF16" i="21"/>
  <c r="AF23" i="21"/>
  <c r="AE19" i="21"/>
  <c r="AC27" i="21"/>
  <c r="AD27" i="21"/>
  <c r="AF24" i="21"/>
  <c r="AE35" i="21"/>
  <c r="AF6" i="21"/>
  <c r="AC19" i="21"/>
  <c r="AC35" i="21"/>
  <c r="AC11" i="21"/>
  <c r="AF15" i="21"/>
  <c r="AF31" i="21"/>
  <c r="AF7" i="21"/>
  <c r="AF27" i="21" l="1"/>
  <c r="AD28" i="21" s="1"/>
  <c r="AF35" i="21"/>
  <c r="AC36" i="21" s="1"/>
  <c r="AF19" i="21"/>
  <c r="AC20" i="21" s="1"/>
  <c r="AF11" i="21"/>
  <c r="AC12" i="21" s="1"/>
  <c r="AC28" i="21" l="1"/>
  <c r="AE28" i="21"/>
  <c r="AE12" i="21"/>
  <c r="AD12" i="21"/>
  <c r="AD20" i="21"/>
  <c r="AE20" i="21"/>
  <c r="AE36" i="21"/>
  <c r="AD36" i="21"/>
  <c r="U19" i="20" l="1"/>
  <c r="U18" i="20"/>
  <c r="S19" i="20"/>
  <c r="Q19" i="20"/>
  <c r="Q18" i="20"/>
  <c r="O19" i="20"/>
  <c r="M19" i="20"/>
  <c r="M18" i="20"/>
  <c r="K19" i="20"/>
  <c r="Q28" i="20" l="1"/>
  <c r="Q27" i="20"/>
  <c r="M28" i="20"/>
  <c r="M27" i="20"/>
  <c r="K28" i="20"/>
  <c r="I28" i="20"/>
  <c r="I27" i="20"/>
  <c r="G28" i="20"/>
  <c r="E28" i="20"/>
  <c r="E27" i="20"/>
  <c r="C28" i="20"/>
  <c r="S29" i="3" l="1"/>
  <c r="P29" i="3"/>
  <c r="M29" i="3"/>
  <c r="J29" i="3"/>
  <c r="G29" i="3"/>
  <c r="D29" i="3"/>
  <c r="S21" i="3"/>
  <c r="P21" i="3"/>
  <c r="M21" i="3"/>
  <c r="J21" i="3"/>
  <c r="G21" i="3"/>
  <c r="D21" i="3"/>
  <c r="S13" i="3"/>
  <c r="P13" i="3"/>
  <c r="M13" i="3"/>
  <c r="J13" i="3"/>
  <c r="G13" i="3"/>
  <c r="D13" i="3"/>
  <c r="S5" i="3"/>
  <c r="P5" i="3"/>
  <c r="M5" i="3"/>
  <c r="J5" i="3"/>
  <c r="G5" i="3"/>
  <c r="D5" i="3"/>
  <c r="S37" i="2"/>
  <c r="P37" i="2"/>
  <c r="M37" i="2"/>
  <c r="J37" i="2"/>
  <c r="G37" i="2"/>
  <c r="S29" i="2"/>
  <c r="P29" i="2"/>
  <c r="M29" i="2"/>
  <c r="J29" i="2"/>
  <c r="G29" i="2"/>
  <c r="D29" i="2"/>
  <c r="S21" i="2"/>
  <c r="P21" i="2"/>
  <c r="M21" i="2"/>
  <c r="J21" i="2"/>
  <c r="G21" i="2"/>
  <c r="D21" i="2"/>
  <c r="K18" i="20"/>
  <c r="E37" i="20" l="1"/>
  <c r="S5" i="7"/>
  <c r="P5" i="7"/>
  <c r="M5" i="7"/>
  <c r="J5" i="7"/>
  <c r="G5" i="7"/>
  <c r="D5" i="7"/>
  <c r="E36" i="20" l="1"/>
  <c r="C36" i="20"/>
  <c r="C37" i="20"/>
  <c r="O18" i="20"/>
  <c r="M21" i="7"/>
  <c r="S37" i="8" l="1"/>
  <c r="P37" i="8"/>
  <c r="M37" i="8"/>
  <c r="J37" i="8"/>
  <c r="G37" i="8"/>
  <c r="D37" i="8"/>
  <c r="S46" i="20" l="1"/>
  <c r="S18" i="20"/>
  <c r="U45" i="20"/>
  <c r="U46" i="20"/>
  <c r="S45" i="20" l="1"/>
  <c r="Q46" i="20" l="1"/>
  <c r="M46" i="20"/>
  <c r="U36" i="20"/>
  <c r="K46" i="20"/>
  <c r="S29" i="8"/>
  <c r="P29" i="8"/>
  <c r="M29" i="8"/>
  <c r="J29" i="8"/>
  <c r="G29" i="8"/>
  <c r="D29" i="8"/>
  <c r="S21" i="8"/>
  <c r="P21" i="8"/>
  <c r="M21" i="8"/>
  <c r="J21" i="8"/>
  <c r="G21" i="8"/>
  <c r="D21" i="8"/>
  <c r="O46" i="20" l="1"/>
  <c r="M45" i="20"/>
  <c r="Q45" i="20"/>
  <c r="O45" i="20" l="1"/>
  <c r="K45" i="20"/>
  <c r="D21" i="7" l="1"/>
  <c r="D13" i="7"/>
  <c r="G27" i="20" l="1"/>
  <c r="C27" i="20"/>
  <c r="S37" i="7" l="1"/>
  <c r="P37" i="7"/>
  <c r="M37" i="7"/>
  <c r="J37" i="7"/>
  <c r="G37" i="7"/>
  <c r="D37" i="7"/>
  <c r="S29" i="7"/>
  <c r="P29" i="7"/>
  <c r="M29" i="7"/>
  <c r="J29" i="7"/>
  <c r="G29" i="7"/>
  <c r="D29" i="7"/>
  <c r="S21" i="7"/>
  <c r="P21" i="7"/>
  <c r="J21" i="7"/>
  <c r="G21" i="7"/>
  <c r="Q37" i="20" l="1"/>
  <c r="M37" i="20"/>
  <c r="O37" i="20"/>
  <c r="U37" i="20"/>
  <c r="M36" i="20"/>
  <c r="S37" i="20"/>
  <c r="K37" i="20"/>
  <c r="Q36" i="20"/>
  <c r="O36" i="20" l="1"/>
  <c r="K36" i="20"/>
  <c r="S36" i="20"/>
  <c r="K27" i="20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2" l="1"/>
  <c r="AE14" i="2"/>
  <c r="AC15" i="2"/>
  <c r="AD15" i="2"/>
  <c r="AC16" i="2"/>
  <c r="AE16" i="2"/>
  <c r="AD17" i="2"/>
  <c r="AE18" i="2"/>
  <c r="AC22" i="2"/>
  <c r="AE22" i="2"/>
  <c r="AC23" i="2"/>
  <c r="AD23" i="2"/>
  <c r="AC24" i="2"/>
  <c r="AE24" i="2"/>
  <c r="AD25" i="2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F30" i="2" l="1"/>
  <c r="AF38" i="2"/>
  <c r="AC27" i="2"/>
  <c r="AD27" i="2"/>
  <c r="AF40" i="2"/>
  <c r="AE35" i="2"/>
  <c r="AF22" i="2"/>
  <c r="AE19" i="2"/>
  <c r="AF15" i="3"/>
  <c r="AD19" i="2"/>
  <c r="AF15" i="2"/>
  <c r="AF14" i="2"/>
  <c r="AC43" i="2"/>
  <c r="AC35" i="2"/>
  <c r="AF16" i="2"/>
  <c r="AF31" i="2"/>
  <c r="AF39" i="3"/>
  <c r="AF39" i="2"/>
  <c r="AF32" i="2"/>
  <c r="AF25" i="2"/>
  <c r="AF17" i="2"/>
  <c r="AE27" i="2"/>
  <c r="AF24" i="2"/>
  <c r="AE43" i="2"/>
  <c r="AD35" i="2"/>
  <c r="AF24" i="3"/>
  <c r="AD43" i="2"/>
  <c r="AF23" i="2"/>
  <c r="AC19" i="2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35" i="2" l="1"/>
  <c r="AC36" i="2" s="1"/>
  <c r="AF27" i="2"/>
  <c r="AD28" i="2" s="1"/>
  <c r="AF35" i="3"/>
  <c r="AC36" i="3" s="1"/>
  <c r="AF27" i="3"/>
  <c r="AD28" i="3" s="1"/>
  <c r="AF19" i="2"/>
  <c r="AC20" i="2" s="1"/>
  <c r="AF43" i="2"/>
  <c r="AC44" i="2" s="1"/>
  <c r="AF43" i="3"/>
  <c r="AE44" i="3" s="1"/>
  <c r="AF19" i="3"/>
  <c r="AC28" i="2" l="1"/>
  <c r="AD36" i="3"/>
  <c r="AD36" i="2"/>
  <c r="AE36" i="2"/>
  <c r="AC28" i="3"/>
  <c r="AE28" i="2"/>
  <c r="AE28" i="3"/>
  <c r="AE44" i="2"/>
  <c r="AE36" i="3"/>
  <c r="AE20" i="2"/>
  <c r="AD20" i="2"/>
  <c r="AD44" i="2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<sst xmlns="http://schemas.openxmlformats.org/spreadsheetml/2006/main" count="1489" uniqueCount="376">
  <si>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</si>
  <si>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</si>
  <si>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</si>
  <si>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</si>
  <si>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</si>
  <si>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</si>
  <si>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</si>
  <si>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</si>
  <si>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</si>
  <si>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</si>
  <si>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</si>
  <si>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</si>
  <si>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</si>
  <si>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</si>
  <si>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</si>
  <si>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</si>
  <si>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</si>
  <si>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</si>
  <si>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</si>
  <si>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</si>
  <si>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</si>
  <si>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</si>
  <si>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</si>
  <si>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</si>
  <si>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</si>
  <si>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</si>
  <si>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</si>
  <si>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</si>
  <si>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</si>
  <si>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</si>
  <si>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</si>
  <si>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</si>
  <si>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</si>
  <si>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</si>
  <si>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</si>
  <si>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</si>
  <si>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</si>
  <si>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</si>
  <si>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</si>
  <si>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</si>
  <si>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</si>
  <si>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</si>
  <si>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</si>
  <si>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</si>
  <si>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</si>
  <si>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</si>
  <si>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餐數</t>
    <phoneticPr fontId="19" type="noConversion"/>
  </si>
  <si>
    <t>蒸</t>
    <phoneticPr fontId="19" type="noConversion"/>
  </si>
  <si>
    <t>煮</t>
    <phoneticPr fontId="19" type="noConversion"/>
  </si>
  <si>
    <t>星期五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</si>
  <si>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</si>
  <si>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</si>
  <si>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</si>
  <si>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</si>
  <si>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</si>
  <si>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炒</t>
    <phoneticPr fontId="19" type="noConversion"/>
  </si>
  <si>
    <t>雞蛋</t>
    <phoneticPr fontId="19" type="noConversion"/>
  </si>
  <si>
    <t>白蘿蔔</t>
    <phoneticPr fontId="19" type="noConversion"/>
  </si>
  <si>
    <t>味噌</t>
    <phoneticPr fontId="19" type="noConversion"/>
  </si>
  <si>
    <t>熱量:</t>
    <phoneticPr fontId="19" type="noConversion"/>
  </si>
  <si>
    <t>地瓜飯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</si>
  <si>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</si>
  <si>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</si>
  <si>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</si>
  <si>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</si>
  <si>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</si>
  <si>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</si>
  <si>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</si>
  <si>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</si>
  <si>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</si>
  <si>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炸</t>
    <phoneticPr fontId="19" type="noConversion"/>
  </si>
  <si>
    <t>烤</t>
    <phoneticPr fontId="19" type="noConversion"/>
  </si>
  <si>
    <t>煮</t>
    <phoneticPr fontId="19" type="noConversion"/>
  </si>
  <si>
    <t>杏鮑菇</t>
    <phoneticPr fontId="19" type="noConversion"/>
  </si>
  <si>
    <t>蒸</t>
    <phoneticPr fontId="19" type="noConversion"/>
  </si>
  <si>
    <t>滷</t>
    <phoneticPr fontId="19" type="noConversion"/>
  </si>
  <si>
    <t>煮</t>
    <phoneticPr fontId="19" type="noConversion"/>
  </si>
  <si>
    <t>煮</t>
    <phoneticPr fontId="19" type="noConversion"/>
  </si>
  <si>
    <t>紫菜</t>
    <phoneticPr fontId="19" type="noConversion"/>
  </si>
  <si>
    <t>洋蔥</t>
    <phoneticPr fontId="19" type="noConversion"/>
  </si>
  <si>
    <t>蒸</t>
    <phoneticPr fontId="19" type="noConversion"/>
  </si>
  <si>
    <t>煮</t>
    <phoneticPr fontId="19" type="noConversion"/>
  </si>
  <si>
    <t>.</t>
    <phoneticPr fontId="19" type="noConversion"/>
  </si>
  <si>
    <t>豆魚蛋肉類</t>
    <phoneticPr fontId="19" type="noConversion"/>
  </si>
  <si>
    <t>香Q米飯</t>
    <phoneticPr fontId="19" type="noConversion"/>
  </si>
  <si>
    <t>地瓜</t>
    <phoneticPr fontId="19" type="noConversion"/>
  </si>
  <si>
    <t>海</t>
    <phoneticPr fontId="19" type="noConversion"/>
  </si>
  <si>
    <t>三色豆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</si>
  <si>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</si>
  <si>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</si>
  <si>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</si>
  <si>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豬肉來源:臺灣(豬肉及豬可食部位原料之原產地:臺灣)</t>
  </si>
  <si>
    <t>冬瓜</t>
    <phoneticPr fontId="19" type="noConversion"/>
  </si>
  <si>
    <t>加</t>
    <phoneticPr fontId="19" type="noConversion"/>
  </si>
  <si>
    <t>豆</t>
    <phoneticPr fontId="19" type="noConversion"/>
  </si>
  <si>
    <t>深色蔬菜</t>
    <phoneticPr fontId="19" type="noConversion"/>
  </si>
  <si>
    <t>蔬菜</t>
    <phoneticPr fontId="19" type="noConversion"/>
  </si>
  <si>
    <t>生鮮豬絞肉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</si>
  <si>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</si>
  <si>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</si>
  <si>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</si>
  <si>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</si>
  <si>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</si>
  <si>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</si>
  <si>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</si>
  <si>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</si>
  <si>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</si>
  <si>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</si>
  <si>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</si>
  <si>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</si>
  <si>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</si>
  <si>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</si>
  <si>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</si>
  <si>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</si>
  <si>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</si>
  <si>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</si>
  <si>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</si>
  <si>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</si>
  <si>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</si>
  <si>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</si>
  <si>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</si>
  <si>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</si>
  <si>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香Q米飯</t>
    <phoneticPr fontId="19" type="noConversion"/>
  </si>
  <si>
    <t>咖哩肉丁</t>
    <phoneticPr fontId="19" type="noConversion"/>
  </si>
  <si>
    <t>竹筍肉絲</t>
    <phoneticPr fontId="19" type="noConversion"/>
  </si>
  <si>
    <t>味噌豆腐湯(豆)</t>
    <phoneticPr fontId="19" type="noConversion"/>
  </si>
  <si>
    <t>紫菜蛋花湯</t>
    <phoneticPr fontId="19" type="noConversion"/>
  </si>
  <si>
    <t>沙茶肉片</t>
    <phoneticPr fontId="19" type="noConversion"/>
  </si>
  <si>
    <t>白米</t>
    <phoneticPr fontId="19" type="noConversion"/>
  </si>
  <si>
    <t>粉薑</t>
    <phoneticPr fontId="19" type="noConversion"/>
  </si>
  <si>
    <t>結球白菜</t>
    <phoneticPr fontId="19" type="noConversion"/>
  </si>
  <si>
    <t>醃</t>
    <phoneticPr fontId="19" type="noConversion"/>
  </si>
  <si>
    <t>胡蘿蔔</t>
    <phoneticPr fontId="19" type="noConversion"/>
  </si>
  <si>
    <t>傳統豆腐</t>
    <phoneticPr fontId="19" type="noConversion"/>
  </si>
  <si>
    <t>粉薑</t>
    <phoneticPr fontId="19" type="noConversion"/>
  </si>
  <si>
    <t>芡</t>
    <phoneticPr fontId="19" type="noConversion"/>
  </si>
  <si>
    <t>冷凍玉米粒</t>
    <phoneticPr fontId="19" type="noConversion"/>
  </si>
  <si>
    <t>甘藍</t>
    <phoneticPr fontId="19" type="noConversion"/>
  </si>
  <si>
    <t>胡蘿蔔</t>
    <phoneticPr fontId="19" type="noConversion"/>
  </si>
  <si>
    <t>馬鈴薯</t>
    <phoneticPr fontId="19" type="noConversion"/>
  </si>
  <si>
    <t>咖哩粉</t>
    <phoneticPr fontId="19" type="noConversion"/>
  </si>
  <si>
    <t>生鮮阿根廷魷</t>
    <phoneticPr fontId="19" type="noConversion"/>
  </si>
  <si>
    <t>木耳</t>
    <phoneticPr fontId="19" type="noConversion"/>
  </si>
  <si>
    <t>煮</t>
    <phoneticPr fontId="19" type="noConversion"/>
  </si>
  <si>
    <t>白米</t>
    <phoneticPr fontId="19" type="noConversion"/>
  </si>
  <si>
    <t>蒸</t>
    <phoneticPr fontId="19" type="noConversion"/>
  </si>
  <si>
    <t>豆干</t>
    <phoneticPr fontId="19" type="noConversion"/>
  </si>
  <si>
    <t>川燙</t>
    <phoneticPr fontId="19" type="noConversion"/>
  </si>
  <si>
    <t>蔬菜</t>
    <phoneticPr fontId="19" type="noConversion"/>
  </si>
  <si>
    <t>冷凍青花菜</t>
    <phoneticPr fontId="19" type="noConversion"/>
  </si>
  <si>
    <t>糙米飯</t>
    <phoneticPr fontId="19" type="noConversion"/>
  </si>
  <si>
    <t>台式炒麵</t>
    <phoneticPr fontId="19" type="noConversion"/>
  </si>
  <si>
    <t>麥片飯</t>
    <phoneticPr fontId="19" type="noConversion"/>
  </si>
  <si>
    <t>麵條</t>
    <phoneticPr fontId="19" type="noConversion"/>
  </si>
  <si>
    <t>綠豆芽</t>
    <phoneticPr fontId="19" type="noConversion"/>
  </si>
  <si>
    <t>綠豆芽</t>
    <phoneticPr fontId="19" type="noConversion"/>
  </si>
  <si>
    <t>三色豆</t>
    <phoneticPr fontId="19" type="noConversion"/>
  </si>
  <si>
    <t>冷</t>
    <phoneticPr fontId="19" type="noConversion"/>
  </si>
  <si>
    <t>糙粳米</t>
    <phoneticPr fontId="19" type="noConversion"/>
  </si>
  <si>
    <t>大麥片</t>
    <phoneticPr fontId="19" type="noConversion"/>
  </si>
  <si>
    <t>大麥片</t>
    <phoneticPr fontId="19" type="noConversion"/>
  </si>
  <si>
    <t>地瓜飯</t>
    <phoneticPr fontId="19" type="noConversion"/>
  </si>
  <si>
    <t>洋芋濃湯(芡)</t>
    <phoneticPr fontId="19" type="noConversion"/>
  </si>
  <si>
    <t>有機蔬菜</t>
    <phoneticPr fontId="19" type="noConversion"/>
  </si>
  <si>
    <t>有機蔬菜</t>
    <phoneticPr fontId="19" type="noConversion"/>
  </si>
  <si>
    <t>豬肉來源:臺灣(豬肉及豬可食部位原料之原產地:臺灣)</t>
    <phoneticPr fontId="19" type="noConversion"/>
  </si>
  <si>
    <t>瓜仔肉(醃)</t>
    <phoneticPr fontId="19" type="noConversion"/>
  </si>
  <si>
    <t>什錦炒菇</t>
    <phoneticPr fontId="19" type="noConversion"/>
  </si>
  <si>
    <t>冰心地瓜</t>
    <phoneticPr fontId="19" type="noConversion"/>
  </si>
  <si>
    <t>淺色蔬菜</t>
    <phoneticPr fontId="19" type="noConversion"/>
  </si>
  <si>
    <t>海芽薑絲湯</t>
    <phoneticPr fontId="19" type="noConversion"/>
  </si>
  <si>
    <t>深色蔬菜</t>
    <phoneticPr fontId="19" type="noConversion"/>
  </si>
  <si>
    <t>酸甜豆腐丁(豆)</t>
    <phoneticPr fontId="19" type="noConversion"/>
  </si>
  <si>
    <t>香Q米飯</t>
    <phoneticPr fontId="19" type="noConversion"/>
  </si>
  <si>
    <t>竹筍湯</t>
    <phoneticPr fontId="19" type="noConversion"/>
  </si>
  <si>
    <t>洋蔥鹹豬肉</t>
    <phoneticPr fontId="19" type="noConversion"/>
  </si>
  <si>
    <t>鐵板拌麵</t>
    <phoneticPr fontId="19" type="noConversion"/>
  </si>
  <si>
    <t>竹筍湯</t>
    <phoneticPr fontId="19" type="noConversion"/>
  </si>
  <si>
    <t>麻婆豆腐(豆)</t>
    <phoneticPr fontId="19" type="noConversion"/>
  </si>
  <si>
    <t>酢醬拌麵(豆)</t>
    <phoneticPr fontId="19" type="noConversion"/>
  </si>
  <si>
    <t>豬里肌</t>
    <phoneticPr fontId="19" type="noConversion"/>
  </si>
  <si>
    <t>梅干肉燥(醃)</t>
    <phoneticPr fontId="19" type="noConversion"/>
  </si>
  <si>
    <t>醃</t>
    <phoneticPr fontId="19" type="noConversion"/>
  </si>
  <si>
    <t>油蔥酥</t>
    <phoneticPr fontId="19" type="noConversion"/>
  </si>
  <si>
    <t>金針菇</t>
    <phoneticPr fontId="19" type="noConversion"/>
  </si>
  <si>
    <t>杏鮑菇</t>
    <phoneticPr fontId="19" type="noConversion"/>
  </si>
  <si>
    <t>腓力雞排</t>
    <phoneticPr fontId="19" type="noConversion"/>
  </si>
  <si>
    <t>杏鮑菇</t>
    <phoneticPr fontId="19" type="noConversion"/>
  </si>
  <si>
    <t>胡蘿蔔</t>
    <phoneticPr fontId="19" type="noConversion"/>
  </si>
  <si>
    <t>胡蘿蔔</t>
    <phoneticPr fontId="19" type="noConversion"/>
  </si>
  <si>
    <t>生鮮豬里肌肉排</t>
    <phoneticPr fontId="19" type="noConversion"/>
  </si>
  <si>
    <t>豆</t>
    <phoneticPr fontId="19" type="noConversion"/>
  </si>
  <si>
    <t>米粉</t>
    <phoneticPr fontId="19" type="noConversion"/>
  </si>
  <si>
    <t>胡蘿蔔</t>
    <phoneticPr fontId="19" type="noConversion"/>
  </si>
  <si>
    <t>蝦皮</t>
    <phoneticPr fontId="19" type="noConversion"/>
  </si>
  <si>
    <t>海</t>
    <phoneticPr fontId="19" type="noConversion"/>
  </si>
  <si>
    <t>地瓜飯</t>
    <phoneticPr fontId="19" type="noConversion"/>
  </si>
  <si>
    <t>海</t>
    <phoneticPr fontId="19" type="noConversion"/>
  </si>
  <si>
    <t>豆</t>
    <phoneticPr fontId="19" type="noConversion"/>
  </si>
  <si>
    <t>煮</t>
    <phoneticPr fontId="19" type="noConversion"/>
  </si>
  <si>
    <t>白米</t>
    <phoneticPr fontId="19" type="noConversion"/>
  </si>
  <si>
    <t>油蔥酥</t>
    <phoneticPr fontId="19" type="noConversion"/>
  </si>
  <si>
    <t>三色豆</t>
    <phoneticPr fontId="19" type="noConversion"/>
  </si>
  <si>
    <t>川燙</t>
    <phoneticPr fontId="19" type="noConversion"/>
  </si>
  <si>
    <t>蔬菜</t>
    <phoneticPr fontId="19" type="noConversion"/>
  </si>
  <si>
    <t>柴魚片</t>
    <phoneticPr fontId="19" type="noConversion"/>
  </si>
  <si>
    <t>煮</t>
    <phoneticPr fontId="19" type="noConversion"/>
  </si>
  <si>
    <t>冷凍玉米粒</t>
    <phoneticPr fontId="19" type="noConversion"/>
  </si>
  <si>
    <t>豆瓣醬</t>
    <phoneticPr fontId="19" type="noConversion"/>
  </si>
  <si>
    <t>傳統豆腐</t>
    <phoneticPr fontId="19" type="noConversion"/>
  </si>
  <si>
    <t>洋蔥</t>
    <phoneticPr fontId="19" type="noConversion"/>
  </si>
  <si>
    <t>冷凍玉米粒</t>
    <phoneticPr fontId="19" type="noConversion"/>
  </si>
  <si>
    <t>三色豆</t>
    <phoneticPr fontId="19" type="noConversion"/>
  </si>
  <si>
    <t>煮</t>
    <phoneticPr fontId="19" type="noConversion"/>
  </si>
  <si>
    <t>脆筍絲</t>
    <phoneticPr fontId="19" type="noConversion"/>
  </si>
  <si>
    <t>加</t>
    <phoneticPr fontId="19" type="noConversion"/>
  </si>
  <si>
    <t>燒賣</t>
    <phoneticPr fontId="19" type="noConversion"/>
  </si>
  <si>
    <t>冬瓜湯</t>
    <phoneticPr fontId="19" type="noConversion"/>
  </si>
  <si>
    <t>粉薑</t>
    <phoneticPr fontId="19" type="noConversion"/>
  </si>
  <si>
    <t>冬瓜</t>
    <phoneticPr fontId="19" type="noConversion"/>
  </si>
  <si>
    <t>冷凍雞肉丸</t>
    <phoneticPr fontId="19" type="noConversion"/>
  </si>
  <si>
    <t>紫菜</t>
    <phoneticPr fontId="19" type="noConversion"/>
  </si>
  <si>
    <t>豆</t>
    <phoneticPr fontId="19" type="noConversion"/>
  </si>
  <si>
    <t>鹽酥雞(炸)</t>
    <phoneticPr fontId="19" type="noConversion"/>
  </si>
  <si>
    <t>冷</t>
    <phoneticPr fontId="19" type="noConversion"/>
  </si>
  <si>
    <t>梅乾菜</t>
    <phoneticPr fontId="19" type="noConversion"/>
  </si>
  <si>
    <t>紫菜</t>
    <phoneticPr fontId="19" type="noConversion"/>
  </si>
  <si>
    <t>榨菜</t>
    <phoneticPr fontId="19" type="noConversion"/>
  </si>
  <si>
    <t>乾裙帶菜</t>
    <phoneticPr fontId="19" type="noConversion"/>
  </si>
  <si>
    <t>豆</t>
    <phoneticPr fontId="19" type="noConversion"/>
  </si>
  <si>
    <t>椒鹽豆腐丁(豆)</t>
    <phoneticPr fontId="19" type="noConversion"/>
  </si>
  <si>
    <t>胡蘿蔔</t>
    <phoneticPr fontId="19" type="noConversion"/>
  </si>
  <si>
    <t>雞蛋</t>
    <phoneticPr fontId="19" type="noConversion"/>
  </si>
  <si>
    <t>生鮮蝦仁</t>
    <phoneticPr fontId="19" type="noConversion"/>
  </si>
  <si>
    <t>香酥魷魚圈(炸)(海)</t>
    <phoneticPr fontId="19" type="noConversion"/>
  </si>
  <si>
    <t>玉米三色</t>
    <phoneticPr fontId="19" type="noConversion"/>
  </si>
  <si>
    <t>海</t>
    <phoneticPr fontId="19" type="noConversion"/>
  </si>
  <si>
    <t>杏鮑菇</t>
    <phoneticPr fontId="19" type="noConversion"/>
  </si>
  <si>
    <t>冷凍玉米粒</t>
    <phoneticPr fontId="19" type="noConversion"/>
  </si>
  <si>
    <t>三色豆</t>
    <phoneticPr fontId="19" type="noConversion"/>
  </si>
  <si>
    <t>蒸</t>
    <phoneticPr fontId="19" type="noConversion"/>
  </si>
  <si>
    <t>炸</t>
    <phoneticPr fontId="19" type="noConversion"/>
  </si>
  <si>
    <t>主食類</t>
    <phoneticPr fontId="19" type="noConversion"/>
  </si>
  <si>
    <t>豆魚蛋肉類</t>
    <phoneticPr fontId="19" type="noConversion"/>
  </si>
  <si>
    <t>蔬菜類</t>
    <phoneticPr fontId="19" type="noConversion"/>
  </si>
  <si>
    <t>蛋白質：</t>
    <phoneticPr fontId="19" type="noConversion"/>
  </si>
  <si>
    <t>9月2日(一)</t>
    <phoneticPr fontId="19" type="noConversion"/>
  </si>
  <si>
    <t>9月3日(二)</t>
    <phoneticPr fontId="19" type="noConversion"/>
  </si>
  <si>
    <t>9月4日(三)</t>
    <phoneticPr fontId="19" type="noConversion"/>
  </si>
  <si>
    <t>9月5日(四)</t>
    <phoneticPr fontId="19" type="noConversion"/>
  </si>
  <si>
    <t>9月6日(五)</t>
    <phoneticPr fontId="19" type="noConversion"/>
  </si>
  <si>
    <t>9月9日(一)</t>
    <phoneticPr fontId="19" type="noConversion"/>
  </si>
  <si>
    <t>9月10日(二)</t>
    <phoneticPr fontId="19" type="noConversion"/>
  </si>
  <si>
    <t>9月11日(三)</t>
    <phoneticPr fontId="19" type="noConversion"/>
  </si>
  <si>
    <t>9月12日(四)</t>
    <phoneticPr fontId="19" type="noConversion"/>
  </si>
  <si>
    <t>9月13日(五)</t>
    <phoneticPr fontId="19" type="noConversion"/>
  </si>
  <si>
    <t>9月16日(一)</t>
    <phoneticPr fontId="19" type="noConversion"/>
  </si>
  <si>
    <t>9月18日(三)</t>
    <phoneticPr fontId="19" type="noConversion"/>
  </si>
  <si>
    <t>9月19日(四)</t>
    <phoneticPr fontId="19" type="noConversion"/>
  </si>
  <si>
    <t>9月20日(五)</t>
    <phoneticPr fontId="19" type="noConversion"/>
  </si>
  <si>
    <t>9月23日(一)</t>
    <phoneticPr fontId="19" type="noConversion"/>
  </si>
  <si>
    <t>9月24日(二)</t>
    <phoneticPr fontId="19" type="noConversion"/>
  </si>
  <si>
    <t>9月25日(三)</t>
    <phoneticPr fontId="19" type="noConversion"/>
  </si>
  <si>
    <t>9月26日(四)</t>
    <phoneticPr fontId="19" type="noConversion"/>
  </si>
  <si>
    <t>9月27日(五)</t>
    <phoneticPr fontId="19" type="noConversion"/>
  </si>
  <si>
    <t>9月30日(一)</t>
    <phoneticPr fontId="19" type="noConversion"/>
  </si>
  <si>
    <t>中秋節</t>
    <phoneticPr fontId="19" type="noConversion"/>
  </si>
  <si>
    <t>8月30日(五)</t>
    <phoneticPr fontId="19" type="noConversion"/>
  </si>
  <si>
    <t>每週供應魚類產品.小心魚刺</t>
    <phoneticPr fontId="19" type="noConversion"/>
  </si>
  <si>
    <t>台式油飯</t>
    <phoneticPr fontId="19" type="noConversion"/>
  </si>
  <si>
    <t>中秋放假</t>
    <phoneticPr fontId="19" type="noConversion"/>
  </si>
  <si>
    <t>奶皇包</t>
    <phoneticPr fontId="19" type="noConversion"/>
  </si>
  <si>
    <t>美白菇</t>
    <phoneticPr fontId="19" type="noConversion"/>
  </si>
  <si>
    <t>鮮嫩里肌</t>
    <phoneticPr fontId="19" type="noConversion"/>
  </si>
  <si>
    <t>辣子雞丁</t>
    <phoneticPr fontId="19" type="noConversion"/>
  </si>
  <si>
    <t>菜頭湯</t>
    <phoneticPr fontId="19" type="noConversion"/>
  </si>
  <si>
    <t>鹹豬肉</t>
    <phoneticPr fontId="19" type="noConversion"/>
  </si>
  <si>
    <t>絞肉滷蛋</t>
    <phoneticPr fontId="19" type="noConversion"/>
  </si>
  <si>
    <t>菲力雞排(加)</t>
    <phoneticPr fontId="19" type="noConversion"/>
  </si>
  <si>
    <t>雙拼魚丁(海)(炸)</t>
    <phoneticPr fontId="19" type="noConversion"/>
  </si>
  <si>
    <t>烤雞腿</t>
    <phoneticPr fontId="19" type="noConversion"/>
  </si>
  <si>
    <t>茄汁排骨</t>
    <phoneticPr fontId="19" type="noConversion"/>
  </si>
  <si>
    <t>芽菜米粉</t>
    <phoneticPr fontId="19" type="noConversion"/>
  </si>
  <si>
    <t>洋蔥肉片</t>
    <phoneticPr fontId="19" type="noConversion"/>
  </si>
  <si>
    <t>里肌肉排</t>
    <phoneticPr fontId="19" type="noConversion"/>
  </si>
  <si>
    <t>洋蔥蛋</t>
    <phoneticPr fontId="19" type="noConversion"/>
  </si>
  <si>
    <t>油蔥拌飯</t>
    <phoneticPr fontId="19" type="noConversion"/>
  </si>
  <si>
    <t>深蔬菜</t>
    <phoneticPr fontId="19" type="noConversion"/>
  </si>
  <si>
    <t>烤雞排</t>
    <phoneticPr fontId="19" type="noConversion"/>
  </si>
  <si>
    <t>韓式菇菇鍋</t>
    <phoneticPr fontId="19" type="noConversion"/>
  </si>
  <si>
    <t>海芽蛋花湯</t>
    <phoneticPr fontId="19" type="noConversion"/>
  </si>
  <si>
    <t>絞肉拌高麗菜</t>
    <phoneticPr fontId="19" type="noConversion"/>
  </si>
  <si>
    <t>炸雞腿(炸)</t>
    <phoneticPr fontId="19" type="noConversion"/>
  </si>
  <si>
    <t>黃金布丁蒸蛋</t>
    <phoneticPr fontId="19" type="noConversion"/>
  </si>
  <si>
    <t>奶焗馬鈴薯</t>
    <phoneticPr fontId="19" type="noConversion"/>
  </si>
  <si>
    <t>珍味燒賣(加)</t>
    <phoneticPr fontId="19" type="noConversion"/>
  </si>
  <si>
    <t>燒烤雞翅</t>
    <phoneticPr fontId="19" type="noConversion"/>
  </si>
  <si>
    <t>香酥魚丁(炸)(海)</t>
    <phoneticPr fontId="19" type="noConversion"/>
  </si>
  <si>
    <t>芋泥包(冷)</t>
    <phoneticPr fontId="19" type="noConversion"/>
  </si>
  <si>
    <t>雞排</t>
    <phoneticPr fontId="19" type="noConversion"/>
  </si>
  <si>
    <t>蝦米</t>
    <phoneticPr fontId="19" type="noConversion"/>
  </si>
  <si>
    <t>雞堡肉</t>
    <phoneticPr fontId="19" type="noConversion"/>
  </si>
  <si>
    <t>香菇絲</t>
    <phoneticPr fontId="19" type="noConversion"/>
  </si>
  <si>
    <t>海帶根</t>
    <phoneticPr fontId="19" type="noConversion"/>
  </si>
  <si>
    <t>蕃茄醬</t>
    <phoneticPr fontId="19" type="noConversion"/>
  </si>
  <si>
    <t>豆干絲</t>
    <phoneticPr fontId="19" type="noConversion"/>
  </si>
  <si>
    <t>海帶絲</t>
    <phoneticPr fontId="19" type="noConversion"/>
  </si>
  <si>
    <t>芋泥包</t>
    <phoneticPr fontId="19" type="noConversion"/>
  </si>
  <si>
    <r>
      <t>9月17日(二)</t>
    </r>
    <r>
      <rPr>
        <sz val="10"/>
        <color theme="0"/>
        <rFont val="標楷體"/>
        <family val="4"/>
        <charset val="136"/>
      </rPr>
      <t>中秋節</t>
    </r>
    <phoneticPr fontId="19" type="noConversion"/>
  </si>
  <si>
    <t>醃漬花胡瓜</t>
    <phoneticPr fontId="19" type="noConversion"/>
  </si>
  <si>
    <t>秀珍菇</t>
    <phoneticPr fontId="19" type="noConversion"/>
  </si>
  <si>
    <t>脆筍</t>
    <phoneticPr fontId="19" type="noConversion"/>
  </si>
  <si>
    <t>紅辣椒</t>
    <phoneticPr fontId="19" type="noConversion"/>
  </si>
  <si>
    <t>生鮮雞胸肉</t>
    <phoneticPr fontId="19" type="noConversion"/>
  </si>
  <si>
    <t>奶皇包(冷)</t>
    <phoneticPr fontId="19" type="noConversion"/>
  </si>
  <si>
    <t>香烤雞堡肉(加)</t>
    <phoneticPr fontId="19" type="noConversion"/>
  </si>
  <si>
    <t>榨菜肉絲湯(醃)</t>
    <phoneticPr fontId="19" type="noConversion"/>
  </si>
  <si>
    <t>滷味(豆)</t>
    <phoneticPr fontId="19" type="noConversion"/>
  </si>
  <si>
    <t>卡啦翅小腿(炸)</t>
    <phoneticPr fontId="19" type="noConversion"/>
  </si>
  <si>
    <t>椰菜拌雞肉丸(加)</t>
    <phoneticPr fontId="19" type="noConversion"/>
  </si>
  <si>
    <t>酸辣湯 (芡)(豆)(醃)</t>
    <phoneticPr fontId="19" type="noConversion"/>
  </si>
  <si>
    <t>卜蜂雞排(加)(炸)</t>
    <phoneticPr fontId="19" type="noConversion"/>
  </si>
  <si>
    <t>白菜蛋酥(豆)</t>
    <phoneticPr fontId="19" type="noConversion"/>
  </si>
  <si>
    <t>蝦米高麗菜(海)</t>
    <phoneticPr fontId="19" type="noConversion"/>
  </si>
  <si>
    <t>不列入加工品</t>
    <phoneticPr fontId="19" type="noConversion"/>
  </si>
  <si>
    <t>豆干三絲(豆)(醃)</t>
    <phoneticPr fontId="19" type="noConversion"/>
  </si>
  <si>
    <t>花椰菜拌蝦皮(海)</t>
    <phoneticPr fontId="19" type="noConversion"/>
  </si>
  <si>
    <t>雞柳條(加)</t>
    <phoneticPr fontId="19" type="noConversion"/>
  </si>
  <si>
    <t>客家小炒(豆)(海)</t>
    <phoneticPr fontId="19" type="noConversion"/>
  </si>
  <si>
    <t>清蒸魚片(海)(豆)</t>
    <phoneticPr fontId="19" type="noConversion"/>
  </si>
  <si>
    <t>白醬花椰</t>
    <phoneticPr fontId="19" type="noConversion"/>
  </si>
  <si>
    <t>蛋酥</t>
    <phoneticPr fontId="19" type="noConversion"/>
  </si>
  <si>
    <t>生鮮豬後腿肉絲</t>
    <phoneticPr fontId="19" type="noConversion"/>
  </si>
  <si>
    <t>雞水煮蛋</t>
    <phoneticPr fontId="19" type="noConversion"/>
  </si>
  <si>
    <t>細嫩豆腐</t>
    <phoneticPr fontId="19" type="noConversion"/>
  </si>
  <si>
    <t>柴香豆腐(豆)(海)</t>
    <phoneticPr fontId="19" type="noConversion"/>
  </si>
  <si>
    <t>生鮮雞腿</t>
    <phoneticPr fontId="19" type="noConversion"/>
  </si>
  <si>
    <t>生鮮豬後腿肉丁</t>
    <phoneticPr fontId="19" type="noConversion"/>
  </si>
  <si>
    <t>生鮮豬上肩肉</t>
    <phoneticPr fontId="19" type="noConversion"/>
  </si>
  <si>
    <t>生鮮翅小腿</t>
    <phoneticPr fontId="19" type="noConversion"/>
  </si>
  <si>
    <t>雞柳條</t>
    <phoneticPr fontId="19" type="noConversion"/>
  </si>
  <si>
    <t>白菜蝦仁(海)(豆)</t>
    <phoneticPr fontId="19" type="noConversion"/>
  </si>
  <si>
    <t>新鮮麻竹筍</t>
    <phoneticPr fontId="19" type="noConversion"/>
  </si>
  <si>
    <t>豆腐丁</t>
    <phoneticPr fontId="19" type="noConversion"/>
  </si>
  <si>
    <t>大蒜</t>
    <phoneticPr fontId="19" type="noConversion"/>
  </si>
  <si>
    <t>小魚乾</t>
    <phoneticPr fontId="19" type="noConversion"/>
  </si>
  <si>
    <t>生鮮水鯊魚肉</t>
    <phoneticPr fontId="19" type="noConversion"/>
  </si>
  <si>
    <t>檸檬雞翅</t>
    <phoneticPr fontId="19" type="noConversion"/>
  </si>
  <si>
    <t>生鮮雞翅</t>
    <phoneticPr fontId="19" type="noConversion"/>
  </si>
  <si>
    <t>生鮮雞排</t>
    <phoneticPr fontId="19" type="noConversion"/>
  </si>
  <si>
    <t>紅燒肉</t>
    <phoneticPr fontId="19" type="noConversion"/>
  </si>
  <si>
    <t>生鮮豬前腿肉片</t>
    <phoneticPr fontId="19" type="noConversion"/>
  </si>
  <si>
    <t>芽菜板條</t>
    <phoneticPr fontId="19" type="noConversion"/>
  </si>
  <si>
    <t>板條</t>
    <phoneticPr fontId="19" type="noConversion"/>
  </si>
  <si>
    <t>冬瓜湯/獎勵金豆奶</t>
    <phoneticPr fontId="19" type="noConversion"/>
  </si>
  <si>
    <t>獎勵金豆奶</t>
    <phoneticPr fontId="19" type="noConversion"/>
  </si>
  <si>
    <t>玉米濃湯(芡)</t>
    <phoneticPr fontId="19" type="noConversion"/>
  </si>
  <si>
    <t>黑糖山粉圓</t>
    <phoneticPr fontId="19" type="noConversion"/>
  </si>
  <si>
    <t>地瓜芋圓</t>
    <phoneticPr fontId="19" type="noConversion"/>
  </si>
  <si>
    <t>爆漿奶油包(冷)</t>
    <phoneticPr fontId="19" type="noConversion"/>
  </si>
  <si>
    <t>黑糖烤饅頭(冷)</t>
    <phoneticPr fontId="19" type="noConversion"/>
  </si>
  <si>
    <t>113年8月30日第一週菜單明細(員林國小--承富)</t>
    <phoneticPr fontId="19" type="noConversion"/>
  </si>
  <si>
    <t>113年9月2日-9月6日第一週菜單明細(員林國小--承富)</t>
    <phoneticPr fontId="19" type="noConversion"/>
  </si>
  <si>
    <t>113年9月9日-9月13日第二週菜單明細(員林國小--承富)</t>
    <phoneticPr fontId="19" type="noConversion"/>
  </si>
  <si>
    <t>113年9月16日-9月20日第三週菜單明細(員林國小--承富)</t>
    <phoneticPr fontId="19" type="noConversion"/>
  </si>
  <si>
    <t>113年9月23日-9月27日第四週菜單明細(員林國小--承富)</t>
    <phoneticPr fontId="19" type="noConversion"/>
  </si>
  <si>
    <t>113年9月30日第五週菜單明細(員林國小--承富)</t>
    <phoneticPr fontId="19" type="noConversion"/>
  </si>
  <si>
    <t>黑糖</t>
    <phoneticPr fontId="19" type="noConversion"/>
  </si>
  <si>
    <t>山粉圓</t>
    <phoneticPr fontId="19" type="noConversion"/>
  </si>
  <si>
    <t>餐包</t>
    <phoneticPr fontId="19" type="noConversion"/>
  </si>
  <si>
    <t>烤饅頭</t>
    <phoneticPr fontId="19" type="noConversion"/>
  </si>
  <si>
    <t>紅砂糖</t>
    <phoneticPr fontId="19" type="noConversion"/>
  </si>
  <si>
    <t>芋圓</t>
    <phoneticPr fontId="19" type="noConversion"/>
  </si>
  <si>
    <t>筍絲肉絲</t>
    <phoneticPr fontId="19" type="noConversion"/>
  </si>
  <si>
    <t>玉米蝦仁(海)</t>
    <phoneticPr fontId="19" type="noConversion"/>
  </si>
  <si>
    <t>生鮮豬肉絲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</si>
</sst>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7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2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2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color rgb="FF00B050"/>
      <name val="華康墨字體(P)"/>
      <family val="5"/>
      <charset val="136"/>
    </font>
    <font>
      <b/>
      <sz val="18"/>
      <color rgb="FF0099FF"/>
      <name val="華康新特圓體"/>
      <family val="3"/>
      <charset val="136"/>
    </font>
    <font>
      <b/>
      <sz val="18"/>
      <color rgb="FF00B050"/>
      <name val="華康少女文字W7(P)"/>
      <family val="5"/>
      <charset val="136"/>
    </font>
    <font>
      <b/>
      <sz val="18"/>
      <color rgb="FFFF0000"/>
      <name val="華康新特圓體"/>
      <family val="3"/>
      <charset val="136"/>
    </font>
    <font>
      <b/>
      <sz val="18"/>
      <color rgb="FF990099"/>
      <name val="華康墨字體(P)"/>
      <family val="5"/>
      <charset val="136"/>
    </font>
    <font>
      <b/>
      <sz val="18"/>
      <color rgb="FF0099FF"/>
      <name val="華康少女文字W7(P)"/>
      <family val="5"/>
      <charset val="136"/>
    </font>
    <font>
      <b/>
      <sz val="18"/>
      <color rgb="FFFF0000"/>
      <name val="華康棒棒體W5"/>
      <family val="5"/>
      <charset val="136"/>
    </font>
    <font>
      <b/>
      <sz val="18"/>
      <color rgb="FFFF0000"/>
      <name val="華康墨字體(P)"/>
      <family val="5"/>
      <charset val="136"/>
    </font>
    <font>
      <b/>
      <sz val="18"/>
      <color rgb="FF990099"/>
      <name val="華康棒棒體W5"/>
      <family val="5"/>
      <charset val="136"/>
    </font>
    <font>
      <b/>
      <sz val="18"/>
      <color rgb="FFFF0000"/>
      <name val="華康少女文字W7(P)"/>
      <family val="5"/>
      <charset val="136"/>
    </font>
    <font>
      <b/>
      <sz val="18"/>
      <color rgb="FFCC66FF"/>
      <name val="華康少女文字W7(P)"/>
      <family val="5"/>
      <charset val="136"/>
    </font>
    <font>
      <b/>
      <sz val="18"/>
      <color rgb="FF6600FF"/>
      <name val="華康棒棒體W5"/>
      <family val="5"/>
      <charset val="136"/>
    </font>
    <font>
      <b/>
      <sz val="18"/>
      <color rgb="FF00B050"/>
      <name val="華康棒棒體W5"/>
      <family val="5"/>
      <charset val="136"/>
    </font>
    <font>
      <b/>
      <sz val="18"/>
      <color rgb="FF990099"/>
      <name val="華康棒棒體W5(P)"/>
      <family val="5"/>
      <charset val="136"/>
    </font>
    <font>
      <b/>
      <sz val="18"/>
      <color theme="5" tint="-0.499984740745262"/>
      <name val="華康少女文字W7(P)"/>
      <family val="5"/>
      <charset val="136"/>
    </font>
    <font>
      <b/>
      <sz val="18"/>
      <color rgb="FFFF0000"/>
      <name val="華康流隸體(P)"/>
      <family val="4"/>
      <charset val="136"/>
    </font>
    <font>
      <sz val="18"/>
      <color rgb="FF0099FF"/>
      <name val="華康新特圓體"/>
      <family val="3"/>
      <charset val="136"/>
    </font>
    <font>
      <b/>
      <sz val="18"/>
      <color rgb="FF6600FF"/>
      <name val="華康少女文字W7(P)"/>
      <family val="5"/>
      <charset val="136"/>
    </font>
    <font>
      <b/>
      <sz val="18"/>
      <color theme="5" tint="-0.499984740745262"/>
      <name val="華康流隸體(P)"/>
      <family val="4"/>
      <charset val="136"/>
    </font>
    <font>
      <b/>
      <sz val="18"/>
      <color rgb="FF990099"/>
      <name val="華康少女文字W7(P)"/>
      <family val="5"/>
      <charset val="136"/>
    </font>
    <font>
      <b/>
      <sz val="18"/>
      <color rgb="FF0070C0"/>
      <name val="華康墨字體(P)"/>
      <family val="5"/>
      <charset val="136"/>
    </font>
    <font>
      <sz val="18"/>
      <color theme="5" tint="-0.499984740745262"/>
      <name val="標楷體"/>
      <family val="4"/>
      <charset val="136"/>
    </font>
    <font>
      <b/>
      <sz val="18"/>
      <color theme="5" tint="-0.499984740745262"/>
      <name val="華康墨字體(P)"/>
      <family val="5"/>
      <charset val="136"/>
    </font>
    <font>
      <b/>
      <sz val="18"/>
      <color rgb="FF6600FF"/>
      <name val="華康墨字體(P)"/>
      <family val="5"/>
      <charset val="136"/>
    </font>
    <font>
      <b/>
      <sz val="18"/>
      <color rgb="FF00B050"/>
      <name val="華康新特圓體"/>
      <family val="3"/>
      <charset val="136"/>
    </font>
    <font>
      <b/>
      <sz val="18"/>
      <color rgb="FFCC66FF"/>
      <name val="華康棒棒體W5"/>
      <family val="5"/>
      <charset val="136"/>
    </font>
    <font>
      <sz val="10"/>
      <color theme="0"/>
      <name val="標楷體"/>
      <family val="4"/>
      <charset val="136"/>
    </font>
    <font>
      <b/>
      <sz val="1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18"/>
      <color rgb="FF990099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04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8" xfId="19" applyNumberFormat="1" applyFont="1" applyBorder="1"/>
    <xf numFmtId="0" fontId="35" fillId="0" borderId="48" xfId="19" applyFont="1" applyBorder="1"/>
    <xf numFmtId="179" fontId="35" fillId="0" borderId="48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38" fillId="0" borderId="29" xfId="0" applyFont="1" applyBorder="1" applyAlignment="1">
      <alignment vertical="center" textRotation="180" shrinkToFit="1"/>
    </xf>
    <xf numFmtId="0" fontId="38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5" xfId="0" applyFont="1" applyBorder="1" applyAlignment="1">
      <alignment vertical="center" shrinkToFit="1"/>
    </xf>
    <xf numFmtId="0" fontId="23" fillId="0" borderId="55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5" xfId="19" applyFont="1" applyBorder="1"/>
    <xf numFmtId="0" fontId="35" fillId="0" borderId="66" xfId="19" applyFont="1" applyBorder="1"/>
    <xf numFmtId="179" fontId="35" fillId="0" borderId="69" xfId="19" applyNumberFormat="1" applyFont="1" applyBorder="1"/>
    <xf numFmtId="179" fontId="35" fillId="0" borderId="66" xfId="19" applyNumberFormat="1" applyFont="1" applyBorder="1"/>
    <xf numFmtId="0" fontId="35" fillId="0" borderId="39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8" fillId="0" borderId="20" xfId="0" applyFont="1" applyBorder="1" applyAlignment="1">
      <alignment vertical="center" textRotation="255" shrinkToFit="1"/>
    </xf>
    <xf numFmtId="0" fontId="29" fillId="0" borderId="55" xfId="0" applyFont="1" applyBorder="1" applyAlignment="1">
      <alignment vertical="center" shrinkToFit="1"/>
    </xf>
    <xf numFmtId="0" fontId="23" fillId="0" borderId="70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7" xfId="19" applyFont="1" applyBorder="1"/>
    <xf numFmtId="0" fontId="35" fillId="0" borderId="72" xfId="19" applyFont="1" applyBorder="1"/>
    <xf numFmtId="0" fontId="0" fillId="0" borderId="0" xfId="0" applyAlignment="1">
      <alignment horizontal="right"/>
    </xf>
    <xf numFmtId="0" fontId="39" fillId="0" borderId="0" xfId="0" applyFont="1">
      <alignment vertical="center"/>
    </xf>
    <xf numFmtId="0" fontId="23" fillId="0" borderId="64" xfId="0" applyFont="1" applyBorder="1" applyAlignment="1">
      <alignment horizontal="left" vertical="center" shrinkToFit="1"/>
    </xf>
    <xf numFmtId="0" fontId="23" fillId="0" borderId="55" xfId="0" applyFont="1" applyBorder="1">
      <alignment vertical="center"/>
    </xf>
    <xf numFmtId="0" fontId="35" fillId="0" borderId="73" xfId="19" applyFont="1" applyBorder="1"/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38" fillId="24" borderId="25" xfId="0" applyFont="1" applyFill="1" applyBorder="1" applyAlignment="1">
      <alignment horizontal="center" vertical="center" shrinkToFit="1"/>
    </xf>
    <xf numFmtId="0" fontId="38" fillId="0" borderId="74" xfId="0" applyFont="1" applyBorder="1" applyAlignment="1">
      <alignment vertical="center" textRotation="180" shrinkToFit="1"/>
    </xf>
    <xf numFmtId="0" fontId="38" fillId="0" borderId="74" xfId="0" applyFont="1" applyBorder="1" applyAlignment="1">
      <alignment horizontal="left" vertical="center" shrinkToFit="1"/>
    </xf>
    <xf numFmtId="0" fontId="21" fillId="0" borderId="0" xfId="19" applyFont="1"/>
    <xf numFmtId="0" fontId="29" fillId="0" borderId="76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right"/>
    </xf>
    <xf numFmtId="0" fontId="23" fillId="0" borderId="74" xfId="0" applyFont="1" applyBorder="1" applyAlignment="1">
      <alignment vertical="center" textRotation="180" shrinkToFit="1"/>
    </xf>
    <xf numFmtId="0" fontId="23" fillId="0" borderId="74" xfId="0" applyFont="1" applyBorder="1" applyAlignment="1">
      <alignment horizontal="left" vertical="center" shrinkToFit="1"/>
    </xf>
    <xf numFmtId="0" fontId="28" fillId="0" borderId="74" xfId="0" applyFont="1" applyBorder="1" applyAlignment="1">
      <alignment horizontal="left"/>
    </xf>
    <xf numFmtId="0" fontId="28" fillId="0" borderId="78" xfId="0" applyFont="1" applyBorder="1" applyAlignment="1">
      <alignment horizontal="center"/>
    </xf>
    <xf numFmtId="0" fontId="28" fillId="0" borderId="80" xfId="0" applyFont="1" applyBorder="1" applyAlignment="1">
      <alignment horizontal="center" vertical="center" textRotation="255"/>
    </xf>
    <xf numFmtId="0" fontId="22" fillId="0" borderId="81" xfId="0" applyFont="1" applyBorder="1" applyAlignment="1">
      <alignment vertical="center" textRotation="255"/>
    </xf>
    <xf numFmtId="0" fontId="22" fillId="0" borderId="82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shrinkToFit="1"/>
    </xf>
    <xf numFmtId="0" fontId="22" fillId="0" borderId="82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 textRotation="255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/>
    </xf>
    <xf numFmtId="0" fontId="28" fillId="0" borderId="85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/>
    </xf>
    <xf numFmtId="0" fontId="28" fillId="0" borderId="87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/>
    </xf>
    <xf numFmtId="0" fontId="29" fillId="0" borderId="84" xfId="0" applyFont="1" applyBorder="1" applyAlignment="1">
      <alignment horizontal="center" vertical="center" shrinkToFit="1"/>
    </xf>
    <xf numFmtId="0" fontId="29" fillId="0" borderId="86" xfId="0" applyFont="1" applyBorder="1" applyAlignment="1">
      <alignment horizontal="center" vertical="center" shrinkToFit="1"/>
    </xf>
    <xf numFmtId="0" fontId="28" fillId="0" borderId="88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28" fillId="0" borderId="89" xfId="0" applyFont="1" applyBorder="1" applyAlignment="1">
      <alignment horizontal="center"/>
    </xf>
    <xf numFmtId="0" fontId="29" fillId="0" borderId="90" xfId="0" applyFont="1" applyBorder="1" applyAlignment="1">
      <alignment horizontal="center" vertical="center" shrinkToFit="1"/>
    </xf>
    <xf numFmtId="0" fontId="29" fillId="0" borderId="91" xfId="0" applyFont="1" applyBorder="1" applyAlignment="1">
      <alignment horizontal="right"/>
    </xf>
    <xf numFmtId="0" fontId="23" fillId="0" borderId="92" xfId="0" applyFont="1" applyBorder="1" applyAlignment="1">
      <alignment vertical="center" textRotation="180" shrinkToFit="1"/>
    </xf>
    <xf numFmtId="0" fontId="23" fillId="0" borderId="92" xfId="0" applyFont="1" applyBorder="1" applyAlignment="1">
      <alignment horizontal="left" vertical="center" shrinkToFit="1"/>
    </xf>
    <xf numFmtId="0" fontId="28" fillId="0" borderId="92" xfId="0" applyFont="1" applyBorder="1" applyAlignment="1">
      <alignment horizontal="left"/>
    </xf>
    <xf numFmtId="0" fontId="28" fillId="0" borderId="93" xfId="0" applyFont="1" applyBorder="1" applyAlignment="1">
      <alignment horizontal="center"/>
    </xf>
    <xf numFmtId="0" fontId="29" fillId="0" borderId="94" xfId="0" applyFont="1" applyBorder="1" applyAlignment="1">
      <alignment horizontal="center" vertical="center" shrinkToFit="1"/>
    </xf>
    <xf numFmtId="180" fontId="28" fillId="0" borderId="92" xfId="0" applyNumberFormat="1" applyFont="1" applyBorder="1" applyAlignment="1">
      <alignment horizontal="right"/>
    </xf>
    <xf numFmtId="0" fontId="35" fillId="0" borderId="97" xfId="19" applyFont="1" applyBorder="1"/>
    <xf numFmtId="0" fontId="22" fillId="0" borderId="21" xfId="0" applyFont="1" applyBorder="1" applyAlignment="1">
      <alignment vertical="center" shrinkToFit="1"/>
    </xf>
    <xf numFmtId="0" fontId="22" fillId="0" borderId="70" xfId="0" applyFont="1" applyBorder="1" applyAlignment="1">
      <alignment vertical="center" shrinkToFit="1"/>
    </xf>
    <xf numFmtId="180" fontId="28" fillId="0" borderId="98" xfId="0" applyNumberFormat="1" applyFont="1" applyBorder="1" applyAlignment="1">
      <alignment horizontal="right"/>
    </xf>
    <xf numFmtId="0" fontId="23" fillId="0" borderId="21" xfId="0" applyFont="1" applyBorder="1" applyAlignment="1">
      <alignment vertical="center" shrinkToFit="1"/>
    </xf>
    <xf numFmtId="0" fontId="23" fillId="0" borderId="52" xfId="0" applyFont="1" applyBorder="1" applyAlignment="1">
      <alignment vertical="center" shrinkToFit="1"/>
    </xf>
    <xf numFmtId="0" fontId="23" fillId="0" borderId="70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 wrapText="1" shrinkToFit="1"/>
    </xf>
    <xf numFmtId="0" fontId="23" fillId="0" borderId="70" xfId="0" applyFont="1" applyBorder="1" applyAlignment="1">
      <alignment vertical="center" shrinkToFit="1"/>
    </xf>
    <xf numFmtId="0" fontId="38" fillId="0" borderId="20" xfId="0" applyFont="1" applyBorder="1" applyAlignment="1">
      <alignment vertical="center" shrinkToFit="1"/>
    </xf>
    <xf numFmtId="0" fontId="38" fillId="0" borderId="29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99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3" fillId="0" borderId="0" xfId="0" applyFont="1" applyAlignment="1">
      <alignment vertical="center" shrinkToFit="1"/>
    </xf>
    <xf numFmtId="0" fontId="35" fillId="0" borderId="46" xfId="19" applyFont="1" applyBorder="1"/>
    <xf numFmtId="179" fontId="35" fillId="0" borderId="46" xfId="19" applyNumberFormat="1" applyFont="1" applyBorder="1"/>
    <xf numFmtId="179" fontId="35" fillId="0" borderId="42" xfId="19" applyNumberFormat="1" applyFont="1" applyBorder="1"/>
    <xf numFmtId="179" fontId="35" fillId="0" borderId="63" xfId="19" applyNumberFormat="1" applyFont="1" applyBorder="1"/>
    <xf numFmtId="0" fontId="41" fillId="29" borderId="21" xfId="0" applyFont="1" applyFill="1" applyBorder="1" applyAlignment="1">
      <alignment vertical="center" shrinkToFit="1"/>
    </xf>
    <xf numFmtId="0" fontId="29" fillId="0" borderId="27" xfId="0" applyFont="1" applyBorder="1" applyAlignment="1">
      <alignment horizontal="right"/>
    </xf>
    <xf numFmtId="180" fontId="28" fillId="0" borderId="29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101" xfId="0" applyFont="1" applyBorder="1" applyAlignment="1">
      <alignment horizontal="center"/>
    </xf>
    <xf numFmtId="0" fontId="35" fillId="0" borderId="0" xfId="19" applyFont="1"/>
    <xf numFmtId="180" fontId="35" fillId="0" borderId="0" xfId="19" applyNumberFormat="1" applyFont="1"/>
    <xf numFmtId="179" fontId="35" fillId="0" borderId="0" xfId="19" applyNumberFormat="1" applyFont="1"/>
    <xf numFmtId="0" fontId="35" fillId="0" borderId="45" xfId="19" applyFont="1" applyBorder="1"/>
    <xf numFmtId="179" fontId="35" fillId="0" borderId="75" xfId="19" applyNumberFormat="1" applyFont="1" applyBorder="1"/>
    <xf numFmtId="0" fontId="35" fillId="0" borderId="75" xfId="19" applyFont="1" applyBorder="1"/>
    <xf numFmtId="0" fontId="40" fillId="0" borderId="0" xfId="0" applyFont="1" applyAlignment="1">
      <alignment vertical="center" shrinkToFit="1"/>
    </xf>
    <xf numFmtId="0" fontId="40" fillId="0" borderId="75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106" xfId="0" applyFont="1" applyBorder="1" applyAlignment="1">
      <alignment vertical="center" shrinkToFit="1"/>
    </xf>
    <xf numFmtId="0" fontId="39" fillId="0" borderId="21" xfId="0" applyFont="1" applyBorder="1" applyAlignment="1">
      <alignment vertical="center" shrinkToFit="1"/>
    </xf>
    <xf numFmtId="0" fontId="39" fillId="0" borderId="24" xfId="0" applyFont="1" applyBorder="1" applyAlignment="1">
      <alignment vertical="center" shrinkToFit="1"/>
    </xf>
    <xf numFmtId="0" fontId="23" fillId="0" borderId="107" xfId="0" applyFont="1" applyBorder="1" applyAlignment="1">
      <alignment vertical="center" shrinkToFit="1"/>
    </xf>
    <xf numFmtId="0" fontId="23" fillId="0" borderId="56" xfId="0" applyFont="1" applyBorder="1" applyAlignment="1">
      <alignment vertical="center" shrinkToFit="1"/>
    </xf>
    <xf numFmtId="0" fontId="38" fillId="0" borderId="24" xfId="0" applyFont="1" applyBorder="1" applyAlignment="1">
      <alignment vertical="center" shrinkToFit="1"/>
    </xf>
    <xf numFmtId="0" fontId="38" fillId="0" borderId="107" xfId="0" applyFont="1" applyBorder="1" applyAlignment="1">
      <alignment vertical="center" shrinkToFit="1"/>
    </xf>
    <xf numFmtId="0" fontId="23" fillId="0" borderId="108" xfId="0" applyFont="1" applyBorder="1" applyAlignment="1">
      <alignment vertical="center" shrinkToFit="1"/>
    </xf>
    <xf numFmtId="0" fontId="38" fillId="0" borderId="0" xfId="0" applyFont="1" applyAlignment="1">
      <alignment horizontal="left" vertical="center" shrinkToFit="1"/>
    </xf>
    <xf numFmtId="0" fontId="35" fillId="0" borderId="52" xfId="19" applyFont="1" applyBorder="1"/>
    <xf numFmtId="179" fontId="35" fillId="0" borderId="56" xfId="19" applyNumberFormat="1" applyFont="1" applyBorder="1"/>
    <xf numFmtId="179" fontId="35" fillId="0" borderId="109" xfId="19" applyNumberFormat="1" applyFont="1" applyBorder="1"/>
    <xf numFmtId="0" fontId="39" fillId="0" borderId="0" xfId="19" applyFont="1"/>
    <xf numFmtId="0" fontId="32" fillId="0" borderId="0" xfId="19" applyFont="1"/>
    <xf numFmtId="0" fontId="43" fillId="0" borderId="0" xfId="0" applyFont="1" applyAlignment="1">
      <alignment vertical="center" shrinkToFit="1"/>
    </xf>
    <xf numFmtId="0" fontId="43" fillId="0" borderId="51" xfId="0" applyFont="1" applyBorder="1" applyAlignment="1">
      <alignment vertical="center" shrinkToFit="1"/>
    </xf>
    <xf numFmtId="0" fontId="41" fillId="0" borderId="21" xfId="0" applyFont="1" applyBorder="1" applyAlignment="1">
      <alignment vertical="center" shrinkToFit="1"/>
    </xf>
    <xf numFmtId="0" fontId="23" fillId="0" borderId="64" xfId="0" applyFont="1" applyBorder="1" applyAlignment="1">
      <alignment vertical="center" shrinkToFit="1"/>
    </xf>
    <xf numFmtId="0" fontId="23" fillId="0" borderId="99" xfId="0" applyFont="1" applyBorder="1" applyAlignment="1">
      <alignment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40" fillId="0" borderId="75" xfId="0" applyFont="1" applyBorder="1" applyAlignment="1">
      <alignment horizontal="center" vertical="center" shrinkToFit="1"/>
    </xf>
    <xf numFmtId="0" fontId="40" fillId="0" borderId="100" xfId="0" applyFont="1" applyBorder="1" applyAlignment="1">
      <alignment horizontal="center" vertical="center" shrinkToFit="1"/>
    </xf>
    <xf numFmtId="0" fontId="42" fillId="0" borderId="52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2" fillId="0" borderId="75" xfId="0" applyFont="1" applyBorder="1" applyAlignment="1">
      <alignment horizontal="center" vertical="center" shrinkToFit="1"/>
    </xf>
    <xf numFmtId="0" fontId="64" fillId="0" borderId="45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5" fillId="0" borderId="0" xfId="0" applyFont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60" fillId="27" borderId="52" xfId="0" applyFont="1" applyFill="1" applyBorder="1" applyAlignment="1">
      <alignment horizontal="center" vertical="center" shrinkToFit="1"/>
    </xf>
    <xf numFmtId="0" fontId="60" fillId="27" borderId="0" xfId="0" applyFont="1" applyFill="1" applyAlignment="1">
      <alignment horizontal="center" vertical="center" shrinkToFit="1"/>
    </xf>
    <xf numFmtId="0" fontId="60" fillId="27" borderId="51" xfId="0" applyFont="1" applyFill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2" xfId="0" applyFont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shrinkToFit="1"/>
    </xf>
    <xf numFmtId="0" fontId="45" fillId="30" borderId="45" xfId="0" applyFont="1" applyFill="1" applyBorder="1" applyAlignment="1">
      <alignment horizontal="center" vertical="center"/>
    </xf>
    <xf numFmtId="0" fontId="45" fillId="30" borderId="0" xfId="0" applyFont="1" applyFill="1" applyAlignment="1">
      <alignment horizontal="center" vertical="center"/>
    </xf>
    <xf numFmtId="0" fontId="46" fillId="26" borderId="52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46" fillId="26" borderId="56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8" fillId="26" borderId="52" xfId="0" applyFont="1" applyFill="1" applyBorder="1" applyAlignment="1">
      <alignment horizontal="center" vertical="center" shrinkToFit="1"/>
    </xf>
    <xf numFmtId="0" fontId="58" fillId="26" borderId="0" xfId="0" applyFont="1" applyFill="1" applyAlignment="1">
      <alignment horizontal="center" vertical="center" shrinkToFit="1"/>
    </xf>
    <xf numFmtId="0" fontId="58" fillId="26" borderId="51" xfId="0" applyFont="1" applyFill="1" applyBorder="1" applyAlignment="1">
      <alignment horizontal="center" vertical="center" shrinkToFit="1"/>
    </xf>
    <xf numFmtId="0" fontId="51" fillId="0" borderId="4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63" fillId="0" borderId="0" xfId="0" applyFont="1" applyAlignment="1">
      <alignment horizontal="center" vertical="center"/>
    </xf>
    <xf numFmtId="0" fontId="59" fillId="25" borderId="52" xfId="0" applyFont="1" applyFill="1" applyBorder="1" applyAlignment="1">
      <alignment horizontal="center" vertical="center" shrinkToFit="1"/>
    </xf>
    <xf numFmtId="0" fontId="59" fillId="25" borderId="0" xfId="0" applyFont="1" applyFill="1" applyAlignment="1">
      <alignment horizontal="center" vertical="center" shrinkToFit="1"/>
    </xf>
    <xf numFmtId="0" fontId="59" fillId="25" borderId="51" xfId="0" applyFont="1" applyFill="1" applyBorder="1" applyAlignment="1">
      <alignment horizontal="center" vertical="center" shrinkToFit="1"/>
    </xf>
    <xf numFmtId="0" fontId="53" fillId="27" borderId="54" xfId="0" applyFont="1" applyFill="1" applyBorder="1" applyAlignment="1">
      <alignment horizontal="center" vertical="center" shrinkToFit="1"/>
    </xf>
    <xf numFmtId="0" fontId="53" fillId="27" borderId="55" xfId="0" applyFont="1" applyFill="1" applyBorder="1" applyAlignment="1">
      <alignment horizontal="center" vertical="center" shrinkToFit="1"/>
    </xf>
    <xf numFmtId="0" fontId="53" fillId="27" borderId="52" xfId="0" applyFont="1" applyFill="1" applyBorder="1" applyAlignment="1">
      <alignment horizontal="center" vertical="center" shrinkToFit="1"/>
    </xf>
    <xf numFmtId="0" fontId="55" fillId="27" borderId="52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56" xfId="0" applyFont="1" applyFill="1" applyBorder="1" applyAlignment="1">
      <alignment horizontal="center" vertical="center" shrinkToFit="1"/>
    </xf>
    <xf numFmtId="0" fontId="56" fillId="29" borderId="52" xfId="0" applyFont="1" applyFill="1" applyBorder="1" applyAlignment="1">
      <alignment horizontal="center" vertical="center" shrinkToFit="1"/>
    </xf>
    <xf numFmtId="0" fontId="56" fillId="29" borderId="0" xfId="0" applyFont="1" applyFill="1" applyAlignment="1">
      <alignment horizontal="center" vertical="center" shrinkToFit="1"/>
    </xf>
    <xf numFmtId="0" fontId="56" fillId="29" borderId="56" xfId="0" applyFont="1" applyFill="1" applyBorder="1" applyAlignment="1">
      <alignment horizontal="center" vertical="center" shrinkToFit="1"/>
    </xf>
    <xf numFmtId="0" fontId="47" fillId="25" borderId="52" xfId="0" applyFont="1" applyFill="1" applyBorder="1" applyAlignment="1">
      <alignment horizontal="center" vertical="center" shrinkToFit="1"/>
    </xf>
    <xf numFmtId="0" fontId="47" fillId="25" borderId="0" xfId="0" applyFont="1" applyFill="1" applyAlignment="1">
      <alignment horizontal="center" vertical="center" shrinkToFit="1"/>
    </xf>
    <xf numFmtId="0" fontId="56" fillId="26" borderId="52" xfId="0" applyFont="1" applyFill="1" applyBorder="1" applyAlignment="1">
      <alignment horizontal="center" vertical="center" shrinkToFit="1"/>
    </xf>
    <xf numFmtId="0" fontId="56" fillId="26" borderId="0" xfId="0" applyFont="1" applyFill="1" applyAlignment="1">
      <alignment horizontal="center" vertical="center" shrinkToFit="1"/>
    </xf>
    <xf numFmtId="0" fontId="56" fillId="26" borderId="51" xfId="0" applyFont="1" applyFill="1" applyBorder="1" applyAlignment="1">
      <alignment horizontal="center" vertical="center" shrinkToFit="1"/>
    </xf>
    <xf numFmtId="0" fontId="43" fillId="0" borderId="56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54" fillId="27" borderId="52" xfId="0" applyFont="1" applyFill="1" applyBorder="1" applyAlignment="1">
      <alignment horizontal="center" vertical="center" shrinkToFit="1"/>
    </xf>
    <xf numFmtId="0" fontId="54" fillId="27" borderId="0" xfId="0" applyFont="1" applyFill="1" applyAlignment="1">
      <alignment horizontal="center" vertical="center" shrinkToFit="1"/>
    </xf>
    <xf numFmtId="0" fontId="54" fillId="27" borderId="51" xfId="0" applyFont="1" applyFill="1" applyBorder="1" applyAlignment="1">
      <alignment horizontal="center" vertical="center" shrinkToFit="1"/>
    </xf>
    <xf numFmtId="0" fontId="44" fillId="0" borderId="42" xfId="0" applyFont="1" applyBorder="1" applyAlignment="1">
      <alignment horizontal="center" vertical="center" shrinkToFit="1"/>
    </xf>
    <xf numFmtId="0" fontId="44" fillId="0" borderId="53" xfId="0" applyFont="1" applyBorder="1" applyAlignment="1">
      <alignment horizontal="center" vertical="center" shrinkToFit="1"/>
    </xf>
    <xf numFmtId="0" fontId="44" fillId="0" borderId="71" xfId="0" applyFont="1" applyBorder="1" applyAlignment="1">
      <alignment horizontal="center" vertical="center" shrinkToFit="1"/>
    </xf>
    <xf numFmtId="0" fontId="47" fillId="26" borderId="52" xfId="0" applyFont="1" applyFill="1" applyBorder="1" applyAlignment="1">
      <alignment horizontal="center" vertical="center"/>
    </xf>
    <xf numFmtId="0" fontId="47" fillId="26" borderId="0" xfId="0" applyFont="1" applyFill="1" applyAlignment="1">
      <alignment horizontal="center" vertical="center"/>
    </xf>
    <xf numFmtId="0" fontId="47" fillId="26" borderId="56" xfId="0" applyFont="1" applyFill="1" applyBorder="1" applyAlignment="1">
      <alignment horizontal="center" vertical="center"/>
    </xf>
    <xf numFmtId="0" fontId="48" fillId="27" borderId="52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center" vertical="center"/>
    </xf>
    <xf numFmtId="0" fontId="49" fillId="25" borderId="52" xfId="0" applyFont="1" applyFill="1" applyBorder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49" fillId="25" borderId="51" xfId="0" applyFont="1" applyFill="1" applyBorder="1" applyAlignment="1">
      <alignment horizontal="center" vertical="center"/>
    </xf>
    <xf numFmtId="178" fontId="35" fillId="0" borderId="43" xfId="0" applyNumberFormat="1" applyFont="1" applyBorder="1" applyAlignment="1">
      <alignment horizontal="center" vertical="center" wrapText="1"/>
    </xf>
    <xf numFmtId="178" fontId="35" fillId="0" borderId="67" xfId="0" applyNumberFormat="1" applyFont="1" applyBorder="1" applyAlignment="1">
      <alignment horizontal="center" vertical="center" wrapText="1"/>
    </xf>
    <xf numFmtId="178" fontId="35" fillId="0" borderId="68" xfId="0" applyNumberFormat="1" applyFont="1" applyBorder="1" applyAlignment="1">
      <alignment horizontal="center" vertical="center" wrapText="1"/>
    </xf>
    <xf numFmtId="178" fontId="35" fillId="0" borderId="96" xfId="0" applyNumberFormat="1" applyFont="1" applyBorder="1" applyAlignment="1">
      <alignment horizontal="center" vertical="center" wrapText="1"/>
    </xf>
    <xf numFmtId="178" fontId="35" fillId="0" borderId="48" xfId="0" applyNumberFormat="1" applyFont="1" applyBorder="1" applyAlignment="1">
      <alignment horizontal="center" vertical="center" wrapText="1"/>
    </xf>
    <xf numFmtId="178" fontId="35" fillId="0" borderId="49" xfId="0" applyNumberFormat="1" applyFont="1" applyBorder="1" applyAlignment="1">
      <alignment horizontal="center" vertical="center" wrapText="1"/>
    </xf>
    <xf numFmtId="178" fontId="35" fillId="0" borderId="41" xfId="0" applyNumberFormat="1" applyFont="1" applyBorder="1" applyAlignment="1">
      <alignment horizontal="center" vertical="center" wrapText="1"/>
    </xf>
    <xf numFmtId="178" fontId="35" fillId="0" borderId="58" xfId="0" applyNumberFormat="1" applyFont="1" applyBorder="1" applyAlignment="1">
      <alignment horizontal="center" vertical="center" wrapText="1"/>
    </xf>
    <xf numFmtId="0" fontId="50" fillId="26" borderId="54" xfId="0" applyFont="1" applyFill="1" applyBorder="1" applyAlignment="1">
      <alignment horizontal="center" vertical="center" shrinkToFit="1"/>
    </xf>
    <xf numFmtId="0" fontId="50" fillId="26" borderId="55" xfId="0" applyFont="1" applyFill="1" applyBorder="1" applyAlignment="1">
      <alignment horizontal="center" vertical="center" shrinkToFit="1"/>
    </xf>
    <xf numFmtId="0" fontId="50" fillId="26" borderId="52" xfId="0" applyFont="1" applyFill="1" applyBorder="1" applyAlignment="1">
      <alignment horizontal="center" vertical="center" shrinkToFit="1"/>
    </xf>
    <xf numFmtId="0" fontId="51" fillId="25" borderId="52" xfId="0" applyFont="1" applyFill="1" applyBorder="1" applyAlignment="1">
      <alignment horizontal="center" vertical="center" shrinkToFit="1"/>
    </xf>
    <xf numFmtId="0" fontId="51" fillId="25" borderId="0" xfId="0" applyFont="1" applyFill="1" applyAlignment="1">
      <alignment horizontal="center" vertical="center" shrinkToFit="1"/>
    </xf>
    <xf numFmtId="0" fontId="51" fillId="25" borderId="56" xfId="0" applyFont="1" applyFill="1" applyBorder="1" applyAlignment="1">
      <alignment horizontal="center" vertical="center" shrinkToFit="1"/>
    </xf>
    <xf numFmtId="0" fontId="52" fillId="27" borderId="52" xfId="0" applyFont="1" applyFill="1" applyBorder="1" applyAlignment="1">
      <alignment horizontal="center" vertical="center" shrinkToFit="1"/>
    </xf>
    <xf numFmtId="0" fontId="52" fillId="27" borderId="0" xfId="0" applyFont="1" applyFill="1" applyAlignment="1">
      <alignment horizontal="center" vertical="center" shrinkToFit="1"/>
    </xf>
    <xf numFmtId="0" fontId="52" fillId="27" borderId="56" xfId="0" applyFont="1" applyFill="1" applyBorder="1" applyAlignment="1">
      <alignment horizontal="center" vertical="center" shrinkToFit="1"/>
    </xf>
    <xf numFmtId="0" fontId="53" fillId="26" borderId="52" xfId="0" applyFont="1" applyFill="1" applyBorder="1" applyAlignment="1">
      <alignment horizontal="center" vertical="center" shrinkToFit="1"/>
    </xf>
    <xf numFmtId="0" fontId="53" fillId="26" borderId="0" xfId="0" applyFont="1" applyFill="1" applyAlignment="1">
      <alignment horizontal="center" vertical="center" shrinkToFit="1"/>
    </xf>
    <xf numFmtId="178" fontId="35" fillId="0" borderId="62" xfId="0" applyNumberFormat="1" applyFont="1" applyBorder="1" applyAlignment="1">
      <alignment horizontal="center" vertical="center" wrapText="1"/>
    </xf>
    <xf numFmtId="178" fontId="35" fillId="31" borderId="105" xfId="0" applyNumberFormat="1" applyFont="1" applyFill="1" applyBorder="1" applyAlignment="1">
      <alignment horizontal="center" vertical="center" wrapText="1"/>
    </xf>
    <xf numFmtId="178" fontId="35" fillId="31" borderId="103" xfId="0" applyNumberFormat="1" applyFont="1" applyFill="1" applyBorder="1" applyAlignment="1">
      <alignment horizontal="center" vertical="center" wrapText="1"/>
    </xf>
    <xf numFmtId="0" fontId="47" fillId="26" borderId="45" xfId="0" applyFont="1" applyFill="1" applyBorder="1" applyAlignment="1">
      <alignment horizontal="center" vertical="center"/>
    </xf>
    <xf numFmtId="0" fontId="67" fillId="0" borderId="52" xfId="0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56" xfId="0" applyFont="1" applyBorder="1" applyAlignment="1">
      <alignment horizontal="right" vertical="center"/>
    </xf>
    <xf numFmtId="0" fontId="64" fillId="26" borderId="0" xfId="0" applyFont="1" applyFill="1" applyAlignment="1">
      <alignment horizontal="center" vertical="center"/>
    </xf>
    <xf numFmtId="0" fontId="64" fillId="26" borderId="56" xfId="0" applyFont="1" applyFill="1" applyBorder="1" applyAlignment="1">
      <alignment horizontal="center" vertical="center"/>
    </xf>
    <xf numFmtId="0" fontId="68" fillId="27" borderId="52" xfId="0" applyFont="1" applyFill="1" applyBorder="1" applyAlignment="1">
      <alignment horizontal="center" vertical="center"/>
    </xf>
    <xf numFmtId="0" fontId="68" fillId="27" borderId="0" xfId="0" applyFont="1" applyFill="1" applyAlignment="1">
      <alignment horizontal="center" vertical="center"/>
    </xf>
    <xf numFmtId="0" fontId="64" fillId="25" borderId="52" xfId="0" applyFont="1" applyFill="1" applyBorder="1" applyAlignment="1">
      <alignment horizontal="center" vertical="center"/>
    </xf>
    <xf numFmtId="0" fontId="64" fillId="25" borderId="0" xfId="0" applyFont="1" applyFill="1" applyAlignment="1">
      <alignment horizontal="center" vertical="center"/>
    </xf>
    <xf numFmtId="0" fontId="64" fillId="25" borderId="51" xfId="0" applyFont="1" applyFill="1" applyBorder="1" applyAlignment="1">
      <alignment horizontal="center" vertical="center"/>
    </xf>
    <xf numFmtId="0" fontId="51" fillId="25" borderId="45" xfId="0" applyFont="1" applyFill="1" applyBorder="1" applyAlignment="1">
      <alignment horizontal="center" vertical="center" shrinkToFit="1"/>
    </xf>
    <xf numFmtId="0" fontId="53" fillId="0" borderId="52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56" xfId="0" applyFont="1" applyBorder="1" applyAlignment="1">
      <alignment horizontal="center" vertical="center" shrinkToFit="1"/>
    </xf>
    <xf numFmtId="0" fontId="57" fillId="25" borderId="0" xfId="0" applyFont="1" applyFill="1" applyAlignment="1">
      <alignment horizontal="center" vertical="center" shrinkToFit="1"/>
    </xf>
    <xf numFmtId="0" fontId="57" fillId="25" borderId="56" xfId="0" applyFont="1" applyFill="1" applyBorder="1" applyAlignment="1">
      <alignment horizontal="center" vertical="center" shrinkToFit="1"/>
    </xf>
    <xf numFmtId="0" fontId="51" fillId="26" borderId="52" xfId="0" applyFont="1" applyFill="1" applyBorder="1" applyAlignment="1">
      <alignment horizontal="center" vertical="center"/>
    </xf>
    <xf numFmtId="0" fontId="51" fillId="26" borderId="0" xfId="0" applyFont="1" applyFill="1" applyAlignment="1">
      <alignment horizontal="center" vertical="center"/>
    </xf>
    <xf numFmtId="0" fontId="69" fillId="27" borderId="52" xfId="0" applyFont="1" applyFill="1" applyBorder="1" applyAlignment="1">
      <alignment horizontal="center" vertical="center"/>
    </xf>
    <xf numFmtId="0" fontId="69" fillId="27" borderId="0" xfId="0" applyFont="1" applyFill="1" applyAlignment="1">
      <alignment horizontal="center" vertical="center"/>
    </xf>
    <xf numFmtId="0" fontId="69" fillId="27" borderId="51" xfId="0" applyFont="1" applyFill="1" applyBorder="1" applyAlignment="1">
      <alignment horizontal="center" vertical="center"/>
    </xf>
    <xf numFmtId="178" fontId="72" fillId="31" borderId="103" xfId="0" applyNumberFormat="1" applyFont="1" applyFill="1" applyBorder="1" applyAlignment="1">
      <alignment horizontal="center" vertical="center" wrapText="1"/>
    </xf>
    <xf numFmtId="178" fontId="72" fillId="31" borderId="104" xfId="0" applyNumberFormat="1" applyFont="1" applyFill="1" applyBorder="1" applyAlignment="1">
      <alignment horizontal="center" vertical="center" wrapText="1"/>
    </xf>
    <xf numFmtId="0" fontId="62" fillId="0" borderId="52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2" fillId="0" borderId="56" xfId="0" applyFont="1" applyBorder="1" applyAlignment="1">
      <alignment horizontal="center" vertical="center" shrinkToFit="1"/>
    </xf>
    <xf numFmtId="0" fontId="52" fillId="27" borderId="55" xfId="0" applyFont="1" applyFill="1" applyBorder="1" applyAlignment="1">
      <alignment horizontal="center" vertical="center" shrinkToFit="1"/>
    </xf>
    <xf numFmtId="0" fontId="59" fillId="25" borderId="52" xfId="0" applyFont="1" applyFill="1" applyBorder="1" applyAlignment="1">
      <alignment horizontal="center" vertical="center"/>
    </xf>
    <xf numFmtId="0" fontId="59" fillId="25" borderId="0" xfId="0" applyFont="1" applyFill="1" applyAlignment="1">
      <alignment horizontal="center" vertical="center"/>
    </xf>
    <xf numFmtId="0" fontId="51" fillId="26" borderId="51" xfId="0" applyFont="1" applyFill="1" applyBorder="1" applyAlignment="1">
      <alignment horizontal="center" vertical="center"/>
    </xf>
    <xf numFmtId="0" fontId="49" fillId="27" borderId="45" xfId="0" applyFont="1" applyFill="1" applyBorder="1" applyAlignment="1">
      <alignment horizontal="center" vertical="center" shrinkToFit="1"/>
    </xf>
    <xf numFmtId="0" fontId="49" fillId="27" borderId="0" xfId="0" applyFont="1" applyFill="1" applyAlignment="1">
      <alignment horizontal="center" vertical="center" shrinkToFit="1"/>
    </xf>
    <xf numFmtId="0" fontId="74" fillId="32" borderId="49" xfId="0" applyFont="1" applyFill="1" applyBorder="1" applyAlignment="1">
      <alignment horizontal="center" vertical="center" shrinkToFit="1"/>
    </xf>
    <xf numFmtId="0" fontId="74" fillId="32" borderId="58" xfId="0" applyFont="1" applyFill="1" applyBorder="1" applyAlignment="1">
      <alignment horizontal="center" vertical="center" shrinkToFit="1"/>
    </xf>
    <xf numFmtId="178" fontId="35" fillId="0" borderId="47" xfId="0" applyNumberFormat="1" applyFont="1" applyBorder="1" applyAlignment="1">
      <alignment horizontal="center" vertical="center" wrapText="1"/>
    </xf>
    <xf numFmtId="178" fontId="35" fillId="0" borderId="50" xfId="0" applyNumberFormat="1" applyFont="1" applyBorder="1" applyAlignment="1">
      <alignment horizontal="center" vertical="center" wrapText="1"/>
    </xf>
    <xf numFmtId="178" fontId="35" fillId="0" borderId="60" xfId="0" applyNumberFormat="1" applyFont="1" applyBorder="1" applyAlignment="1">
      <alignment horizontal="center" vertical="center" wrapText="1"/>
    </xf>
    <xf numFmtId="0" fontId="66" fillId="0" borderId="52" xfId="0" applyFont="1" applyBorder="1" applyAlignment="1">
      <alignment horizontal="right" vertical="center" indent="3" shrinkToFit="1"/>
    </xf>
    <xf numFmtId="0" fontId="66" fillId="0" borderId="0" xfId="0" applyFont="1" applyAlignment="1">
      <alignment horizontal="right" vertical="center" indent="3" shrinkToFit="1"/>
    </xf>
    <xf numFmtId="0" fontId="66" fillId="0" borderId="56" xfId="0" applyFont="1" applyBorder="1" applyAlignment="1">
      <alignment horizontal="right" vertical="center" indent="3" shrinkToFit="1"/>
    </xf>
    <xf numFmtId="0" fontId="44" fillId="0" borderId="52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47" fillId="26" borderId="52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 shrinkToFit="1"/>
    </xf>
    <xf numFmtId="0" fontId="67" fillId="29" borderId="52" xfId="0" applyFont="1" applyFill="1" applyBorder="1" applyAlignment="1">
      <alignment horizontal="center" vertical="center" shrinkToFit="1"/>
    </xf>
    <xf numFmtId="0" fontId="67" fillId="29" borderId="0" xfId="0" applyFont="1" applyFill="1" applyAlignment="1">
      <alignment horizontal="center" vertical="center" shrinkToFit="1"/>
    </xf>
    <xf numFmtId="0" fontId="63" fillId="26" borderId="52" xfId="0" applyFont="1" applyFill="1" applyBorder="1" applyAlignment="1">
      <alignment horizontal="center" vertical="center"/>
    </xf>
    <xf numFmtId="0" fontId="63" fillId="26" borderId="0" xfId="0" applyFont="1" applyFill="1" applyAlignment="1">
      <alignment horizontal="center" vertical="center"/>
    </xf>
    <xf numFmtId="0" fontId="63" fillId="26" borderId="51" xfId="0" applyFont="1" applyFill="1" applyBorder="1" applyAlignment="1">
      <alignment horizontal="center" vertical="center"/>
    </xf>
    <xf numFmtId="0" fontId="49" fillId="25" borderId="52" xfId="0" applyFont="1" applyFill="1" applyBorder="1" applyAlignment="1">
      <alignment horizontal="center" vertical="center" shrinkToFit="1"/>
    </xf>
    <xf numFmtId="0" fontId="49" fillId="25" borderId="0" xfId="0" applyFont="1" applyFill="1" applyAlignment="1">
      <alignment horizontal="center" vertical="center" shrinkToFit="1"/>
    </xf>
    <xf numFmtId="0" fontId="51" fillId="26" borderId="52" xfId="0" applyFont="1" applyFill="1" applyBorder="1" applyAlignment="1">
      <alignment horizontal="center" vertical="center" shrinkToFit="1"/>
    </xf>
    <xf numFmtId="0" fontId="51" fillId="26" borderId="0" xfId="0" applyFont="1" applyFill="1" applyAlignment="1">
      <alignment horizontal="center" vertical="center" shrinkToFit="1"/>
    </xf>
    <xf numFmtId="0" fontId="58" fillId="25" borderId="52" xfId="0" applyFont="1" applyFill="1" applyBorder="1" applyAlignment="1">
      <alignment horizontal="center" vertical="center" shrinkToFit="1"/>
    </xf>
    <xf numFmtId="0" fontId="58" fillId="25" borderId="0" xfId="0" applyFont="1" applyFill="1" applyAlignment="1">
      <alignment horizontal="center" vertical="center" shrinkToFit="1"/>
    </xf>
    <xf numFmtId="0" fontId="58" fillId="25" borderId="51" xfId="0" applyFont="1" applyFill="1" applyBorder="1" applyAlignment="1">
      <alignment horizontal="center" vertical="center" shrinkToFit="1"/>
    </xf>
    <xf numFmtId="0" fontId="64" fillId="26" borderId="45" xfId="0" applyFont="1" applyFill="1" applyBorder="1" applyAlignment="1">
      <alignment horizontal="center" vertical="center" shrinkToFit="1"/>
    </xf>
    <xf numFmtId="0" fontId="64" fillId="26" borderId="0" xfId="0" applyFont="1" applyFill="1" applyAlignment="1">
      <alignment horizontal="center" vertical="center" shrinkToFit="1"/>
    </xf>
    <xf numFmtId="0" fontId="64" fillId="26" borderId="56" xfId="0" applyFont="1" applyFill="1" applyBorder="1" applyAlignment="1">
      <alignment horizontal="center" vertical="center" shrinkToFit="1"/>
    </xf>
    <xf numFmtId="0" fontId="65" fillId="27" borderId="52" xfId="0" applyFont="1" applyFill="1" applyBorder="1" applyAlignment="1">
      <alignment horizontal="center" vertical="center" shrinkToFit="1"/>
    </xf>
    <xf numFmtId="0" fontId="65" fillId="27" borderId="0" xfId="0" applyFont="1" applyFill="1" applyAlignment="1">
      <alignment horizontal="center" vertical="center" shrinkToFit="1"/>
    </xf>
    <xf numFmtId="0" fontId="58" fillId="25" borderId="56" xfId="0" applyFont="1" applyFill="1" applyBorder="1" applyAlignment="1">
      <alignment horizontal="center" vertical="center" shrinkToFit="1"/>
    </xf>
    <xf numFmtId="0" fontId="61" fillId="27" borderId="45" xfId="0" applyFont="1" applyFill="1" applyBorder="1" applyAlignment="1">
      <alignment horizontal="center" vertical="center"/>
    </xf>
    <xf numFmtId="0" fontId="61" fillId="27" borderId="0" xfId="0" applyFont="1" applyFill="1" applyAlignment="1">
      <alignment horizontal="center" vertical="center"/>
    </xf>
    <xf numFmtId="0" fontId="61" fillId="27" borderId="56" xfId="0" applyFont="1" applyFill="1" applyBorder="1" applyAlignment="1">
      <alignment horizontal="center" vertical="center"/>
    </xf>
    <xf numFmtId="0" fontId="51" fillId="30" borderId="52" xfId="0" applyFont="1" applyFill="1" applyBorder="1" applyAlignment="1">
      <alignment horizontal="center" vertical="center"/>
    </xf>
    <xf numFmtId="0" fontId="51" fillId="30" borderId="0" xfId="0" applyFont="1" applyFill="1" applyAlignment="1">
      <alignment horizontal="center" vertical="center"/>
    </xf>
    <xf numFmtId="0" fontId="62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62" fillId="27" borderId="56" xfId="0" applyFont="1" applyFill="1" applyBorder="1" applyAlignment="1">
      <alignment horizontal="center" vertical="center"/>
    </xf>
    <xf numFmtId="0" fontId="60" fillId="25" borderId="52" xfId="0" applyFont="1" applyFill="1" applyBorder="1" applyAlignment="1">
      <alignment horizontal="center" vertical="center"/>
    </xf>
    <xf numFmtId="0" fontId="60" fillId="25" borderId="0" xfId="0" applyFont="1" applyFill="1" applyAlignment="1">
      <alignment horizontal="center" vertical="center"/>
    </xf>
    <xf numFmtId="0" fontId="51" fillId="28" borderId="45" xfId="0" applyFont="1" applyFill="1" applyBorder="1" applyAlignment="1">
      <alignment horizontal="center" vertical="center" shrinkToFit="1"/>
    </xf>
    <xf numFmtId="0" fontId="51" fillId="28" borderId="0" xfId="0" applyFont="1" applyFill="1" applyAlignment="1">
      <alignment horizontal="center" vertical="center" shrinkToFit="1"/>
    </xf>
    <xf numFmtId="0" fontId="51" fillId="28" borderId="56" xfId="0" applyFont="1" applyFill="1" applyBorder="1" applyAlignment="1">
      <alignment horizontal="center" vertical="center" shrinkToFit="1"/>
    </xf>
    <xf numFmtId="0" fontId="63" fillId="26" borderId="56" xfId="0" applyFont="1" applyFill="1" applyBorder="1" applyAlignment="1">
      <alignment horizontal="center" vertical="center"/>
    </xf>
    <xf numFmtId="0" fontId="58" fillId="27" borderId="52" xfId="0" applyFont="1" applyFill="1" applyBorder="1" applyAlignment="1">
      <alignment horizontal="center" vertical="center" shrinkToFit="1"/>
    </xf>
    <xf numFmtId="0" fontId="58" fillId="27" borderId="0" xfId="0" applyFont="1" applyFill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34" fillId="0" borderId="0" xfId="19" applyFont="1" applyAlignment="1">
      <alignment horizontal="left"/>
    </xf>
    <xf numFmtId="178" fontId="35" fillId="0" borderId="79" xfId="0" applyNumberFormat="1" applyFont="1" applyBorder="1" applyAlignment="1">
      <alignment horizontal="center" vertical="center" wrapText="1"/>
    </xf>
    <xf numFmtId="0" fontId="43" fillId="0" borderId="61" xfId="0" applyFont="1" applyBorder="1" applyAlignment="1">
      <alignment horizontal="center" vertical="center" shrinkToFit="1"/>
    </xf>
    <xf numFmtId="0" fontId="44" fillId="0" borderId="46" xfId="0" applyFont="1" applyBorder="1" applyAlignment="1">
      <alignment horizontal="center" vertical="center" shrinkToFit="1"/>
    </xf>
    <xf numFmtId="0" fontId="44" fillId="0" borderId="63" xfId="0" applyFont="1" applyBorder="1" applyAlignment="1">
      <alignment horizontal="center" vertical="center" shrinkToFit="1"/>
    </xf>
    <xf numFmtId="178" fontId="35" fillId="0" borderId="102" xfId="0" applyNumberFormat="1" applyFont="1" applyBorder="1" applyAlignment="1">
      <alignment horizontal="center" vertical="center" wrapText="1"/>
    </xf>
    <xf numFmtId="178" fontId="35" fillId="0" borderId="103" xfId="0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31" borderId="52" xfId="0" applyFont="1" applyFill="1" applyBorder="1" applyAlignment="1">
      <alignment horizontal="center" vertical="center" shrinkToFit="1"/>
    </xf>
    <xf numFmtId="0" fontId="43" fillId="31" borderId="0" xfId="0" applyFont="1" applyFill="1" applyAlignment="1">
      <alignment horizontal="center" vertical="center" shrinkToFit="1"/>
    </xf>
    <xf numFmtId="0" fontId="43" fillId="31" borderId="51" xfId="0" applyFont="1" applyFill="1" applyBorder="1" applyAlignment="1">
      <alignment horizontal="center" vertical="center" shrinkToFit="1"/>
    </xf>
    <xf numFmtId="0" fontId="49" fillId="26" borderId="45" xfId="0" applyFont="1" applyFill="1" applyBorder="1" applyAlignment="1">
      <alignment horizontal="center" vertical="center" shrinkToFit="1"/>
    </xf>
    <xf numFmtId="0" fontId="49" fillId="26" borderId="0" xfId="0" applyFont="1" applyFill="1" applyAlignment="1">
      <alignment horizontal="center" vertical="center" shrinkToFit="1"/>
    </xf>
    <xf numFmtId="0" fontId="46" fillId="31" borderId="52" xfId="0" applyFont="1" applyFill="1" applyBorder="1" applyAlignment="1">
      <alignment horizontal="center" vertical="center"/>
    </xf>
    <xf numFmtId="0" fontId="46" fillId="31" borderId="0" xfId="0" applyFont="1" applyFill="1" applyAlignment="1">
      <alignment horizontal="center" vertical="center"/>
    </xf>
    <xf numFmtId="0" fontId="51" fillId="31" borderId="0" xfId="0" applyFont="1" applyFill="1" applyAlignment="1">
      <alignment horizontal="center" vertical="center"/>
    </xf>
    <xf numFmtId="0" fontId="64" fillId="31" borderId="0" xfId="0" applyFont="1" applyFill="1" applyAlignment="1">
      <alignment horizontal="center" vertical="center"/>
    </xf>
    <xf numFmtId="0" fontId="50" fillId="31" borderId="0" xfId="0" applyFont="1" applyFill="1" applyAlignment="1">
      <alignment horizontal="center" vertical="center"/>
    </xf>
    <xf numFmtId="0" fontId="50" fillId="31" borderId="51" xfId="0" applyFont="1" applyFill="1" applyBorder="1" applyAlignment="1">
      <alignment horizontal="center" vertical="center"/>
    </xf>
    <xf numFmtId="0" fontId="47" fillId="31" borderId="0" xfId="0" applyFont="1" applyFill="1" applyAlignment="1">
      <alignment horizontal="center" vertical="center" shrinkToFit="1"/>
    </xf>
    <xf numFmtId="0" fontId="67" fillId="31" borderId="0" xfId="0" applyFont="1" applyFill="1" applyAlignment="1">
      <alignment horizontal="center" vertical="center" shrinkToFit="1"/>
    </xf>
    <xf numFmtId="0" fontId="69" fillId="31" borderId="0" xfId="0" applyFont="1" applyFill="1" applyAlignment="1">
      <alignment horizontal="center" vertical="center"/>
    </xf>
    <xf numFmtId="0" fontId="69" fillId="31" borderId="51" xfId="0" applyFont="1" applyFill="1" applyBorder="1" applyAlignment="1">
      <alignment horizontal="center" vertical="center"/>
    </xf>
    <xf numFmtId="0" fontId="43" fillId="0" borderId="62" xfId="0" applyFont="1" applyBorder="1" applyAlignment="1">
      <alignment horizontal="center" vertical="center" shrinkToFit="1"/>
    </xf>
    <xf numFmtId="0" fontId="57" fillId="27" borderId="45" xfId="0" applyFont="1" applyFill="1" applyBorder="1" applyAlignment="1">
      <alignment horizontal="center" vertical="center" shrinkToFit="1"/>
    </xf>
    <xf numFmtId="0" fontId="57" fillId="27" borderId="0" xfId="0" applyFont="1" applyFill="1" applyAlignment="1">
      <alignment horizontal="center" vertical="center" shrinkToFit="1"/>
    </xf>
    <xf numFmtId="0" fontId="64" fillId="31" borderId="52" xfId="0" applyFont="1" applyFill="1" applyBorder="1" applyAlignment="1">
      <alignment horizontal="center" vertical="center" shrinkToFit="1"/>
    </xf>
    <xf numFmtId="0" fontId="64" fillId="31" borderId="0" xfId="0" applyFont="1" applyFill="1" applyAlignment="1">
      <alignment horizontal="center" vertical="center" shrinkToFit="1"/>
    </xf>
    <xf numFmtId="0" fontId="65" fillId="31" borderId="0" xfId="0" applyFont="1" applyFill="1" applyAlignment="1">
      <alignment horizontal="center" vertical="center" shrinkToFit="1"/>
    </xf>
    <xf numFmtId="0" fontId="51" fillId="31" borderId="0" xfId="0" applyFont="1" applyFill="1" applyAlignment="1">
      <alignment horizontal="center" vertical="center" shrinkToFit="1"/>
    </xf>
    <xf numFmtId="0" fontId="70" fillId="31" borderId="0" xfId="0" applyFont="1" applyFill="1" applyAlignment="1">
      <alignment horizontal="center" vertical="center"/>
    </xf>
    <xf numFmtId="0" fontId="70" fillId="31" borderId="51" xfId="0" applyFont="1" applyFill="1" applyBorder="1" applyAlignment="1">
      <alignment horizontal="center" vertical="center"/>
    </xf>
    <xf numFmtId="0" fontId="43" fillId="31" borderId="52" xfId="0" applyFont="1" applyFill="1" applyBorder="1" applyAlignment="1">
      <alignment horizontal="center" vertical="center" wrapText="1"/>
    </xf>
    <xf numFmtId="0" fontId="43" fillId="31" borderId="0" xfId="0" applyFont="1" applyFill="1" applyAlignment="1">
      <alignment horizontal="center" vertical="center" wrapText="1"/>
    </xf>
    <xf numFmtId="0" fontId="43" fillId="31" borderId="51" xfId="0" applyFont="1" applyFill="1" applyBorder="1" applyAlignment="1">
      <alignment horizontal="center" vertical="center" wrapText="1"/>
    </xf>
    <xf numFmtId="0" fontId="48" fillId="25" borderId="45" xfId="0" applyFont="1" applyFill="1" applyBorder="1" applyAlignment="1">
      <alignment horizontal="center" vertical="center" shrinkToFit="1"/>
    </xf>
    <xf numFmtId="0" fontId="48" fillId="25" borderId="0" xfId="0" applyFont="1" applyFill="1" applyAlignment="1">
      <alignment horizontal="center" vertical="center" shrinkToFit="1"/>
    </xf>
    <xf numFmtId="0" fontId="51" fillId="31" borderId="52" xfId="0" applyFont="1" applyFill="1" applyBorder="1" applyAlignment="1">
      <alignment horizontal="center" vertical="center" shrinkToFit="1"/>
    </xf>
    <xf numFmtId="0" fontId="73" fillId="32" borderId="49" xfId="0" applyFont="1" applyFill="1" applyBorder="1" applyAlignment="1">
      <alignment horizontal="center" vertical="center" shrinkToFit="1"/>
    </xf>
    <xf numFmtId="0" fontId="73" fillId="32" borderId="58" xfId="0" applyFont="1" applyFill="1" applyBorder="1" applyAlignment="1">
      <alignment horizontal="center" vertical="center" shrinkToFit="1"/>
    </xf>
    <xf numFmtId="0" fontId="51" fillId="27" borderId="52" xfId="0" applyFont="1" applyFill="1" applyBorder="1" applyAlignment="1">
      <alignment horizontal="center" vertical="center"/>
    </xf>
    <xf numFmtId="0" fontId="51" fillId="27" borderId="0" xfId="0" applyFont="1" applyFill="1" applyAlignment="1">
      <alignment horizontal="center" vertical="center"/>
    </xf>
    <xf numFmtId="0" fontId="62" fillId="27" borderId="51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2" fillId="0" borderId="95" xfId="0" applyFont="1" applyBorder="1" applyAlignment="1">
      <alignment horizontal="left" shrinkToFit="1"/>
    </xf>
    <xf numFmtId="0" fontId="39" fillId="0" borderId="21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2" fillId="0" borderId="0" xfId="0" applyFont="1" applyAlignment="1">
      <alignment horizontal="right" vertical="top"/>
    </xf>
    <xf numFmtId="0" fontId="23" fillId="0" borderId="92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  <xf numFmtId="0" fontId="23" fillId="0" borderId="29" xfId="0" applyFont="1" applyBorder="1" applyAlignment="1">
      <alignment horizontal="center" vertical="center" wrapText="1" shrinkToFit="1"/>
    </xf>
    <xf numFmtId="0" fontId="38" fillId="0" borderId="17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textRotation="180" shrinkToFit="1"/>
    </xf>
    <xf numFmtId="0" fontId="28" fillId="0" borderId="86" xfId="0" applyFont="1" applyBorder="1" applyAlignment="1">
      <alignment horizontal="center" vertical="center" textRotation="255" shrinkToFit="1"/>
    </xf>
    <xf numFmtId="0" fontId="23" fillId="0" borderId="74" xfId="0" applyFont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990099"/>
      <color rgb="FF6600FF"/>
      <color rgb="FF0099FF"/>
      <color rgb="FFFFFF99"/>
      <color rgb="FFCC66FF"/>
      <color rgb="FF008000"/>
      <color rgb="FFFF3399"/>
      <color rgb="FFFF9999"/>
      <color rgb="FF00CC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4.emf"/><Relationship Id="rId26" Type="http://schemas.openxmlformats.org/officeDocument/2006/relationships/image" Target="../media/image20.jfif"/><Relationship Id="rId39" Type="http://schemas.openxmlformats.org/officeDocument/2006/relationships/image" Target="../media/image30.png"/><Relationship Id="rId21" Type="http://schemas.openxmlformats.org/officeDocument/2006/relationships/image" Target="../media/image17.png"/><Relationship Id="rId34" Type="http://schemas.microsoft.com/office/2007/relationships/hdphoto" Target="../media/hdphoto9.wdp"/><Relationship Id="rId42" Type="http://schemas.openxmlformats.org/officeDocument/2006/relationships/image" Target="../media/image33.png"/><Relationship Id="rId47" Type="http://schemas.microsoft.com/office/2007/relationships/hdphoto" Target="../media/hdphoto12.wdp"/><Relationship Id="rId50" Type="http://schemas.microsoft.com/office/2007/relationships/hdphoto" Target="../media/hdphoto13.wdp"/><Relationship Id="rId7" Type="http://schemas.openxmlformats.org/officeDocument/2006/relationships/image" Target="../media/image5.png"/><Relationship Id="rId2" Type="http://schemas.openxmlformats.org/officeDocument/2006/relationships/image" Target="../media/image2.JPG"/><Relationship Id="rId16" Type="http://schemas.openxmlformats.org/officeDocument/2006/relationships/image" Target="../media/image12.jfif"/><Relationship Id="rId29" Type="http://schemas.microsoft.com/office/2007/relationships/hdphoto" Target="../media/hdphoto7.wdp"/><Relationship Id="rId11" Type="http://schemas.openxmlformats.org/officeDocument/2006/relationships/image" Target="../media/image8.jpg"/><Relationship Id="rId24" Type="http://schemas.openxmlformats.org/officeDocument/2006/relationships/image" Target="../media/image19.png"/><Relationship Id="rId32" Type="http://schemas.openxmlformats.org/officeDocument/2006/relationships/image" Target="../media/image24.jfif"/><Relationship Id="rId37" Type="http://schemas.openxmlformats.org/officeDocument/2006/relationships/image" Target="../media/image28.png"/><Relationship Id="rId40" Type="http://schemas.openxmlformats.org/officeDocument/2006/relationships/image" Target="../media/image31.png"/><Relationship Id="rId45" Type="http://schemas.microsoft.com/office/2007/relationships/hdphoto" Target="../media/hdphoto11.wdp"/><Relationship Id="rId5" Type="http://schemas.openxmlformats.org/officeDocument/2006/relationships/image" Target="../media/image4.png"/><Relationship Id="rId15" Type="http://schemas.openxmlformats.org/officeDocument/2006/relationships/image" Target="../media/image11.jpeg"/><Relationship Id="rId23" Type="http://schemas.microsoft.com/office/2007/relationships/hdphoto" Target="../media/hdphoto5.wdp"/><Relationship Id="rId28" Type="http://schemas.openxmlformats.org/officeDocument/2006/relationships/image" Target="../media/image22.png"/><Relationship Id="rId36" Type="http://schemas.openxmlformats.org/officeDocument/2006/relationships/image" Target="../media/image27.png"/><Relationship Id="rId49" Type="http://schemas.openxmlformats.org/officeDocument/2006/relationships/image" Target="../media/image37.png"/><Relationship Id="rId10" Type="http://schemas.openxmlformats.org/officeDocument/2006/relationships/image" Target="../media/image7.jfif"/><Relationship Id="rId19" Type="http://schemas.openxmlformats.org/officeDocument/2006/relationships/image" Target="../media/image15.png"/><Relationship Id="rId31" Type="http://schemas.microsoft.com/office/2007/relationships/hdphoto" Target="../media/hdphoto8.wdp"/><Relationship Id="rId44" Type="http://schemas.openxmlformats.org/officeDocument/2006/relationships/image" Target="../media/image34.png"/><Relationship Id="rId4" Type="http://schemas.microsoft.com/office/2007/relationships/hdphoto" Target="../media/hdphoto1.wdp"/><Relationship Id="rId9" Type="http://schemas.openxmlformats.org/officeDocument/2006/relationships/image" Target="../media/image6.jpg"/><Relationship Id="rId14" Type="http://schemas.microsoft.com/office/2007/relationships/hdphoto" Target="../media/hdphoto4.wdp"/><Relationship Id="rId22" Type="http://schemas.openxmlformats.org/officeDocument/2006/relationships/image" Target="../media/image18.png"/><Relationship Id="rId27" Type="http://schemas.openxmlformats.org/officeDocument/2006/relationships/image" Target="../media/image21.jfif"/><Relationship Id="rId30" Type="http://schemas.openxmlformats.org/officeDocument/2006/relationships/image" Target="../media/image23.png"/><Relationship Id="rId35" Type="http://schemas.openxmlformats.org/officeDocument/2006/relationships/image" Target="../media/image26.png"/><Relationship Id="rId43" Type="http://schemas.microsoft.com/office/2007/relationships/hdphoto" Target="../media/hdphoto10.wdp"/><Relationship Id="rId48" Type="http://schemas.openxmlformats.org/officeDocument/2006/relationships/image" Target="../media/image36.png"/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12" Type="http://schemas.openxmlformats.org/officeDocument/2006/relationships/image" Target="../media/image9.jfif"/><Relationship Id="rId17" Type="http://schemas.openxmlformats.org/officeDocument/2006/relationships/image" Target="../media/image13.png"/><Relationship Id="rId25" Type="http://schemas.microsoft.com/office/2007/relationships/hdphoto" Target="../media/hdphoto6.wdp"/><Relationship Id="rId33" Type="http://schemas.openxmlformats.org/officeDocument/2006/relationships/image" Target="../media/image25.png"/><Relationship Id="rId38" Type="http://schemas.openxmlformats.org/officeDocument/2006/relationships/image" Target="../media/image29.png"/><Relationship Id="rId46" Type="http://schemas.openxmlformats.org/officeDocument/2006/relationships/image" Target="../media/image35.png"/><Relationship Id="rId20" Type="http://schemas.openxmlformats.org/officeDocument/2006/relationships/image" Target="../media/image16.png"/><Relationship Id="rId41" Type="http://schemas.openxmlformats.org/officeDocument/2006/relationships/image" Target="../media/image32.png"/><Relationship Id="rId1" Type="http://schemas.openxmlformats.org/officeDocument/2006/relationships/image" Target="../media/image1.png"/><Relationship Id="rId6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582387</xdr:colOff>
      <xdr:row>2</xdr:row>
      <xdr:rowOff>54431</xdr:rowOff>
    </xdr:from>
    <xdr:to>
      <xdr:col>16</xdr:col>
      <xdr:colOff>394063</xdr:colOff>
      <xdr:row>3</xdr:row>
      <xdr:rowOff>85183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19558" y="1153888"/>
          <a:ext cx="1999705" cy="30289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8.30-9.30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菜單</a:t>
          </a:r>
        </a:p>
      </xdr:txBody>
    </xdr:sp>
    <xdr:clientData/>
  </xdr:twoCellAnchor>
  <xdr:twoCellAnchor>
    <xdr:from>
      <xdr:col>8</xdr:col>
      <xdr:colOff>326573</xdr:colOff>
      <xdr:row>1</xdr:row>
      <xdr:rowOff>119744</xdr:rowOff>
    </xdr:from>
    <xdr:to>
      <xdr:col>10</xdr:col>
      <xdr:colOff>530680</xdr:colOff>
      <xdr:row>4</xdr:row>
      <xdr:rowOff>122464</xdr:rowOff>
    </xdr:to>
    <xdr:sp macro="" textlink="">
      <xdr:nvSpPr>
        <xdr:cNvPr id="4" name="WordArt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45680" y="310244"/>
          <a:ext cx="1836964" cy="58782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中圓體" panose="020F0509000000000000" pitchFamily="49" charset="-120"/>
              <a:ea typeface="華康中圓體" panose="020F0509000000000000" pitchFamily="49" charset="-120"/>
            </a:rPr>
            <a:t>員林國小</a:t>
          </a:r>
        </a:p>
      </xdr:txBody>
    </xdr:sp>
    <xdr:clientData/>
  </xdr:twoCellAnchor>
  <xdr:twoCellAnchor editAs="oneCell">
    <xdr:from>
      <xdr:col>1</xdr:col>
      <xdr:colOff>70757</xdr:colOff>
      <xdr:row>1</xdr:row>
      <xdr:rowOff>62592</xdr:rowOff>
    </xdr:from>
    <xdr:to>
      <xdr:col>3</xdr:col>
      <xdr:colOff>449580</xdr:colOff>
      <xdr:row>5</xdr:row>
      <xdr:rowOff>160019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37" y="123552"/>
          <a:ext cx="1841863" cy="920387"/>
        </a:xfrm>
        <a:prstGeom prst="rect">
          <a:avLst/>
        </a:prstGeom>
      </xdr:spPr>
    </xdr:pic>
    <xdr:clientData/>
  </xdr:twoCellAnchor>
  <xdr:twoCellAnchor editAs="oneCell">
    <xdr:from>
      <xdr:col>12</xdr:col>
      <xdr:colOff>555172</xdr:colOff>
      <xdr:row>6</xdr:row>
      <xdr:rowOff>191588</xdr:rowOff>
    </xdr:from>
    <xdr:to>
      <xdr:col>16</xdr:col>
      <xdr:colOff>678181</xdr:colOff>
      <xdr:row>8</xdr:row>
      <xdr:rowOff>111033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57" b="21918"/>
        <a:stretch/>
      </xdr:blipFill>
      <xdr:spPr>
        <a:xfrm>
          <a:off x="8763001" y="1410788"/>
          <a:ext cx="3040380" cy="370114"/>
        </a:xfrm>
        <a:prstGeom prst="rect">
          <a:avLst/>
        </a:prstGeom>
      </xdr:spPr>
    </xdr:pic>
    <xdr:clientData/>
  </xdr:twoCellAnchor>
  <xdr:twoCellAnchor editAs="oneCell">
    <xdr:from>
      <xdr:col>12</xdr:col>
      <xdr:colOff>93072</xdr:colOff>
      <xdr:row>21</xdr:row>
      <xdr:rowOff>76658</xdr:rowOff>
    </xdr:from>
    <xdr:to>
      <xdr:col>13</xdr:col>
      <xdr:colOff>579120</xdr:colOff>
      <xdr:row>25</xdr:row>
      <xdr:rowOff>184785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52889" l="9778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11" r="5778" b="48089"/>
        <a:stretch/>
      </xdr:blipFill>
      <xdr:spPr>
        <a:xfrm>
          <a:off x="8322672" y="4260038"/>
          <a:ext cx="1217568" cy="105300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53341</xdr:colOff>
      <xdr:row>39</xdr:row>
      <xdr:rowOff>35923</xdr:rowOff>
    </xdr:from>
    <xdr:to>
      <xdr:col>2</xdr:col>
      <xdr:colOff>160023</xdr:colOff>
      <xdr:row>43</xdr:row>
      <xdr:rowOff>64496</xdr:rowOff>
    </xdr:to>
    <xdr:pic>
      <xdr:nvPicPr>
        <xdr:cNvPr id="69" name="圖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887" b="99371" l="9453" r="100000">
                      <a14:foregroundMark x1="70647" y1="32075" x2="74378" y2="31132"/>
                      <a14:foregroundMark x1="94279" y1="31132" x2="94279" y2="31132"/>
                      <a14:foregroundMark x1="71393" y1="37107" x2="91542" y2="35535"/>
                      <a14:foregroundMark x1="69403" y1="61635" x2="69403" y2="61635"/>
                      <a14:foregroundMark x1="88060" y1="30189" x2="88060" y2="30189"/>
                      <a14:foregroundMark x1="91542" y1="33333" x2="91542" y2="33333"/>
                      <a14:foregroundMark x1="76617" y1="27987" x2="76617" y2="27987"/>
                      <a14:foregroundMark x1="49254" y1="15094" x2="49254" y2="15094"/>
                      <a14:foregroundMark x1="25622" y1="15094" x2="25622" y2="15094"/>
                      <a14:foregroundMark x1="37811" y1="26415" x2="37811" y2="26415"/>
                      <a14:foregroundMark x1="84328" y1="28616" x2="84328" y2="286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23"/>
        <a:stretch/>
      </xdr:blipFill>
      <xdr:spPr>
        <a:xfrm>
          <a:off x="53341" y="7937863"/>
          <a:ext cx="1021082" cy="973453"/>
        </a:xfrm>
        <a:prstGeom prst="rect">
          <a:avLst/>
        </a:prstGeom>
      </xdr:spPr>
    </xdr:pic>
    <xdr:clientData/>
  </xdr:twoCellAnchor>
  <xdr:twoCellAnchor editAs="oneCell">
    <xdr:from>
      <xdr:col>4</xdr:col>
      <xdr:colOff>92529</xdr:colOff>
      <xdr:row>12</xdr:row>
      <xdr:rowOff>168853</xdr:rowOff>
    </xdr:from>
    <xdr:to>
      <xdr:col>5</xdr:col>
      <xdr:colOff>390525</xdr:colOff>
      <xdr:row>16</xdr:row>
      <xdr:rowOff>51709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5778" b="100000" l="889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969" y="2477713"/>
          <a:ext cx="1029516" cy="827736"/>
        </a:xfrm>
        <a:prstGeom prst="rect">
          <a:avLst/>
        </a:prstGeom>
      </xdr:spPr>
    </xdr:pic>
    <xdr:clientData/>
  </xdr:twoCellAnchor>
  <xdr:twoCellAnchor editAs="oneCell">
    <xdr:from>
      <xdr:col>12</xdr:col>
      <xdr:colOff>89262</xdr:colOff>
      <xdr:row>31</xdr:row>
      <xdr:rowOff>6805</xdr:rowOff>
    </xdr:from>
    <xdr:to>
      <xdr:col>13</xdr:col>
      <xdr:colOff>448491</xdr:colOff>
      <xdr:row>34</xdr:row>
      <xdr:rowOff>84191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48" t="10468"/>
        <a:stretch/>
      </xdr:blipFill>
      <xdr:spPr>
        <a:xfrm>
          <a:off x="8318862" y="6430465"/>
          <a:ext cx="1090749" cy="763186"/>
        </a:xfrm>
        <a:prstGeom prst="rect">
          <a:avLst/>
        </a:prstGeom>
      </xdr:spPr>
    </xdr:pic>
    <xdr:clientData/>
  </xdr:twoCellAnchor>
  <xdr:twoCellAnchor editAs="oneCell">
    <xdr:from>
      <xdr:col>16</xdr:col>
      <xdr:colOff>177983</xdr:colOff>
      <xdr:row>20</xdr:row>
      <xdr:rowOff>11195</xdr:rowOff>
    </xdr:from>
    <xdr:to>
      <xdr:col>17</xdr:col>
      <xdr:colOff>396241</xdr:colOff>
      <xdr:row>24</xdr:row>
      <xdr:rowOff>22860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3663" y="3958355"/>
          <a:ext cx="949778" cy="956545"/>
        </a:xfrm>
        <a:prstGeom prst="rect">
          <a:avLst/>
        </a:prstGeom>
      </xdr:spPr>
    </xdr:pic>
    <xdr:clientData/>
  </xdr:twoCellAnchor>
  <xdr:twoCellAnchor editAs="oneCell">
    <xdr:from>
      <xdr:col>16</xdr:col>
      <xdr:colOff>361136</xdr:colOff>
      <xdr:row>11</xdr:row>
      <xdr:rowOff>199954</xdr:rowOff>
    </xdr:from>
    <xdr:to>
      <xdr:col>17</xdr:col>
      <xdr:colOff>665935</xdr:colOff>
      <xdr:row>15</xdr:row>
      <xdr:rowOff>73463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6816" y="2272594"/>
          <a:ext cx="1036319" cy="818389"/>
        </a:xfrm>
        <a:prstGeom prst="rect">
          <a:avLst/>
        </a:prstGeom>
      </xdr:spPr>
    </xdr:pic>
    <xdr:clientData/>
  </xdr:twoCellAnchor>
  <xdr:twoCellAnchor editAs="oneCell">
    <xdr:from>
      <xdr:col>8</xdr:col>
      <xdr:colOff>201090</xdr:colOff>
      <xdr:row>21</xdr:row>
      <xdr:rowOff>200453</xdr:rowOff>
    </xdr:from>
    <xdr:to>
      <xdr:col>9</xdr:col>
      <xdr:colOff>601980</xdr:colOff>
      <xdr:row>25</xdr:row>
      <xdr:rowOff>125459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6"/>
        <a:stretch/>
      </xdr:blipFill>
      <xdr:spPr>
        <a:xfrm>
          <a:off x="5504610" y="4383833"/>
          <a:ext cx="1132410" cy="869886"/>
        </a:xfrm>
        <a:prstGeom prst="rect">
          <a:avLst/>
        </a:prstGeom>
      </xdr:spPr>
    </xdr:pic>
    <xdr:clientData/>
  </xdr:twoCellAnchor>
  <xdr:twoCellAnchor editAs="oneCell">
    <xdr:from>
      <xdr:col>19</xdr:col>
      <xdr:colOff>639535</xdr:colOff>
      <xdr:row>13</xdr:row>
      <xdr:rowOff>47625</xdr:rowOff>
    </xdr:from>
    <xdr:to>
      <xdr:col>20</xdr:col>
      <xdr:colOff>642819</xdr:colOff>
      <xdr:row>16</xdr:row>
      <xdr:rowOff>161782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607" b="89738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2810" y="2619375"/>
          <a:ext cx="812909" cy="794242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40</xdr:row>
      <xdr:rowOff>38357</xdr:rowOff>
    </xdr:from>
    <xdr:to>
      <xdr:col>13</xdr:col>
      <xdr:colOff>438422</xdr:colOff>
      <xdr:row>43</xdr:row>
      <xdr:rowOff>169818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8176517"/>
          <a:ext cx="1017542" cy="840121"/>
        </a:xfrm>
        <a:prstGeom prst="rect">
          <a:avLst/>
        </a:prstGeom>
      </xdr:spPr>
    </xdr:pic>
    <xdr:clientData/>
  </xdr:twoCellAnchor>
  <xdr:twoCellAnchor editAs="oneCell">
    <xdr:from>
      <xdr:col>16</xdr:col>
      <xdr:colOff>337730</xdr:colOff>
      <xdr:row>38</xdr:row>
      <xdr:rowOff>8436</xdr:rowOff>
    </xdr:from>
    <xdr:to>
      <xdr:col>17</xdr:col>
      <xdr:colOff>580326</xdr:colOff>
      <xdr:row>40</xdr:row>
      <xdr:rowOff>218376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1" b="10217"/>
        <a:stretch/>
      </xdr:blipFill>
      <xdr:spPr>
        <a:xfrm>
          <a:off x="12682130" y="7704636"/>
          <a:ext cx="1052221" cy="670950"/>
        </a:xfrm>
        <a:prstGeom prst="rect">
          <a:avLst/>
        </a:prstGeom>
      </xdr:spPr>
    </xdr:pic>
    <xdr:clientData/>
  </xdr:twoCellAnchor>
  <xdr:twoCellAnchor editAs="oneCell">
    <xdr:from>
      <xdr:col>3</xdr:col>
      <xdr:colOff>617893</xdr:colOff>
      <xdr:row>30</xdr:row>
      <xdr:rowOff>184243</xdr:rowOff>
    </xdr:from>
    <xdr:to>
      <xdr:col>5</xdr:col>
      <xdr:colOff>16329</xdr:colOff>
      <xdr:row>34</xdr:row>
      <xdr:rowOff>172874</xdr:rowOff>
    </xdr:to>
    <xdr:pic>
      <xdr:nvPicPr>
        <xdr:cNvPr id="64" name="圖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813" y="6211663"/>
          <a:ext cx="861476" cy="903031"/>
        </a:xfrm>
        <a:prstGeom prst="rect">
          <a:avLst/>
        </a:prstGeom>
      </xdr:spPr>
    </xdr:pic>
    <xdr:clientData/>
  </xdr:twoCellAnchor>
  <xdr:twoCellAnchor editAs="oneCell">
    <xdr:from>
      <xdr:col>17</xdr:col>
      <xdr:colOff>65315</xdr:colOff>
      <xdr:row>48</xdr:row>
      <xdr:rowOff>206830</xdr:rowOff>
    </xdr:from>
    <xdr:to>
      <xdr:col>20</xdr:col>
      <xdr:colOff>576944</xdr:colOff>
      <xdr:row>52</xdr:row>
      <xdr:rowOff>183244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F3729E5E-A6D6-4609-9D31-3CB7A07D7B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919858" y="9993087"/>
          <a:ext cx="2699657" cy="87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806903</xdr:colOff>
      <xdr:row>28</xdr:row>
      <xdr:rowOff>83820</xdr:rowOff>
    </xdr:from>
    <xdr:to>
      <xdr:col>8</xdr:col>
      <xdr:colOff>114003</xdr:colOff>
      <xdr:row>37</xdr:row>
      <xdr:rowOff>45720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8B020F6B-986E-7913-02DE-5CB5A41FD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803" y="5760720"/>
          <a:ext cx="2545600" cy="180213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27215</xdr:rowOff>
    </xdr:from>
    <xdr:to>
      <xdr:col>11</xdr:col>
      <xdr:colOff>333312</xdr:colOff>
      <xdr:row>9</xdr:row>
      <xdr:rowOff>99604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EFE68C0F-6768-CB8F-FE6F-DFDF9F9C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1" y="1020536"/>
          <a:ext cx="5231884" cy="911678"/>
        </a:xfrm>
        <a:prstGeom prst="rect">
          <a:avLst/>
        </a:prstGeom>
      </xdr:spPr>
    </xdr:pic>
    <xdr:clientData/>
  </xdr:twoCellAnchor>
  <xdr:twoCellAnchor editAs="oneCell">
    <xdr:from>
      <xdr:col>12</xdr:col>
      <xdr:colOff>217714</xdr:colOff>
      <xdr:row>3</xdr:row>
      <xdr:rowOff>204107</xdr:rowOff>
    </xdr:from>
    <xdr:to>
      <xdr:col>16</xdr:col>
      <xdr:colOff>421821</xdr:colOff>
      <xdr:row>6</xdr:row>
      <xdr:rowOff>167640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7627E39E-D8C1-4693-B640-3E8B097C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2535" y="762000"/>
          <a:ext cx="3469822" cy="639536"/>
        </a:xfrm>
        <a:prstGeom prst="rect">
          <a:avLst/>
        </a:prstGeom>
      </xdr:spPr>
    </xdr:pic>
    <xdr:clientData/>
  </xdr:twoCellAnchor>
  <xdr:twoCellAnchor editAs="oneCell">
    <xdr:from>
      <xdr:col>11</xdr:col>
      <xdr:colOff>163284</xdr:colOff>
      <xdr:row>0</xdr:row>
      <xdr:rowOff>138302</xdr:rowOff>
    </xdr:from>
    <xdr:to>
      <xdr:col>12</xdr:col>
      <xdr:colOff>707571</xdr:colOff>
      <xdr:row>11</xdr:row>
      <xdr:rowOff>2812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A55D4FDC-A0B2-DC3D-18B8-06065EC8E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43125" b="99219" l="17917" r="838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692" t="42202" r="13084" b="-1284"/>
        <a:stretch/>
      </xdr:blipFill>
      <xdr:spPr>
        <a:xfrm>
          <a:off x="8531677" y="138302"/>
          <a:ext cx="1360715" cy="1951846"/>
        </a:xfrm>
        <a:prstGeom prst="rect">
          <a:avLst/>
        </a:prstGeom>
      </xdr:spPr>
    </xdr:pic>
    <xdr:clientData/>
  </xdr:twoCellAnchor>
  <xdr:twoCellAnchor editAs="oneCell">
    <xdr:from>
      <xdr:col>3</xdr:col>
      <xdr:colOff>391342</xdr:colOff>
      <xdr:row>1</xdr:row>
      <xdr:rowOff>57368</xdr:rowOff>
    </xdr:from>
    <xdr:to>
      <xdr:col>5</xdr:col>
      <xdr:colOff>241663</xdr:colOff>
      <xdr:row>9</xdr:row>
      <xdr:rowOff>128452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B7D37D1B-FD8F-0CDE-72AC-DD6DC86C9B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000" b="98828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289" t="40201" r="2879" b="1173"/>
        <a:stretch/>
      </xdr:blipFill>
      <xdr:spPr>
        <a:xfrm>
          <a:off x="2037262" y="118328"/>
          <a:ext cx="1313361" cy="173986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46</xdr:row>
      <xdr:rowOff>57694</xdr:rowOff>
    </xdr:from>
    <xdr:to>
      <xdr:col>9</xdr:col>
      <xdr:colOff>25581</xdr:colOff>
      <xdr:row>52</xdr:row>
      <xdr:rowOff>27214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B37E66F4-9752-7322-8364-A7420F1D5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1" t="13657" r="14005" b="61296"/>
        <a:stretch/>
      </xdr:blipFill>
      <xdr:spPr>
        <a:xfrm>
          <a:off x="3131820" y="9460774"/>
          <a:ext cx="2928801" cy="12877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46</xdr:row>
      <xdr:rowOff>11465</xdr:rowOff>
    </xdr:from>
    <xdr:to>
      <xdr:col>14</xdr:col>
      <xdr:colOff>449035</xdr:colOff>
      <xdr:row>52</xdr:row>
      <xdr:rowOff>10341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43CF8AE2-9540-7DA3-A933-3E2A8ACF4F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6" t="14818" r="319" b="62637"/>
        <a:stretch/>
      </xdr:blipFill>
      <xdr:spPr>
        <a:xfrm>
          <a:off x="6735536" y="9400394"/>
          <a:ext cx="4531178" cy="1267606"/>
        </a:xfrm>
        <a:prstGeom prst="rect">
          <a:avLst/>
        </a:prstGeom>
      </xdr:spPr>
    </xdr:pic>
    <xdr:clientData/>
  </xdr:twoCellAnchor>
  <xdr:twoCellAnchor editAs="oneCell">
    <xdr:from>
      <xdr:col>7</xdr:col>
      <xdr:colOff>680357</xdr:colOff>
      <xdr:row>46</xdr:row>
      <xdr:rowOff>47753</xdr:rowOff>
    </xdr:from>
    <xdr:to>
      <xdr:col>10</xdr:col>
      <xdr:colOff>190499</xdr:colOff>
      <xdr:row>51</xdr:row>
      <xdr:rowOff>188867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72902ED7-1E76-F961-3A80-BE1862719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09" t="49020" r="21919" b="17542"/>
        <a:stretch/>
      </xdr:blipFill>
      <xdr:spPr>
        <a:xfrm>
          <a:off x="5783036" y="9436682"/>
          <a:ext cx="1959427" cy="1176889"/>
        </a:xfrm>
        <a:prstGeom prst="rect">
          <a:avLst/>
        </a:prstGeom>
      </xdr:spPr>
    </xdr:pic>
    <xdr:clientData/>
  </xdr:twoCellAnchor>
  <xdr:twoCellAnchor editAs="oneCell">
    <xdr:from>
      <xdr:col>12</xdr:col>
      <xdr:colOff>421821</xdr:colOff>
      <xdr:row>45</xdr:row>
      <xdr:rowOff>149732</xdr:rowOff>
    </xdr:from>
    <xdr:to>
      <xdr:col>14</xdr:col>
      <xdr:colOff>272142</xdr:colOff>
      <xdr:row>52</xdr:row>
      <xdr:rowOff>154031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E6D2A69C-C91A-15FB-4E1E-540977F99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214" t="46964" r="22098" b="10893"/>
        <a:stretch/>
      </xdr:blipFill>
      <xdr:spPr>
        <a:xfrm>
          <a:off x="9606642" y="9375375"/>
          <a:ext cx="1483179" cy="1428695"/>
        </a:xfrm>
        <a:prstGeom prst="rect">
          <a:avLst/>
        </a:prstGeom>
      </xdr:spPr>
    </xdr:pic>
    <xdr:clientData/>
  </xdr:twoCellAnchor>
  <xdr:twoCellAnchor editAs="oneCell">
    <xdr:from>
      <xdr:col>14</xdr:col>
      <xdr:colOff>428079</xdr:colOff>
      <xdr:row>46</xdr:row>
      <xdr:rowOff>9673</xdr:rowOff>
    </xdr:from>
    <xdr:to>
      <xdr:col>16</xdr:col>
      <xdr:colOff>632187</xdr:colOff>
      <xdr:row>54</xdr:row>
      <xdr:rowOff>72034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484CE5E4-3B62-CC8A-DEFA-C8BA5ECBD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6" t="18237" r="22302" b="19644"/>
        <a:stretch/>
      </xdr:blipFill>
      <xdr:spPr>
        <a:xfrm>
          <a:off x="11153229" y="9458473"/>
          <a:ext cx="1823358" cy="1740666"/>
        </a:xfrm>
        <a:prstGeom prst="rect">
          <a:avLst/>
        </a:prstGeom>
      </xdr:spPr>
    </xdr:pic>
    <xdr:clientData/>
  </xdr:twoCellAnchor>
  <xdr:twoCellAnchor editAs="oneCell">
    <xdr:from>
      <xdr:col>19</xdr:col>
      <xdr:colOff>579121</xdr:colOff>
      <xdr:row>22</xdr:row>
      <xdr:rowOff>114299</xdr:rowOff>
    </xdr:from>
    <xdr:to>
      <xdr:col>20</xdr:col>
      <xdr:colOff>720365</xdr:colOff>
      <xdr:row>25</xdr:row>
      <xdr:rowOff>93772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FFEA505-9DCF-4DB9-B730-341DC9B0C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6335" b="97738" l="2632" r="9956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9361" y="4533899"/>
          <a:ext cx="872764" cy="688133"/>
        </a:xfrm>
        <a:prstGeom prst="rect">
          <a:avLst/>
        </a:prstGeom>
      </xdr:spPr>
    </xdr:pic>
    <xdr:clientData/>
  </xdr:twoCellAnchor>
  <xdr:twoCellAnchor editAs="oneCell">
    <xdr:from>
      <xdr:col>4</xdr:col>
      <xdr:colOff>377265</xdr:colOff>
      <xdr:row>21</xdr:row>
      <xdr:rowOff>159925</xdr:rowOff>
    </xdr:from>
    <xdr:to>
      <xdr:col>5</xdr:col>
      <xdr:colOff>624841</xdr:colOff>
      <xdr:row>25</xdr:row>
      <xdr:rowOff>226189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CBC98D9-9C08-4AB8-A83C-51362C52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705" y="4343305"/>
          <a:ext cx="979096" cy="1011144"/>
        </a:xfrm>
        <a:prstGeom prst="rect">
          <a:avLst/>
        </a:prstGeom>
      </xdr:spPr>
    </xdr:pic>
    <xdr:clientData/>
  </xdr:twoCellAnchor>
  <xdr:twoCellAnchor editAs="oneCell">
    <xdr:from>
      <xdr:col>16</xdr:col>
      <xdr:colOff>425805</xdr:colOff>
      <xdr:row>29</xdr:row>
      <xdr:rowOff>193395</xdr:rowOff>
    </xdr:from>
    <xdr:to>
      <xdr:col>17</xdr:col>
      <xdr:colOff>630630</xdr:colOff>
      <xdr:row>34</xdr:row>
      <xdr:rowOff>28650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AC45A558-5530-4DF7-9DA5-605AF3DF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1485" y="5984595"/>
          <a:ext cx="936345" cy="1016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182880</xdr:colOff>
      <xdr:row>38</xdr:row>
      <xdr:rowOff>89059</xdr:rowOff>
    </xdr:from>
    <xdr:to>
      <xdr:col>5</xdr:col>
      <xdr:colOff>579120</xdr:colOff>
      <xdr:row>43</xdr:row>
      <xdr:rowOff>66677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C93BC94-0C0B-4979-8C09-A084DE2D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20" y="7754779"/>
          <a:ext cx="1127760" cy="1158718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619124</xdr:colOff>
      <xdr:row>18</xdr:row>
      <xdr:rowOff>108584</xdr:rowOff>
    </xdr:from>
    <xdr:to>
      <xdr:col>5</xdr:col>
      <xdr:colOff>129540</xdr:colOff>
      <xdr:row>22</xdr:row>
      <xdr:rowOff>212444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7A6C0FB4-69C4-4B6F-B980-78C6181A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044" y="3758564"/>
          <a:ext cx="973456" cy="873480"/>
        </a:xfrm>
        <a:prstGeom prst="rect">
          <a:avLst/>
        </a:prstGeom>
      </xdr:spPr>
    </xdr:pic>
    <xdr:clientData/>
  </xdr:twoCellAnchor>
  <xdr:twoCellAnchor editAs="oneCell">
    <xdr:from>
      <xdr:col>8</xdr:col>
      <xdr:colOff>533475</xdr:colOff>
      <xdr:row>40</xdr:row>
      <xdr:rowOff>9600</xdr:rowOff>
    </xdr:from>
    <xdr:to>
      <xdr:col>10</xdr:col>
      <xdr:colOff>41987</xdr:colOff>
      <xdr:row>44</xdr:row>
      <xdr:rowOff>62942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CBFA27B-128A-47EF-8196-A4686DD3A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75" y="8182050"/>
          <a:ext cx="1127762" cy="975362"/>
        </a:xfrm>
        <a:prstGeom prst="rect">
          <a:avLst/>
        </a:prstGeom>
      </xdr:spPr>
    </xdr:pic>
    <xdr:clientData/>
  </xdr:twoCellAnchor>
  <xdr:twoCellAnchor editAs="oneCell">
    <xdr:from>
      <xdr:col>8</xdr:col>
      <xdr:colOff>494402</xdr:colOff>
      <xdr:row>31</xdr:row>
      <xdr:rowOff>181049</xdr:rowOff>
    </xdr:from>
    <xdr:to>
      <xdr:col>9</xdr:col>
      <xdr:colOff>552524</xdr:colOff>
      <xdr:row>35</xdr:row>
      <xdr:rowOff>144854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FCD9B213-6799-49BB-A4BB-C60D18CD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922" y="6444689"/>
          <a:ext cx="789642" cy="908685"/>
        </a:xfrm>
        <a:prstGeom prst="rect">
          <a:avLst/>
        </a:prstGeom>
      </xdr:spPr>
    </xdr:pic>
    <xdr:clientData/>
  </xdr:twoCellAnchor>
  <xdr:twoCellAnchor editAs="oneCell">
    <xdr:from>
      <xdr:col>12</xdr:col>
      <xdr:colOff>135255</xdr:colOff>
      <xdr:row>12</xdr:row>
      <xdr:rowOff>91440</xdr:rowOff>
    </xdr:from>
    <xdr:to>
      <xdr:col>13</xdr:col>
      <xdr:colOff>453392</xdr:colOff>
      <xdr:row>16</xdr:row>
      <xdr:rowOff>144782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70BC57E6-513B-414F-961F-3AD9185E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855" y="2400300"/>
          <a:ext cx="1049657" cy="998222"/>
        </a:xfrm>
        <a:prstGeom prst="rect">
          <a:avLst/>
        </a:prstGeom>
      </xdr:spPr>
    </xdr:pic>
    <xdr:clientData/>
  </xdr:twoCellAnchor>
  <xdr:twoCellAnchor editAs="oneCell">
    <xdr:from>
      <xdr:col>7</xdr:col>
      <xdr:colOff>743025</xdr:colOff>
      <xdr:row>35</xdr:row>
      <xdr:rowOff>99970</xdr:rowOff>
    </xdr:from>
    <xdr:to>
      <xdr:col>9</xdr:col>
      <xdr:colOff>600151</xdr:colOff>
      <xdr:row>41</xdr:row>
      <xdr:rowOff>146760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2371B535-50F8-4F0F-9B87-EEA97E54DC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58042" b="95105" l="5803" r="2955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38" t="54605" r="69197" b="6702"/>
        <a:stretch/>
      </xdr:blipFill>
      <xdr:spPr>
        <a:xfrm>
          <a:off x="5800800" y="7338970"/>
          <a:ext cx="1476376" cy="1195505"/>
        </a:xfrm>
        <a:prstGeom prst="rect">
          <a:avLst/>
        </a:prstGeom>
      </xdr:spPr>
    </xdr:pic>
    <xdr:clientData/>
  </xdr:twoCellAnchor>
  <xdr:twoCellAnchor editAs="oneCell">
    <xdr:from>
      <xdr:col>16</xdr:col>
      <xdr:colOff>567690</xdr:colOff>
      <xdr:row>4</xdr:row>
      <xdr:rowOff>113113</xdr:rowOff>
    </xdr:from>
    <xdr:to>
      <xdr:col>18</xdr:col>
      <xdr:colOff>220979</xdr:colOff>
      <xdr:row>7</xdr:row>
      <xdr:rowOff>181100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1F08682D-E228-4D49-9C99-4EBAEEED3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ackgroundRemoval t="8431" b="43794" l="3760" r="2347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09" t="14121" r="74265" b="53685"/>
        <a:stretch/>
      </xdr:blipFill>
      <xdr:spPr>
        <a:xfrm>
          <a:off x="11723370" y="783673"/>
          <a:ext cx="1116329" cy="776647"/>
        </a:xfrm>
        <a:prstGeom prst="rect">
          <a:avLst/>
        </a:prstGeom>
      </xdr:spPr>
    </xdr:pic>
    <xdr:clientData/>
  </xdr:twoCellAnchor>
  <xdr:oneCellAnchor>
    <xdr:from>
      <xdr:col>4</xdr:col>
      <xdr:colOff>4900</xdr:colOff>
      <xdr:row>47</xdr:row>
      <xdr:rowOff>49061</xdr:rowOff>
    </xdr:from>
    <xdr:ext cx="1252399" cy="1072528"/>
    <xdr:pic>
      <xdr:nvPicPr>
        <xdr:cNvPr id="3" name="圖片 2">
          <a:extLst>
            <a:ext uri="{FF2B5EF4-FFF2-40B4-BE49-F238E27FC236}">
              <a16:creationId xmlns:a16="http://schemas.microsoft.com/office/drawing/2014/main" id="{CB80AAF3-0274-4129-80FE-87112FB00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ackgroundRemoval t="9375" b="89286" l="0" r="100000">
                      <a14:foregroundMark x1="86222" y1="59821" x2="86222" y2="59821"/>
                      <a14:foregroundMark x1="72889" y1="74107" x2="72889" y2="741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133" b="9201"/>
        <a:stretch/>
      </xdr:blipFill>
      <xdr:spPr>
        <a:xfrm>
          <a:off x="2382340" y="9589301"/>
          <a:ext cx="1252399" cy="1072528"/>
        </a:xfrm>
        <a:prstGeom prst="rect">
          <a:avLst/>
        </a:prstGeom>
      </xdr:spPr>
    </xdr:pic>
    <xdr:clientData/>
  </xdr:oneCellAnchor>
  <xdr:twoCellAnchor editAs="oneCell">
    <xdr:from>
      <xdr:col>16</xdr:col>
      <xdr:colOff>658731</xdr:colOff>
      <xdr:row>46</xdr:row>
      <xdr:rowOff>29391</xdr:rowOff>
    </xdr:from>
    <xdr:to>
      <xdr:col>18</xdr:col>
      <xdr:colOff>83821</xdr:colOff>
      <xdr:row>50</xdr:row>
      <xdr:rowOff>60960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814411" y="9432471"/>
          <a:ext cx="888130" cy="877389"/>
        </a:xfrm>
        <a:prstGeom prst="rect">
          <a:avLst/>
        </a:prstGeom>
      </xdr:spPr>
    </xdr:pic>
    <xdr:clientData/>
  </xdr:twoCellAnchor>
  <xdr:twoCellAnchor editAs="oneCell">
    <xdr:from>
      <xdr:col>8</xdr:col>
      <xdr:colOff>129540</xdr:colOff>
      <xdr:row>12</xdr:row>
      <xdr:rowOff>108203</xdr:rowOff>
    </xdr:from>
    <xdr:to>
      <xdr:col>10</xdr:col>
      <xdr:colOff>68580</xdr:colOff>
      <xdr:row>16</xdr:row>
      <xdr:rowOff>53340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A352FC76-073A-5297-FFFF-A1CA410FC6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>
          <a:extLst>
            <a:ext uri="{BEBA8EAE-BF5A-486C-A8C5-ECC9F3942E4B}">
              <a14:imgProps xmlns:a14="http://schemas.microsoft.com/office/drawing/2010/main">
                <a14:imgLayer r:embed="rId50">
                  <a14:imgEffect>
                    <a14:backgroundRemoval t="10000" b="90000" l="10000" r="90000">
                      <a14:foregroundMark x1="39333" y1="69067" x2="56267" y2="690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446" t="54633" r="30060" b="22530"/>
        <a:stretch/>
      </xdr:blipFill>
      <xdr:spPr>
        <a:xfrm>
          <a:off x="5433060" y="2417063"/>
          <a:ext cx="1402080" cy="89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5"/>
  <sheetViews>
    <sheetView tabSelected="1" topLeftCell="B41" zoomScaleNormal="100" workbookViewId="0">
      <selection activeCell="B42" sqref="B42:E42"/>
    </sheetView>
  </sheetViews>
  <sheetFormatPr defaultColWidth="9" defaultRowHeight="16.2" x14ac:dyDescent="0.3"/>
  <cols>
    <col min="1" max="1" width="2.6640625" style="83" customWidth="1"/>
    <col min="2" max="21" width="10.6640625" style="85" customWidth="1"/>
    <col min="22" max="16384" width="9" style="83"/>
  </cols>
  <sheetData>
    <row r="1" spans="2:21" ht="4.95" customHeight="1" thickBot="1" x14ac:dyDescent="0.45">
      <c r="B1" s="420"/>
      <c r="C1" s="420"/>
      <c r="D1" s="420"/>
      <c r="E1" s="420"/>
      <c r="F1" s="420"/>
      <c r="J1" s="421"/>
      <c r="K1" s="421"/>
      <c r="L1" s="421"/>
      <c r="M1" s="421"/>
      <c r="N1" s="421"/>
      <c r="O1" s="421"/>
      <c r="P1" s="421"/>
      <c r="Q1" s="148"/>
      <c r="R1" s="148"/>
      <c r="S1" s="148"/>
      <c r="T1" s="148"/>
    </row>
    <row r="2" spans="2:21" s="94" customFormat="1" ht="10.95" customHeight="1" x14ac:dyDescent="0.25">
      <c r="B2" s="426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324" t="s">
        <v>267</v>
      </c>
      <c r="S2" s="324"/>
      <c r="T2" s="324"/>
      <c r="U2" s="422"/>
    </row>
    <row r="3" spans="2:21" s="230" customFormat="1" ht="19.05" customHeight="1" x14ac:dyDescent="0.45"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424" t="s">
        <v>269</v>
      </c>
      <c r="S3" s="424"/>
      <c r="T3" s="424"/>
      <c r="U3" s="425"/>
    </row>
    <row r="4" spans="2:21" s="231" customFormat="1" ht="19.05" customHeight="1" x14ac:dyDescent="0.45">
      <c r="B4" s="428"/>
      <c r="C4" s="429"/>
      <c r="D4" s="429"/>
      <c r="E4" s="429"/>
      <c r="F4" s="274"/>
      <c r="G4" s="274"/>
      <c r="H4" s="274"/>
      <c r="I4" s="274"/>
      <c r="J4" s="275"/>
      <c r="K4" s="275"/>
      <c r="L4" s="275"/>
      <c r="M4" s="275"/>
      <c r="N4" s="276"/>
      <c r="O4" s="276"/>
      <c r="P4" s="276"/>
      <c r="Q4" s="276"/>
      <c r="R4" s="277" t="s">
        <v>223</v>
      </c>
      <c r="S4" s="278"/>
      <c r="T4" s="278"/>
      <c r="U4" s="279"/>
    </row>
    <row r="5" spans="2:21" s="231" customFormat="1" ht="19.05" customHeight="1" x14ac:dyDescent="0.45">
      <c r="B5" s="280"/>
      <c r="C5" s="281"/>
      <c r="D5" s="281"/>
      <c r="E5" s="281"/>
      <c r="F5" s="254"/>
      <c r="G5" s="254"/>
      <c r="H5" s="254"/>
      <c r="I5" s="254"/>
      <c r="J5" s="282"/>
      <c r="K5" s="282"/>
      <c r="L5" s="282"/>
      <c r="M5" s="282"/>
      <c r="N5" s="253"/>
      <c r="O5" s="253"/>
      <c r="P5" s="253"/>
      <c r="Q5" s="253"/>
      <c r="R5" s="283" t="s">
        <v>322</v>
      </c>
      <c r="S5" s="284"/>
      <c r="T5" s="284"/>
      <c r="U5" s="285"/>
    </row>
    <row r="6" spans="2:21" s="231" customFormat="1" ht="19.05" customHeight="1" x14ac:dyDescent="0.45">
      <c r="B6" s="250"/>
      <c r="C6" s="251"/>
      <c r="D6" s="251"/>
      <c r="E6" s="251"/>
      <c r="F6" s="252"/>
      <c r="G6" s="252"/>
      <c r="H6" s="252"/>
      <c r="I6" s="252"/>
      <c r="J6" s="253"/>
      <c r="K6" s="253"/>
      <c r="L6" s="253"/>
      <c r="M6" s="253"/>
      <c r="N6" s="254"/>
      <c r="O6" s="254"/>
      <c r="P6" s="254"/>
      <c r="Q6" s="254"/>
      <c r="R6" s="255" t="s">
        <v>314</v>
      </c>
      <c r="S6" s="256"/>
      <c r="T6" s="256"/>
      <c r="U6" s="257"/>
    </row>
    <row r="7" spans="2:21" s="230" customFormat="1" ht="19.05" customHeight="1" x14ac:dyDescent="0.45"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60" t="s">
        <v>95</v>
      </c>
      <c r="S7" s="259"/>
      <c r="T7" s="259"/>
      <c r="U7" s="261"/>
    </row>
    <row r="8" spans="2:21" s="230" customFormat="1" ht="19.05" customHeight="1" x14ac:dyDescent="0.45">
      <c r="B8" s="237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9" t="s">
        <v>126</v>
      </c>
      <c r="S8" s="240"/>
      <c r="T8" s="240"/>
      <c r="U8" s="241"/>
    </row>
    <row r="9" spans="2:21" s="94" customFormat="1" ht="12.9" customHeight="1" x14ac:dyDescent="0.25">
      <c r="B9" s="210"/>
      <c r="C9" s="208"/>
      <c r="D9" s="207"/>
      <c r="E9" s="209"/>
      <c r="F9" s="207"/>
      <c r="G9" s="208"/>
      <c r="H9" s="207"/>
      <c r="I9" s="209"/>
      <c r="J9" s="207"/>
      <c r="K9" s="208"/>
      <c r="L9" s="207"/>
      <c r="M9" s="209"/>
      <c r="N9" s="207"/>
      <c r="O9" s="208"/>
      <c r="P9" s="207"/>
      <c r="Q9" s="209"/>
      <c r="R9" s="97" t="s">
        <v>42</v>
      </c>
      <c r="S9" s="96">
        <f>'8.30'!W44</f>
        <v>708.4</v>
      </c>
      <c r="T9" s="97" t="s">
        <v>9</v>
      </c>
      <c r="U9" s="99">
        <f>'8.30'!W40</f>
        <v>22</v>
      </c>
    </row>
    <row r="10" spans="2:21" s="94" customFormat="1" ht="12.9" customHeight="1" thickBot="1" x14ac:dyDescent="0.3">
      <c r="B10" s="124"/>
      <c r="C10" s="211"/>
      <c r="D10" s="212"/>
      <c r="E10" s="211"/>
      <c r="F10" s="212"/>
      <c r="G10" s="211"/>
      <c r="H10" s="212"/>
      <c r="I10" s="211"/>
      <c r="J10" s="212"/>
      <c r="K10" s="211"/>
      <c r="L10" s="212"/>
      <c r="M10" s="211"/>
      <c r="N10" s="212"/>
      <c r="O10" s="211"/>
      <c r="P10" s="212"/>
      <c r="Q10" s="211"/>
      <c r="R10" s="102" t="s">
        <v>7</v>
      </c>
      <c r="S10" s="101">
        <f>'8.30'!W38</f>
        <v>99</v>
      </c>
      <c r="T10" s="102" t="s">
        <v>11</v>
      </c>
      <c r="U10" s="103">
        <f>'8.30'!W42</f>
        <v>28.6</v>
      </c>
    </row>
    <row r="11" spans="2:21" s="94" customFormat="1" ht="10.95" customHeight="1" x14ac:dyDescent="0.25">
      <c r="B11" s="375" t="s">
        <v>246</v>
      </c>
      <c r="C11" s="322"/>
      <c r="D11" s="322"/>
      <c r="E11" s="322"/>
      <c r="F11" s="376" t="s">
        <v>247</v>
      </c>
      <c r="G11" s="322"/>
      <c r="H11" s="322"/>
      <c r="I11" s="323"/>
      <c r="J11" s="322" t="s">
        <v>248</v>
      </c>
      <c r="K11" s="322"/>
      <c r="L11" s="322"/>
      <c r="M11" s="322"/>
      <c r="N11" s="322" t="s">
        <v>249</v>
      </c>
      <c r="O11" s="322"/>
      <c r="P11" s="322"/>
      <c r="Q11" s="323"/>
      <c r="R11" s="324" t="s">
        <v>250</v>
      </c>
      <c r="S11" s="324"/>
      <c r="T11" s="324"/>
      <c r="U11" s="422"/>
    </row>
    <row r="12" spans="2:21" s="230" customFormat="1" ht="19.05" customHeight="1" x14ac:dyDescent="0.45">
      <c r="B12" s="423" t="s">
        <v>51</v>
      </c>
      <c r="C12" s="265"/>
      <c r="D12" s="265"/>
      <c r="E12" s="266"/>
      <c r="F12" s="267" t="s">
        <v>150</v>
      </c>
      <c r="G12" s="238"/>
      <c r="H12" s="238"/>
      <c r="I12" s="238"/>
      <c r="J12" s="267" t="s">
        <v>173</v>
      </c>
      <c r="K12" s="238"/>
      <c r="L12" s="238"/>
      <c r="M12" s="268"/>
      <c r="N12" s="267" t="s">
        <v>161</v>
      </c>
      <c r="O12" s="238"/>
      <c r="P12" s="238"/>
      <c r="Q12" s="238"/>
      <c r="R12" s="424" t="s">
        <v>151</v>
      </c>
      <c r="S12" s="424"/>
      <c r="T12" s="424"/>
      <c r="U12" s="425"/>
    </row>
    <row r="13" spans="2:21" s="231" customFormat="1" ht="19.05" customHeight="1" x14ac:dyDescent="0.45">
      <c r="B13" s="404" t="s">
        <v>273</v>
      </c>
      <c r="C13" s="405"/>
      <c r="D13" s="405"/>
      <c r="E13" s="406"/>
      <c r="F13" s="407" t="s">
        <v>276</v>
      </c>
      <c r="G13" s="408"/>
      <c r="H13" s="408"/>
      <c r="I13" s="408"/>
      <c r="J13" s="409" t="s">
        <v>278</v>
      </c>
      <c r="K13" s="410"/>
      <c r="L13" s="410"/>
      <c r="M13" s="411"/>
      <c r="N13" s="412" t="s">
        <v>279</v>
      </c>
      <c r="O13" s="413"/>
      <c r="P13" s="413"/>
      <c r="Q13" s="413"/>
      <c r="R13" s="277" t="s">
        <v>280</v>
      </c>
      <c r="S13" s="278"/>
      <c r="T13" s="278"/>
      <c r="U13" s="279"/>
    </row>
    <row r="14" spans="2:21" s="231" customFormat="1" ht="19.05" customHeight="1" x14ac:dyDescent="0.45">
      <c r="B14" s="414" t="s">
        <v>323</v>
      </c>
      <c r="C14" s="415"/>
      <c r="D14" s="415"/>
      <c r="E14" s="416"/>
      <c r="F14" s="295" t="s">
        <v>315</v>
      </c>
      <c r="G14" s="296"/>
      <c r="H14" s="296"/>
      <c r="I14" s="296"/>
      <c r="J14" s="388" t="s">
        <v>277</v>
      </c>
      <c r="K14" s="389"/>
      <c r="L14" s="389"/>
      <c r="M14" s="417"/>
      <c r="N14" s="418" t="s">
        <v>335</v>
      </c>
      <c r="O14" s="419"/>
      <c r="P14" s="419"/>
      <c r="Q14" s="419"/>
      <c r="R14" s="283" t="s">
        <v>317</v>
      </c>
      <c r="S14" s="284"/>
      <c r="T14" s="284"/>
      <c r="U14" s="285"/>
    </row>
    <row r="15" spans="2:21" s="231" customFormat="1" ht="19.05" customHeight="1" x14ac:dyDescent="0.45">
      <c r="B15" s="398" t="s">
        <v>274</v>
      </c>
      <c r="C15" s="399"/>
      <c r="D15" s="399"/>
      <c r="E15" s="400"/>
      <c r="F15" s="401" t="s">
        <v>235</v>
      </c>
      <c r="G15" s="402"/>
      <c r="H15" s="402"/>
      <c r="I15" s="402"/>
      <c r="J15" s="395" t="s">
        <v>167</v>
      </c>
      <c r="K15" s="396"/>
      <c r="L15" s="396"/>
      <c r="M15" s="403"/>
      <c r="N15" s="384" t="s">
        <v>166</v>
      </c>
      <c r="O15" s="385"/>
      <c r="P15" s="385"/>
      <c r="Q15" s="385"/>
      <c r="R15" s="255" t="s">
        <v>168</v>
      </c>
      <c r="S15" s="256"/>
      <c r="T15" s="256"/>
      <c r="U15" s="257"/>
    </row>
    <row r="16" spans="2:21" s="230" customFormat="1" ht="19.05" customHeight="1" x14ac:dyDescent="0.45">
      <c r="B16" s="258" t="s">
        <v>95</v>
      </c>
      <c r="C16" s="259"/>
      <c r="D16" s="259"/>
      <c r="E16" s="300"/>
      <c r="F16" s="260" t="s">
        <v>120</v>
      </c>
      <c r="G16" s="259"/>
      <c r="H16" s="259"/>
      <c r="I16" s="259"/>
      <c r="J16" s="260" t="s">
        <v>119</v>
      </c>
      <c r="K16" s="259"/>
      <c r="L16" s="259"/>
      <c r="M16" s="300"/>
      <c r="N16" s="260" t="s">
        <v>163</v>
      </c>
      <c r="O16" s="259"/>
      <c r="P16" s="259"/>
      <c r="Q16" s="259"/>
      <c r="R16" s="260" t="s">
        <v>118</v>
      </c>
      <c r="S16" s="259"/>
      <c r="T16" s="259"/>
      <c r="U16" s="261"/>
    </row>
    <row r="17" spans="2:21" s="230" customFormat="1" ht="19.05" customHeight="1" x14ac:dyDescent="0.45">
      <c r="B17" s="301" t="s">
        <v>275</v>
      </c>
      <c r="C17" s="302"/>
      <c r="D17" s="302"/>
      <c r="E17" s="302"/>
      <c r="F17" s="302" t="s">
        <v>354</v>
      </c>
      <c r="G17" s="302"/>
      <c r="H17" s="302"/>
      <c r="I17" s="239"/>
      <c r="J17" s="239" t="s">
        <v>316</v>
      </c>
      <c r="K17" s="240"/>
      <c r="L17" s="240"/>
      <c r="M17" s="303"/>
      <c r="N17" s="460" t="s">
        <v>357</v>
      </c>
      <c r="O17" s="461"/>
      <c r="P17" s="461"/>
      <c r="Q17" s="461"/>
      <c r="R17" s="239" t="s">
        <v>356</v>
      </c>
      <c r="S17" s="240"/>
      <c r="T17" s="240"/>
      <c r="U17" s="241"/>
    </row>
    <row r="18" spans="2:21" s="94" customFormat="1" ht="12.9" customHeight="1" x14ac:dyDescent="0.25">
      <c r="B18" s="95" t="s">
        <v>42</v>
      </c>
      <c r="C18" s="96">
        <f>第一週明細!W12</f>
        <v>713.2</v>
      </c>
      <c r="D18" s="97" t="s">
        <v>9</v>
      </c>
      <c r="E18" s="104">
        <f>第一週明細!W8</f>
        <v>22</v>
      </c>
      <c r="F18" s="97" t="s">
        <v>42</v>
      </c>
      <c r="G18" s="96">
        <f>第一週明細!W20</f>
        <v>735.1</v>
      </c>
      <c r="H18" s="97" t="s">
        <v>9</v>
      </c>
      <c r="I18" s="104">
        <f>第一週明細!W16</f>
        <v>23.5</v>
      </c>
      <c r="J18" s="97" t="s">
        <v>42</v>
      </c>
      <c r="K18" s="96">
        <f>第一週明細!W28</f>
        <v>715.7</v>
      </c>
      <c r="L18" s="97" t="s">
        <v>9</v>
      </c>
      <c r="M18" s="98">
        <f>第一週明細!W24</f>
        <v>22.5</v>
      </c>
      <c r="N18" s="97" t="s">
        <v>42</v>
      </c>
      <c r="O18" s="96">
        <f>第一週明細!W36</f>
        <v>734</v>
      </c>
      <c r="P18" s="97" t="s">
        <v>9</v>
      </c>
      <c r="Q18" s="104">
        <f>第一週明細!W32</f>
        <v>24</v>
      </c>
      <c r="R18" s="97" t="s">
        <v>42</v>
      </c>
      <c r="S18" s="96">
        <f>第一週明細!W44</f>
        <v>743.3</v>
      </c>
      <c r="T18" s="97" t="s">
        <v>9</v>
      </c>
      <c r="U18" s="99">
        <f>第一週明細!W40</f>
        <v>24.5</v>
      </c>
    </row>
    <row r="19" spans="2:21" s="94" customFormat="1" ht="12.9" customHeight="1" thickBot="1" x14ac:dyDescent="0.3">
      <c r="B19" s="100" t="s">
        <v>7</v>
      </c>
      <c r="C19" s="101">
        <f>第一週明細!W6</f>
        <v>100</v>
      </c>
      <c r="D19" s="102" t="s">
        <v>11</v>
      </c>
      <c r="E19" s="105">
        <f>第一週明細!W10</f>
        <v>28.8</v>
      </c>
      <c r="F19" s="102" t="s">
        <v>7</v>
      </c>
      <c r="G19" s="101">
        <f>第一週明細!W14</f>
        <v>101.5</v>
      </c>
      <c r="H19" s="102" t="s">
        <v>11</v>
      </c>
      <c r="I19" s="105">
        <f>第一週明細!W18</f>
        <v>29.400000000000002</v>
      </c>
      <c r="J19" s="102" t="s">
        <v>7</v>
      </c>
      <c r="K19" s="101">
        <f>第一週明細!W22</f>
        <v>99</v>
      </c>
      <c r="L19" s="102" t="s">
        <v>11</v>
      </c>
      <c r="M19" s="101">
        <f>第一週明細!W26</f>
        <v>29.3</v>
      </c>
      <c r="N19" s="102" t="s">
        <v>7</v>
      </c>
      <c r="O19" s="101">
        <f>第一週明細!W30</f>
        <v>100.5</v>
      </c>
      <c r="P19" s="102" t="s">
        <v>11</v>
      </c>
      <c r="Q19" s="105">
        <f>第一週明細!W34</f>
        <v>29</v>
      </c>
      <c r="R19" s="102" t="s">
        <v>7</v>
      </c>
      <c r="S19" s="101">
        <f>第一週明細!W38</f>
        <v>101</v>
      </c>
      <c r="T19" s="102" t="s">
        <v>11</v>
      </c>
      <c r="U19" s="103">
        <f>第一週明細!W42</f>
        <v>29.700000000000003</v>
      </c>
    </row>
    <row r="20" spans="2:21" s="94" customFormat="1" ht="10.95" customHeight="1" x14ac:dyDescent="0.25">
      <c r="B20" s="375" t="s">
        <v>251</v>
      </c>
      <c r="C20" s="322"/>
      <c r="D20" s="322"/>
      <c r="E20" s="323"/>
      <c r="F20" s="322" t="s">
        <v>252</v>
      </c>
      <c r="G20" s="322"/>
      <c r="H20" s="322"/>
      <c r="I20" s="323"/>
      <c r="J20" s="324" t="s">
        <v>253</v>
      </c>
      <c r="K20" s="324"/>
      <c r="L20" s="324"/>
      <c r="M20" s="318"/>
      <c r="N20" s="324" t="s">
        <v>254</v>
      </c>
      <c r="O20" s="324"/>
      <c r="P20" s="324"/>
      <c r="Q20" s="318"/>
      <c r="R20" s="324" t="s">
        <v>255</v>
      </c>
      <c r="S20" s="324"/>
      <c r="T20" s="324"/>
      <c r="U20" s="422"/>
    </row>
    <row r="21" spans="2:21" s="230" customFormat="1" ht="19.05" customHeight="1" x14ac:dyDescent="0.45">
      <c r="B21" s="262" t="s">
        <v>51</v>
      </c>
      <c r="C21" s="263"/>
      <c r="D21" s="263"/>
      <c r="E21" s="264"/>
      <c r="F21" s="264" t="s">
        <v>152</v>
      </c>
      <c r="G21" s="265"/>
      <c r="H21" s="265"/>
      <c r="I21" s="266"/>
      <c r="J21" s="267" t="s">
        <v>51</v>
      </c>
      <c r="K21" s="238"/>
      <c r="L21" s="238"/>
      <c r="M21" s="238"/>
      <c r="N21" s="267" t="s">
        <v>196</v>
      </c>
      <c r="O21" s="238"/>
      <c r="P21" s="238"/>
      <c r="Q21" s="238"/>
      <c r="R21" s="381" t="s">
        <v>286</v>
      </c>
      <c r="S21" s="382"/>
      <c r="T21" s="382"/>
      <c r="U21" s="383"/>
    </row>
    <row r="22" spans="2:21" s="231" customFormat="1" ht="19.05" customHeight="1" x14ac:dyDescent="0.45">
      <c r="B22" s="269" t="s">
        <v>281</v>
      </c>
      <c r="C22" s="270"/>
      <c r="D22" s="270"/>
      <c r="E22" s="270"/>
      <c r="F22" s="271" t="s">
        <v>223</v>
      </c>
      <c r="G22" s="272"/>
      <c r="H22" s="272"/>
      <c r="I22" s="273"/>
      <c r="J22" s="462" t="s">
        <v>283</v>
      </c>
      <c r="K22" s="463"/>
      <c r="L22" s="463"/>
      <c r="M22" s="463"/>
      <c r="N22" s="348" t="s">
        <v>284</v>
      </c>
      <c r="O22" s="349"/>
      <c r="P22" s="349"/>
      <c r="Q22" s="349"/>
      <c r="R22" s="409" t="s">
        <v>234</v>
      </c>
      <c r="S22" s="410"/>
      <c r="T22" s="410"/>
      <c r="U22" s="464"/>
    </row>
    <row r="23" spans="2:21" s="231" customFormat="1" ht="19.05" customHeight="1" x14ac:dyDescent="0.45">
      <c r="B23" s="326" t="s">
        <v>318</v>
      </c>
      <c r="C23" s="327"/>
      <c r="D23" s="327"/>
      <c r="E23" s="328"/>
      <c r="F23" s="329" t="s">
        <v>325</v>
      </c>
      <c r="G23" s="330"/>
      <c r="H23" s="330"/>
      <c r="I23" s="331"/>
      <c r="J23" s="384" t="s">
        <v>327</v>
      </c>
      <c r="K23" s="385"/>
      <c r="L23" s="385"/>
      <c r="M23" s="385"/>
      <c r="N23" s="386" t="s">
        <v>285</v>
      </c>
      <c r="O23" s="387"/>
      <c r="P23" s="387"/>
      <c r="Q23" s="387"/>
      <c r="R23" s="388" t="s">
        <v>359</v>
      </c>
      <c r="S23" s="389"/>
      <c r="T23" s="389"/>
      <c r="U23" s="390"/>
    </row>
    <row r="24" spans="2:21" s="231" customFormat="1" ht="19.05" customHeight="1" x14ac:dyDescent="0.45">
      <c r="B24" s="286" t="s">
        <v>282</v>
      </c>
      <c r="C24" s="287"/>
      <c r="D24" s="287"/>
      <c r="E24" s="288"/>
      <c r="F24" s="289" t="s">
        <v>326</v>
      </c>
      <c r="G24" s="290"/>
      <c r="H24" s="290"/>
      <c r="I24" s="291"/>
      <c r="J24" s="391" t="s">
        <v>341</v>
      </c>
      <c r="K24" s="392"/>
      <c r="L24" s="392"/>
      <c r="M24" s="392"/>
      <c r="N24" s="393" t="s">
        <v>172</v>
      </c>
      <c r="O24" s="394"/>
      <c r="P24" s="394"/>
      <c r="Q24" s="394"/>
      <c r="R24" s="395" t="s">
        <v>124</v>
      </c>
      <c r="S24" s="396"/>
      <c r="T24" s="396"/>
      <c r="U24" s="397"/>
    </row>
    <row r="25" spans="2:21" s="230" customFormat="1" ht="19.05" customHeight="1" x14ac:dyDescent="0.45">
      <c r="B25" s="258" t="s">
        <v>95</v>
      </c>
      <c r="C25" s="259"/>
      <c r="D25" s="259"/>
      <c r="E25" s="259"/>
      <c r="F25" s="260" t="s">
        <v>169</v>
      </c>
      <c r="G25" s="259"/>
      <c r="H25" s="259"/>
      <c r="I25" s="259"/>
      <c r="J25" s="260" t="s">
        <v>171</v>
      </c>
      <c r="K25" s="259"/>
      <c r="L25" s="259"/>
      <c r="M25" s="300"/>
      <c r="N25" s="260" t="s">
        <v>163</v>
      </c>
      <c r="O25" s="259"/>
      <c r="P25" s="259"/>
      <c r="Q25" s="259"/>
      <c r="R25" s="260" t="s">
        <v>287</v>
      </c>
      <c r="S25" s="259"/>
      <c r="T25" s="259"/>
      <c r="U25" s="261"/>
    </row>
    <row r="26" spans="2:21" s="230" customFormat="1" ht="19.05" customHeight="1" x14ac:dyDescent="0.45">
      <c r="B26" s="301" t="s">
        <v>275</v>
      </c>
      <c r="C26" s="302"/>
      <c r="D26" s="302"/>
      <c r="E26" s="239"/>
      <c r="F26" s="302" t="s">
        <v>170</v>
      </c>
      <c r="G26" s="302"/>
      <c r="H26" s="302"/>
      <c r="I26" s="239"/>
      <c r="J26" s="302" t="s">
        <v>174</v>
      </c>
      <c r="K26" s="302"/>
      <c r="L26" s="302"/>
      <c r="M26" s="302"/>
      <c r="N26" s="239" t="s">
        <v>126</v>
      </c>
      <c r="O26" s="240"/>
      <c r="P26" s="240"/>
      <c r="Q26" s="240"/>
      <c r="R26" s="239" t="s">
        <v>125</v>
      </c>
      <c r="S26" s="240"/>
      <c r="T26" s="240"/>
      <c r="U26" s="241"/>
    </row>
    <row r="27" spans="2:21" s="94" customFormat="1" ht="12.9" customHeight="1" x14ac:dyDescent="0.25">
      <c r="B27" s="136" t="s">
        <v>42</v>
      </c>
      <c r="C27" s="106">
        <f>第二週明細!W12</f>
        <v>749.7</v>
      </c>
      <c r="D27" s="107" t="s">
        <v>9</v>
      </c>
      <c r="E27" s="108">
        <f>第二週明細!W8</f>
        <v>22.5</v>
      </c>
      <c r="F27" s="97" t="s">
        <v>42</v>
      </c>
      <c r="G27" s="96">
        <f>第二週明細!W20</f>
        <v>710.8</v>
      </c>
      <c r="H27" s="97" t="s">
        <v>9</v>
      </c>
      <c r="I27" s="104">
        <f>第二週明細!W16</f>
        <v>22</v>
      </c>
      <c r="J27" s="97" t="s">
        <v>42</v>
      </c>
      <c r="K27" s="96">
        <f>第二週明細!W28</f>
        <v>722.9</v>
      </c>
      <c r="L27" s="97" t="s">
        <v>9</v>
      </c>
      <c r="M27" s="98">
        <f>第二週明細!W24</f>
        <v>22.5</v>
      </c>
      <c r="N27" s="97" t="s">
        <v>42</v>
      </c>
      <c r="O27" s="96">
        <f>第二週明細!W36</f>
        <v>701.2</v>
      </c>
      <c r="P27" s="97" t="s">
        <v>9</v>
      </c>
      <c r="Q27" s="104">
        <f>第二週明細!W32</f>
        <v>22</v>
      </c>
      <c r="R27" s="97" t="s">
        <v>42</v>
      </c>
      <c r="S27" s="96">
        <f>第二週明細!W44</f>
        <v>724</v>
      </c>
      <c r="T27" s="97" t="s">
        <v>9</v>
      </c>
      <c r="U27" s="99">
        <f>第二週明細!W40</f>
        <v>22</v>
      </c>
    </row>
    <row r="28" spans="2:21" s="94" customFormat="1" ht="10.199999999999999" customHeight="1" thickBot="1" x14ac:dyDescent="0.3">
      <c r="B28" s="100" t="s">
        <v>7</v>
      </c>
      <c r="C28" s="101">
        <f>第二週明細!W6</f>
        <v>106.5</v>
      </c>
      <c r="D28" s="102" t="s">
        <v>11</v>
      </c>
      <c r="E28" s="101">
        <f>第二週明細!W10</f>
        <v>30.3</v>
      </c>
      <c r="F28" s="102" t="s">
        <v>7</v>
      </c>
      <c r="G28" s="101">
        <f>第二週明細!W14</f>
        <v>99.5</v>
      </c>
      <c r="H28" s="102" t="s">
        <v>11</v>
      </c>
      <c r="I28" s="105">
        <f>第二週明細!W18</f>
        <v>28.7</v>
      </c>
      <c r="J28" s="102" t="s">
        <v>7</v>
      </c>
      <c r="K28" s="101">
        <f>第二週明細!W22</f>
        <v>100.5</v>
      </c>
      <c r="L28" s="102" t="s">
        <v>11</v>
      </c>
      <c r="M28" s="101">
        <f>第二週明細!W26</f>
        <v>29.6</v>
      </c>
      <c r="N28" s="102" t="s">
        <v>7</v>
      </c>
      <c r="O28" s="101">
        <f>第二週明細!W30</f>
        <v>97.5</v>
      </c>
      <c r="P28" s="102" t="s">
        <v>11</v>
      </c>
      <c r="Q28" s="105">
        <f>第二週明細!W34</f>
        <v>28.3</v>
      </c>
      <c r="R28" s="102" t="s">
        <v>7</v>
      </c>
      <c r="S28" s="101">
        <f>第二週明細!W38</f>
        <v>102.5</v>
      </c>
      <c r="T28" s="102" t="s">
        <v>11</v>
      </c>
      <c r="U28" s="103">
        <f>第二週明細!W42</f>
        <v>29</v>
      </c>
    </row>
    <row r="29" spans="2:21" s="94" customFormat="1" ht="10.95" customHeight="1" x14ac:dyDescent="0.25">
      <c r="B29" s="375" t="s">
        <v>256</v>
      </c>
      <c r="C29" s="322"/>
      <c r="D29" s="322"/>
      <c r="E29" s="323"/>
      <c r="F29" s="324" t="s">
        <v>308</v>
      </c>
      <c r="G29" s="324"/>
      <c r="H29" s="324"/>
      <c r="I29" s="324"/>
      <c r="J29" s="376" t="s">
        <v>257</v>
      </c>
      <c r="K29" s="322"/>
      <c r="L29" s="322"/>
      <c r="M29" s="323"/>
      <c r="N29" s="323" t="s">
        <v>258</v>
      </c>
      <c r="O29" s="325"/>
      <c r="P29" s="325"/>
      <c r="Q29" s="325"/>
      <c r="R29" s="323" t="s">
        <v>259</v>
      </c>
      <c r="S29" s="325"/>
      <c r="T29" s="325"/>
      <c r="U29" s="377"/>
    </row>
    <row r="30" spans="2:21" s="230" customFormat="1" ht="19.05" customHeight="1" x14ac:dyDescent="0.45">
      <c r="B30" s="237" t="s">
        <v>122</v>
      </c>
      <c r="C30" s="238"/>
      <c r="D30" s="238"/>
      <c r="E30" s="238"/>
      <c r="F30" s="378" t="s">
        <v>270</v>
      </c>
      <c r="G30" s="379"/>
      <c r="H30" s="379"/>
      <c r="I30" s="380"/>
      <c r="J30" s="238" t="s">
        <v>84</v>
      </c>
      <c r="K30" s="238"/>
      <c r="L30" s="238"/>
      <c r="M30" s="238"/>
      <c r="N30" s="267" t="s">
        <v>60</v>
      </c>
      <c r="O30" s="238"/>
      <c r="P30" s="238"/>
      <c r="Q30" s="238"/>
      <c r="R30" s="381" t="s">
        <v>176</v>
      </c>
      <c r="S30" s="382"/>
      <c r="T30" s="382"/>
      <c r="U30" s="383"/>
    </row>
    <row r="31" spans="2:21" s="230" customFormat="1" ht="19.05" customHeight="1" x14ac:dyDescent="0.45">
      <c r="B31" s="340" t="s">
        <v>288</v>
      </c>
      <c r="C31" s="311"/>
      <c r="D31" s="311"/>
      <c r="E31" s="311"/>
      <c r="F31" s="341"/>
      <c r="G31" s="342"/>
      <c r="H31" s="342"/>
      <c r="I31" s="343"/>
      <c r="J31" s="344" t="s">
        <v>321</v>
      </c>
      <c r="K31" s="344"/>
      <c r="L31" s="344"/>
      <c r="M31" s="345"/>
      <c r="N31" s="346" t="s">
        <v>329</v>
      </c>
      <c r="O31" s="347"/>
      <c r="P31" s="347"/>
      <c r="Q31" s="347"/>
      <c r="R31" s="348" t="s">
        <v>347</v>
      </c>
      <c r="S31" s="349"/>
      <c r="T31" s="349"/>
      <c r="U31" s="350"/>
    </row>
    <row r="32" spans="2:21" s="230" customFormat="1" ht="19.05" customHeight="1" x14ac:dyDescent="0.45">
      <c r="B32" s="351" t="s">
        <v>289</v>
      </c>
      <c r="C32" s="330"/>
      <c r="D32" s="330"/>
      <c r="E32" s="330"/>
      <c r="F32" s="352"/>
      <c r="G32" s="353"/>
      <c r="H32" s="353"/>
      <c r="I32" s="354"/>
      <c r="J32" s="355" t="s">
        <v>328</v>
      </c>
      <c r="K32" s="355"/>
      <c r="L32" s="355"/>
      <c r="M32" s="356"/>
      <c r="N32" s="357" t="s">
        <v>175</v>
      </c>
      <c r="O32" s="358"/>
      <c r="P32" s="358"/>
      <c r="Q32" s="358"/>
      <c r="R32" s="359" t="s">
        <v>360</v>
      </c>
      <c r="S32" s="360"/>
      <c r="T32" s="360"/>
      <c r="U32" s="361"/>
    </row>
    <row r="33" spans="2:21" s="230" customFormat="1" ht="19.05" customHeight="1" x14ac:dyDescent="0.45">
      <c r="B33" s="371" t="s">
        <v>123</v>
      </c>
      <c r="C33" s="372"/>
      <c r="D33" s="372"/>
      <c r="E33" s="372"/>
      <c r="F33" s="364"/>
      <c r="G33" s="365"/>
      <c r="H33" s="365"/>
      <c r="I33" s="366"/>
      <c r="J33" s="334" t="s">
        <v>291</v>
      </c>
      <c r="K33" s="367"/>
      <c r="L33" s="367"/>
      <c r="M33" s="367"/>
      <c r="N33" s="368" t="s">
        <v>235</v>
      </c>
      <c r="O33" s="369"/>
      <c r="P33" s="369"/>
      <c r="Q33" s="369"/>
      <c r="R33" s="357" t="s">
        <v>330</v>
      </c>
      <c r="S33" s="358"/>
      <c r="T33" s="358"/>
      <c r="U33" s="370"/>
    </row>
    <row r="34" spans="2:21" s="230" customFormat="1" ht="19.05" customHeight="1" x14ac:dyDescent="0.45">
      <c r="B34" s="258" t="s">
        <v>121</v>
      </c>
      <c r="C34" s="259"/>
      <c r="D34" s="259"/>
      <c r="E34" s="259"/>
      <c r="F34" s="260"/>
      <c r="G34" s="259"/>
      <c r="H34" s="259"/>
      <c r="I34" s="300"/>
      <c r="J34" s="259" t="s">
        <v>95</v>
      </c>
      <c r="K34" s="259"/>
      <c r="L34" s="259"/>
      <c r="M34" s="259"/>
      <c r="N34" s="260" t="s">
        <v>164</v>
      </c>
      <c r="O34" s="259"/>
      <c r="P34" s="259"/>
      <c r="Q34" s="259"/>
      <c r="R34" s="260" t="s">
        <v>120</v>
      </c>
      <c r="S34" s="259"/>
      <c r="T34" s="259"/>
      <c r="U34" s="261"/>
    </row>
    <row r="35" spans="2:21" s="230" customFormat="1" ht="19.05" customHeight="1" x14ac:dyDescent="0.45">
      <c r="B35" s="237" t="s">
        <v>290</v>
      </c>
      <c r="C35" s="238"/>
      <c r="D35" s="238"/>
      <c r="E35" s="238"/>
      <c r="F35" s="267"/>
      <c r="G35" s="238"/>
      <c r="H35" s="238"/>
      <c r="I35" s="268"/>
      <c r="J35" s="303" t="s">
        <v>162</v>
      </c>
      <c r="K35" s="302"/>
      <c r="L35" s="302"/>
      <c r="M35" s="302"/>
      <c r="N35" s="373" t="s">
        <v>358</v>
      </c>
      <c r="O35" s="374"/>
      <c r="P35" s="374"/>
      <c r="Q35" s="374"/>
      <c r="R35" s="239" t="s">
        <v>126</v>
      </c>
      <c r="S35" s="240"/>
      <c r="T35" s="240"/>
      <c r="U35" s="241"/>
    </row>
    <row r="36" spans="2:21" s="94" customFormat="1" ht="12.9" customHeight="1" x14ac:dyDescent="0.25">
      <c r="B36" s="95" t="s">
        <v>42</v>
      </c>
      <c r="C36" s="96">
        <f>第三週明細!W12</f>
        <v>735.8</v>
      </c>
      <c r="D36" s="97" t="s">
        <v>9</v>
      </c>
      <c r="E36" s="104">
        <f>第三週明細!W8</f>
        <v>21</v>
      </c>
      <c r="F36" s="227"/>
      <c r="G36" s="208"/>
      <c r="H36" s="207"/>
      <c r="I36" s="228"/>
      <c r="J36" s="142" t="s">
        <v>61</v>
      </c>
      <c r="K36" s="96">
        <f>第三週明細!W28</f>
        <v>714.8</v>
      </c>
      <c r="L36" s="97" t="s">
        <v>9</v>
      </c>
      <c r="M36" s="98">
        <f>第三週明細!W24</f>
        <v>22</v>
      </c>
      <c r="N36" s="97" t="s">
        <v>61</v>
      </c>
      <c r="O36" s="96">
        <f>第三週明細!W36</f>
        <v>761</v>
      </c>
      <c r="P36" s="97" t="s">
        <v>9</v>
      </c>
      <c r="Q36" s="104">
        <f>第三週明細!W32</f>
        <v>23</v>
      </c>
      <c r="R36" s="97" t="s">
        <v>62</v>
      </c>
      <c r="S36" s="96">
        <f>第三週明細!W44</f>
        <v>747.3</v>
      </c>
      <c r="T36" s="97" t="s">
        <v>9</v>
      </c>
      <c r="U36" s="99">
        <f>第三週明細!W40</f>
        <v>22.5</v>
      </c>
    </row>
    <row r="37" spans="2:21" s="94" customFormat="1" ht="12.9" customHeight="1" thickBot="1" x14ac:dyDescent="0.3">
      <c r="B37" s="100" t="s">
        <v>7</v>
      </c>
      <c r="C37" s="101">
        <f>第三週明細!W6</f>
        <v>107</v>
      </c>
      <c r="D37" s="102" t="s">
        <v>43</v>
      </c>
      <c r="E37" s="105">
        <f>第三週明細!W10</f>
        <v>29.7</v>
      </c>
      <c r="F37" s="125"/>
      <c r="G37" s="211"/>
      <c r="H37" s="212"/>
      <c r="I37" s="229"/>
      <c r="J37" s="137" t="s">
        <v>7</v>
      </c>
      <c r="K37" s="101">
        <f>第三週明細!W22</f>
        <v>100.5</v>
      </c>
      <c r="L37" s="102" t="s">
        <v>11</v>
      </c>
      <c r="M37" s="101">
        <f>第三週明細!W26</f>
        <v>28.700000000000003</v>
      </c>
      <c r="N37" s="102" t="s">
        <v>7</v>
      </c>
      <c r="O37" s="101">
        <f>第三週明細!W30</f>
        <v>108</v>
      </c>
      <c r="P37" s="102" t="s">
        <v>11</v>
      </c>
      <c r="Q37" s="105">
        <f>第三週明細!W34</f>
        <v>30.5</v>
      </c>
      <c r="R37" s="102" t="s">
        <v>7</v>
      </c>
      <c r="S37" s="101">
        <f>第三週明細!W38</f>
        <v>106</v>
      </c>
      <c r="T37" s="102" t="s">
        <v>11</v>
      </c>
      <c r="U37" s="103">
        <f>第三週明細!W42</f>
        <v>30.2</v>
      </c>
    </row>
    <row r="38" spans="2:21" s="94" customFormat="1" ht="10.95" customHeight="1" x14ac:dyDescent="0.25">
      <c r="B38" s="321" t="s">
        <v>260</v>
      </c>
      <c r="C38" s="319"/>
      <c r="D38" s="319"/>
      <c r="E38" s="319"/>
      <c r="F38" s="322" t="s">
        <v>261</v>
      </c>
      <c r="G38" s="322"/>
      <c r="H38" s="322"/>
      <c r="I38" s="323"/>
      <c r="J38" s="324" t="s">
        <v>262</v>
      </c>
      <c r="K38" s="324"/>
      <c r="L38" s="324"/>
      <c r="M38" s="324"/>
      <c r="N38" s="323" t="s">
        <v>263</v>
      </c>
      <c r="O38" s="325"/>
      <c r="P38" s="325"/>
      <c r="Q38" s="325"/>
      <c r="R38" s="318" t="s">
        <v>264</v>
      </c>
      <c r="S38" s="319"/>
      <c r="T38" s="319"/>
      <c r="U38" s="320"/>
    </row>
    <row r="39" spans="2:21" s="230" customFormat="1" ht="19.05" customHeight="1" x14ac:dyDescent="0.45">
      <c r="B39" s="262" t="s">
        <v>51</v>
      </c>
      <c r="C39" s="263"/>
      <c r="D39" s="263"/>
      <c r="E39" s="264"/>
      <c r="F39" s="264" t="s">
        <v>152</v>
      </c>
      <c r="G39" s="265"/>
      <c r="H39" s="265"/>
      <c r="I39" s="266"/>
      <c r="J39" s="267" t="s">
        <v>51</v>
      </c>
      <c r="K39" s="238"/>
      <c r="L39" s="238"/>
      <c r="M39" s="268"/>
      <c r="N39" s="264" t="s">
        <v>161</v>
      </c>
      <c r="O39" s="265"/>
      <c r="P39" s="265"/>
      <c r="Q39" s="265"/>
      <c r="R39" s="307" t="s">
        <v>179</v>
      </c>
      <c r="S39" s="308"/>
      <c r="T39" s="308"/>
      <c r="U39" s="309"/>
    </row>
    <row r="40" spans="2:21" s="230" customFormat="1" ht="19.05" customHeight="1" x14ac:dyDescent="0.45">
      <c r="B40" s="269" t="s">
        <v>292</v>
      </c>
      <c r="C40" s="270"/>
      <c r="D40" s="270"/>
      <c r="E40" s="270"/>
      <c r="F40" s="271" t="s">
        <v>127</v>
      </c>
      <c r="G40" s="272"/>
      <c r="H40" s="272"/>
      <c r="I40" s="273"/>
      <c r="J40" s="310" t="s">
        <v>350</v>
      </c>
      <c r="K40" s="311"/>
      <c r="L40" s="311"/>
      <c r="M40" s="312"/>
      <c r="N40" s="313" t="s">
        <v>296</v>
      </c>
      <c r="O40" s="314"/>
      <c r="P40" s="314"/>
      <c r="Q40" s="314"/>
      <c r="R40" s="315" t="s">
        <v>297</v>
      </c>
      <c r="S40" s="316"/>
      <c r="T40" s="316"/>
      <c r="U40" s="317"/>
    </row>
    <row r="41" spans="2:21" s="230" customFormat="1" ht="19.05" customHeight="1" x14ac:dyDescent="0.45">
      <c r="B41" s="326" t="s">
        <v>374</v>
      </c>
      <c r="C41" s="327"/>
      <c r="D41" s="327"/>
      <c r="E41" s="328"/>
      <c r="F41" s="329" t="s">
        <v>230</v>
      </c>
      <c r="G41" s="330"/>
      <c r="H41" s="330"/>
      <c r="I41" s="331"/>
      <c r="J41" s="332" t="s">
        <v>294</v>
      </c>
      <c r="K41" s="333"/>
      <c r="L41" s="333"/>
      <c r="M41" s="334"/>
      <c r="N41" s="335" t="s">
        <v>178</v>
      </c>
      <c r="O41" s="336"/>
      <c r="P41" s="336"/>
      <c r="Q41" s="336"/>
      <c r="R41" s="304" t="s">
        <v>180</v>
      </c>
      <c r="S41" s="305"/>
      <c r="T41" s="305"/>
      <c r="U41" s="306"/>
    </row>
    <row r="42" spans="2:21" s="230" customFormat="1" ht="19.05" customHeight="1" x14ac:dyDescent="0.45">
      <c r="B42" s="286" t="s">
        <v>373</v>
      </c>
      <c r="C42" s="287"/>
      <c r="D42" s="287"/>
      <c r="E42" s="288"/>
      <c r="F42" s="289" t="s">
        <v>293</v>
      </c>
      <c r="G42" s="290"/>
      <c r="H42" s="290"/>
      <c r="I42" s="291"/>
      <c r="J42" s="292" t="s">
        <v>295</v>
      </c>
      <c r="K42" s="293"/>
      <c r="L42" s="293"/>
      <c r="M42" s="294"/>
      <c r="N42" s="295" t="s">
        <v>319</v>
      </c>
      <c r="O42" s="296"/>
      <c r="P42" s="296"/>
      <c r="Q42" s="296"/>
      <c r="R42" s="297" t="s">
        <v>298</v>
      </c>
      <c r="S42" s="298"/>
      <c r="T42" s="298"/>
      <c r="U42" s="299"/>
    </row>
    <row r="43" spans="2:21" s="230" customFormat="1" ht="19.05" customHeight="1" x14ac:dyDescent="0.45">
      <c r="B43" s="258" t="s">
        <v>95</v>
      </c>
      <c r="C43" s="259"/>
      <c r="D43" s="259"/>
      <c r="E43" s="259"/>
      <c r="F43" s="260" t="s">
        <v>120</v>
      </c>
      <c r="G43" s="259"/>
      <c r="H43" s="259"/>
      <c r="I43" s="259"/>
      <c r="J43" s="260" t="s">
        <v>95</v>
      </c>
      <c r="K43" s="259"/>
      <c r="L43" s="259"/>
      <c r="M43" s="300"/>
      <c r="N43" s="260" t="s">
        <v>163</v>
      </c>
      <c r="O43" s="259"/>
      <c r="P43" s="259"/>
      <c r="Q43" s="259"/>
      <c r="R43" s="260" t="s">
        <v>121</v>
      </c>
      <c r="S43" s="259"/>
      <c r="T43" s="259"/>
      <c r="U43" s="261"/>
    </row>
    <row r="44" spans="2:21" s="230" customFormat="1" ht="19.05" customHeight="1" x14ac:dyDescent="0.45">
      <c r="B44" s="301" t="s">
        <v>125</v>
      </c>
      <c r="C44" s="302"/>
      <c r="D44" s="302"/>
      <c r="E44" s="239"/>
      <c r="F44" s="302" t="s">
        <v>217</v>
      </c>
      <c r="G44" s="302"/>
      <c r="H44" s="302"/>
      <c r="I44" s="239"/>
      <c r="J44" s="239" t="s">
        <v>177</v>
      </c>
      <c r="K44" s="240"/>
      <c r="L44" s="240"/>
      <c r="M44" s="303"/>
      <c r="N44" s="239" t="s">
        <v>126</v>
      </c>
      <c r="O44" s="240"/>
      <c r="P44" s="240"/>
      <c r="Q44" s="240"/>
      <c r="R44" s="239" t="s">
        <v>320</v>
      </c>
      <c r="S44" s="240"/>
      <c r="T44" s="240"/>
      <c r="U44" s="241"/>
    </row>
    <row r="45" spans="2:21" s="94" customFormat="1" ht="12.9" customHeight="1" x14ac:dyDescent="0.25">
      <c r="B45" s="136" t="s">
        <v>42</v>
      </c>
      <c r="C45" s="106">
        <f>第四週明細!W12</f>
        <v>749.7</v>
      </c>
      <c r="D45" s="107" t="s">
        <v>9</v>
      </c>
      <c r="E45" s="108">
        <f>第四週明細!W8</f>
        <v>22.5</v>
      </c>
      <c r="F45" s="97" t="s">
        <v>42</v>
      </c>
      <c r="G45" s="96">
        <f>第四週明細!W20</f>
        <v>706</v>
      </c>
      <c r="H45" s="97" t="s">
        <v>9</v>
      </c>
      <c r="I45" s="104">
        <f>第四週明細!W16</f>
        <v>22</v>
      </c>
      <c r="J45" s="97" t="s">
        <v>65</v>
      </c>
      <c r="K45" s="96">
        <f>第四週明細!W28</f>
        <v>749.7</v>
      </c>
      <c r="L45" s="97" t="s">
        <v>9</v>
      </c>
      <c r="M45" s="98">
        <f>第四週明細!W24</f>
        <v>22.5</v>
      </c>
      <c r="N45" s="97" t="s">
        <v>59</v>
      </c>
      <c r="O45" s="96">
        <f>第四週明細!W36</f>
        <v>710.9</v>
      </c>
      <c r="P45" s="97" t="s">
        <v>9</v>
      </c>
      <c r="Q45" s="98">
        <f>第四週明細!W32</f>
        <v>22.5</v>
      </c>
      <c r="R45" s="97" t="s">
        <v>42</v>
      </c>
      <c r="S45" s="96">
        <f>第四週明細!W44</f>
        <v>752.2</v>
      </c>
      <c r="T45" s="97" t="s">
        <v>9</v>
      </c>
      <c r="U45" s="99">
        <f>第四週明細!W40</f>
        <v>23</v>
      </c>
    </row>
    <row r="46" spans="2:21" s="94" customFormat="1" ht="12.9" customHeight="1" thickBot="1" x14ac:dyDescent="0.3">
      <c r="B46" s="100" t="s">
        <v>7</v>
      </c>
      <c r="C46" s="101">
        <f>第四週明細!W6</f>
        <v>106.5</v>
      </c>
      <c r="D46" s="102" t="s">
        <v>11</v>
      </c>
      <c r="E46" s="101">
        <f>第四週明細!W10</f>
        <v>30.3</v>
      </c>
      <c r="F46" s="198" t="s">
        <v>7</v>
      </c>
      <c r="G46" s="199">
        <f>第四週明細!W14</f>
        <v>98.5</v>
      </c>
      <c r="H46" s="198" t="s">
        <v>11</v>
      </c>
      <c r="I46" s="200">
        <f>第四週明細!W18</f>
        <v>28.5</v>
      </c>
      <c r="J46" s="198" t="s">
        <v>7</v>
      </c>
      <c r="K46" s="199">
        <f>第四週明細!W22</f>
        <v>106.5</v>
      </c>
      <c r="L46" s="198" t="s">
        <v>11</v>
      </c>
      <c r="M46" s="199">
        <f>第四週明細!W26</f>
        <v>30.3</v>
      </c>
      <c r="N46" s="198" t="s">
        <v>7</v>
      </c>
      <c r="O46" s="199">
        <f>第四週明細!W30</f>
        <v>98</v>
      </c>
      <c r="P46" s="198" t="s">
        <v>11</v>
      </c>
      <c r="Q46" s="199">
        <f>第四週明細!W34</f>
        <v>29.1</v>
      </c>
      <c r="R46" s="198" t="s">
        <v>7</v>
      </c>
      <c r="S46" s="199">
        <f>第四週明細!W38</f>
        <v>105.5</v>
      </c>
      <c r="T46" s="198" t="s">
        <v>11</v>
      </c>
      <c r="U46" s="201">
        <f>第四週明細!W42</f>
        <v>30.8</v>
      </c>
    </row>
    <row r="47" spans="2:21" s="94" customFormat="1" ht="10.95" customHeight="1" x14ac:dyDescent="0.25">
      <c r="B47" s="337" t="s">
        <v>265</v>
      </c>
      <c r="C47" s="325"/>
      <c r="D47" s="325"/>
      <c r="E47" s="325"/>
      <c r="F47" s="338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62"/>
      <c r="S47" s="362"/>
      <c r="T47" s="362"/>
      <c r="U47" s="363"/>
    </row>
    <row r="48" spans="2:21" s="230" customFormat="1" ht="19.05" customHeight="1" x14ac:dyDescent="0.45">
      <c r="B48" s="423" t="s">
        <v>51</v>
      </c>
      <c r="C48" s="265"/>
      <c r="D48" s="265"/>
      <c r="E48" s="265"/>
      <c r="F48" s="430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32"/>
    </row>
    <row r="49" spans="2:21" s="230" customFormat="1" ht="19.05" customHeight="1" x14ac:dyDescent="0.45">
      <c r="B49" s="433" t="s">
        <v>278</v>
      </c>
      <c r="C49" s="434"/>
      <c r="D49" s="434"/>
      <c r="E49" s="434"/>
      <c r="F49" s="435"/>
      <c r="G49" s="436"/>
      <c r="H49" s="436"/>
      <c r="I49" s="436"/>
      <c r="J49" s="437"/>
      <c r="K49" s="437"/>
      <c r="L49" s="437"/>
      <c r="M49" s="437"/>
      <c r="N49" s="438"/>
      <c r="O49" s="438"/>
      <c r="P49" s="438"/>
      <c r="Q49" s="438"/>
      <c r="R49" s="439"/>
      <c r="S49" s="439"/>
      <c r="T49" s="439"/>
      <c r="U49" s="440"/>
    </row>
    <row r="50" spans="2:21" s="230" customFormat="1" ht="19.05" customHeight="1" x14ac:dyDescent="0.45">
      <c r="B50" s="457" t="s">
        <v>181</v>
      </c>
      <c r="C50" s="458"/>
      <c r="D50" s="458"/>
      <c r="E50" s="458"/>
      <c r="F50" s="459"/>
      <c r="G50" s="451"/>
      <c r="H50" s="451"/>
      <c r="I50" s="451"/>
      <c r="J50" s="441"/>
      <c r="K50" s="441"/>
      <c r="L50" s="441"/>
      <c r="M50" s="441"/>
      <c r="N50" s="442"/>
      <c r="O50" s="442"/>
      <c r="P50" s="442"/>
      <c r="Q50" s="442"/>
      <c r="R50" s="443"/>
      <c r="S50" s="443"/>
      <c r="T50" s="443"/>
      <c r="U50" s="444"/>
    </row>
    <row r="51" spans="2:21" s="230" customFormat="1" ht="19.05" customHeight="1" x14ac:dyDescent="0.45">
      <c r="B51" s="446" t="s">
        <v>352</v>
      </c>
      <c r="C51" s="447"/>
      <c r="D51" s="447"/>
      <c r="E51" s="447"/>
      <c r="F51" s="448"/>
      <c r="G51" s="449"/>
      <c r="H51" s="449"/>
      <c r="I51" s="449"/>
      <c r="J51" s="450"/>
      <c r="K51" s="450"/>
      <c r="L51" s="450"/>
      <c r="M51" s="450"/>
      <c r="N51" s="451"/>
      <c r="O51" s="451"/>
      <c r="P51" s="451"/>
      <c r="Q51" s="451"/>
      <c r="R51" s="452"/>
      <c r="S51" s="452"/>
      <c r="T51" s="452"/>
      <c r="U51" s="453"/>
    </row>
    <row r="52" spans="2:21" s="230" customFormat="1" ht="19.05" customHeight="1" x14ac:dyDescent="0.45">
      <c r="B52" s="258" t="s">
        <v>95</v>
      </c>
      <c r="C52" s="259"/>
      <c r="D52" s="259"/>
      <c r="E52" s="259"/>
      <c r="F52" s="454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6"/>
    </row>
    <row r="53" spans="2:21" s="230" customFormat="1" ht="19.05" customHeight="1" x14ac:dyDescent="0.45">
      <c r="B53" s="445" t="s">
        <v>126</v>
      </c>
      <c r="C53" s="240"/>
      <c r="D53" s="240"/>
      <c r="E53" s="240"/>
      <c r="F53" s="246" t="s">
        <v>165</v>
      </c>
      <c r="G53" s="247"/>
      <c r="H53" s="247"/>
      <c r="I53" s="247"/>
      <c r="J53" s="247"/>
      <c r="K53" s="247"/>
      <c r="L53" s="247"/>
      <c r="M53" s="247"/>
      <c r="N53" s="247"/>
      <c r="O53" s="247"/>
      <c r="P53" s="232"/>
      <c r="Q53" s="232"/>
      <c r="R53" s="232"/>
      <c r="S53" s="232"/>
      <c r="T53" s="232"/>
      <c r="U53" s="233"/>
    </row>
    <row r="54" spans="2:21" s="94" customFormat="1" ht="12.9" customHeight="1" x14ac:dyDescent="0.25">
      <c r="B54" s="183" t="s">
        <v>59</v>
      </c>
      <c r="C54" s="96">
        <f>'第五週明細 '!W12</f>
        <v>723.2</v>
      </c>
      <c r="D54" s="128" t="s">
        <v>64</v>
      </c>
      <c r="E54" s="104">
        <f>'第五週明細 '!W8</f>
        <v>22</v>
      </c>
      <c r="F54" s="246"/>
      <c r="G54" s="247"/>
      <c r="H54" s="247"/>
      <c r="I54" s="247"/>
      <c r="J54" s="247"/>
      <c r="K54" s="247"/>
      <c r="L54" s="247"/>
      <c r="M54" s="247"/>
      <c r="N54" s="247"/>
      <c r="O54" s="247"/>
      <c r="P54" s="213"/>
      <c r="Q54" s="213"/>
      <c r="R54" s="242" t="s">
        <v>268</v>
      </c>
      <c r="S54" s="242"/>
      <c r="T54" s="242"/>
      <c r="U54" s="243"/>
    </row>
    <row r="55" spans="2:21" s="94" customFormat="1" ht="12.9" customHeight="1" thickBot="1" x14ac:dyDescent="0.3">
      <c r="B55" s="124" t="s">
        <v>66</v>
      </c>
      <c r="C55" s="126">
        <f>'第五週明細 '!W6</f>
        <v>102</v>
      </c>
      <c r="D55" s="125" t="s">
        <v>67</v>
      </c>
      <c r="E55" s="127">
        <f>'第五週明細 '!W10</f>
        <v>29.3</v>
      </c>
      <c r="F55" s="248"/>
      <c r="G55" s="249"/>
      <c r="H55" s="249"/>
      <c r="I55" s="249"/>
      <c r="J55" s="249"/>
      <c r="K55" s="249"/>
      <c r="L55" s="249"/>
      <c r="M55" s="249"/>
      <c r="N55" s="249"/>
      <c r="O55" s="249"/>
      <c r="P55" s="214"/>
      <c r="Q55" s="214"/>
      <c r="R55" s="244"/>
      <c r="S55" s="244"/>
      <c r="T55" s="244"/>
      <c r="U55" s="245"/>
    </row>
  </sheetData>
  <mergeCells count="211">
    <mergeCell ref="B21:E21"/>
    <mergeCell ref="F21:I21"/>
    <mergeCell ref="J21:M21"/>
    <mergeCell ref="N21:Q21"/>
    <mergeCell ref="R21:U21"/>
    <mergeCell ref="B22:E22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F22:I22"/>
    <mergeCell ref="J22:M22"/>
    <mergeCell ref="N22:Q22"/>
    <mergeCell ref="R22:U22"/>
    <mergeCell ref="J50:M50"/>
    <mergeCell ref="N50:Q50"/>
    <mergeCell ref="R50:U50"/>
    <mergeCell ref="B53:E53"/>
    <mergeCell ref="B51:E51"/>
    <mergeCell ref="F51:I51"/>
    <mergeCell ref="J51:M51"/>
    <mergeCell ref="N51:Q51"/>
    <mergeCell ref="R51:U51"/>
    <mergeCell ref="B52:E52"/>
    <mergeCell ref="F52:I52"/>
    <mergeCell ref="J52:M52"/>
    <mergeCell ref="N52:Q52"/>
    <mergeCell ref="R52:U52"/>
    <mergeCell ref="B50:E50"/>
    <mergeCell ref="F50:I50"/>
    <mergeCell ref="B48:E48"/>
    <mergeCell ref="F48:I48"/>
    <mergeCell ref="J48:M48"/>
    <mergeCell ref="N48:Q48"/>
    <mergeCell ref="R48:U48"/>
    <mergeCell ref="B49:E49"/>
    <mergeCell ref="F49:I49"/>
    <mergeCell ref="J49:M49"/>
    <mergeCell ref="N49:Q49"/>
    <mergeCell ref="R49:U49"/>
    <mergeCell ref="B1:F1"/>
    <mergeCell ref="J1:M1"/>
    <mergeCell ref="N1:P1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47:E47"/>
    <mergeCell ref="F47:I47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R47:U47"/>
    <mergeCell ref="J47:M47"/>
    <mergeCell ref="N47:Q47"/>
    <mergeCell ref="F33:I33"/>
    <mergeCell ref="J33:M33"/>
    <mergeCell ref="N33:Q33"/>
    <mergeCell ref="R33:U33"/>
    <mergeCell ref="B33:E33"/>
    <mergeCell ref="B35:E35"/>
    <mergeCell ref="F35:I35"/>
    <mergeCell ref="J35:M35"/>
    <mergeCell ref="N35:Q35"/>
    <mergeCell ref="R41:U41"/>
    <mergeCell ref="R39:U39"/>
    <mergeCell ref="J40:M40"/>
    <mergeCell ref="N40:Q40"/>
    <mergeCell ref="R40:U40"/>
    <mergeCell ref="R38:U38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B41:E41"/>
    <mergeCell ref="F41:I41"/>
    <mergeCell ref="J41:M41"/>
    <mergeCell ref="N41:Q41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B44:E44"/>
    <mergeCell ref="F44:I44"/>
    <mergeCell ref="J44:M44"/>
    <mergeCell ref="N44:Q4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B8:E8"/>
    <mergeCell ref="F8:I8"/>
    <mergeCell ref="J8:M8"/>
    <mergeCell ref="N8:Q8"/>
    <mergeCell ref="R8:U8"/>
    <mergeCell ref="R54:U55"/>
    <mergeCell ref="F53:O55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39:E39"/>
    <mergeCell ref="F39:I39"/>
    <mergeCell ref="J39:M39"/>
    <mergeCell ref="N39:Q39"/>
    <mergeCell ref="B40:E40"/>
    <mergeCell ref="F40:I40"/>
    <mergeCell ref="R35:U35"/>
  </mergeCells>
  <phoneticPr fontId="19" type="noConversion"/>
  <pageMargins left="0.19685039370078741" right="0.19685039370078741" top="3.937007874015748E-2" bottom="3.937007874015748E-2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F41D-25C4-42BE-8EFE-6F6329822DA7}">
  <sheetPr>
    <pageSetUpPr fitToPage="1"/>
  </sheetPr>
  <dimension ref="B1:AJ46"/>
  <sheetViews>
    <sheetView topLeftCell="A20" zoomScale="60" workbookViewId="0">
      <selection activeCell="L4" sqref="L4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482" t="s">
        <v>361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"/>
      <c r="AB1" s="6"/>
    </row>
    <row r="2" spans="2:36" s="5" customFormat="1" ht="18.899999999999999" customHeight="1" x14ac:dyDescent="0.6">
      <c r="B2" s="483"/>
      <c r="C2" s="484"/>
      <c r="D2" s="484"/>
      <c r="E2" s="484"/>
      <c r="F2" s="484"/>
      <c r="G2" s="48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 x14ac:dyDescent="0.5">
      <c r="B3" s="81" t="s">
        <v>41</v>
      </c>
      <c r="C3" s="81"/>
      <c r="D3" s="82"/>
      <c r="E3" s="11"/>
      <c r="F3" s="485" t="s">
        <v>165</v>
      </c>
      <c r="G3" s="485"/>
      <c r="H3" s="485"/>
      <c r="I3" s="485"/>
      <c r="J3" s="485"/>
      <c r="K3" s="485"/>
      <c r="L3" s="48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0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28.2" x14ac:dyDescent="0.4">
      <c r="B5" s="31"/>
      <c r="C5" s="475"/>
      <c r="D5" s="32"/>
      <c r="E5" s="172"/>
      <c r="F5" s="1"/>
      <c r="G5" s="32"/>
      <c r="H5" s="172"/>
      <c r="I5" s="1"/>
      <c r="J5" s="32"/>
      <c r="K5" s="172"/>
      <c r="L5" s="1"/>
      <c r="M5" s="32"/>
      <c r="N5" s="172"/>
      <c r="O5" s="1"/>
      <c r="P5" s="32"/>
      <c r="Q5" s="32"/>
      <c r="R5" s="1"/>
      <c r="S5" s="32"/>
      <c r="T5" s="172"/>
      <c r="U5" s="1"/>
      <c r="V5" s="476"/>
      <c r="W5" s="33"/>
      <c r="X5" s="41"/>
      <c r="Y5" s="167"/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 x14ac:dyDescent="0.4">
      <c r="B6" s="37"/>
      <c r="C6" s="475"/>
      <c r="D6" s="2"/>
      <c r="E6" s="2"/>
      <c r="F6" s="2"/>
      <c r="G6" s="194"/>
      <c r="H6" s="19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77"/>
      <c r="W6" s="90"/>
      <c r="X6" s="38"/>
      <c r="Y6" s="167"/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7.9" customHeight="1" x14ac:dyDescent="0.4">
      <c r="B7" s="37"/>
      <c r="C7" s="475"/>
      <c r="D7" s="2"/>
      <c r="E7" s="2"/>
      <c r="F7" s="2"/>
      <c r="G7" s="2"/>
      <c r="H7" s="2"/>
      <c r="I7" s="2"/>
      <c r="J7" s="2"/>
      <c r="K7" s="2"/>
      <c r="L7" s="2"/>
      <c r="M7" s="486"/>
      <c r="N7" s="487"/>
      <c r="O7" s="2"/>
      <c r="P7" s="2"/>
      <c r="Q7" s="2"/>
      <c r="R7" s="2"/>
      <c r="S7" s="486"/>
      <c r="T7" s="487"/>
      <c r="U7" s="2"/>
      <c r="V7" s="477"/>
      <c r="W7" s="40"/>
      <c r="X7" s="41"/>
      <c r="Y7" s="167"/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 x14ac:dyDescent="0.4">
      <c r="B8" s="37"/>
      <c r="C8" s="475"/>
      <c r="D8" s="2"/>
      <c r="E8" s="2"/>
      <c r="F8" s="2"/>
      <c r="G8" s="2"/>
      <c r="H8" s="45"/>
      <c r="I8" s="2"/>
      <c r="J8" s="2"/>
      <c r="K8" s="2"/>
      <c r="L8" s="2"/>
      <c r="M8" s="2"/>
      <c r="N8" s="86"/>
      <c r="O8" s="2"/>
      <c r="P8" s="2"/>
      <c r="Q8" s="45"/>
      <c r="R8" s="2"/>
      <c r="S8" s="2"/>
      <c r="T8" s="2"/>
      <c r="U8" s="2"/>
      <c r="V8" s="477"/>
      <c r="W8" s="88"/>
      <c r="X8" s="41"/>
      <c r="Y8" s="167"/>
      <c r="Z8" s="15"/>
      <c r="AC8" s="17"/>
      <c r="AD8" s="17"/>
      <c r="AE8" s="17"/>
      <c r="AF8" s="17"/>
      <c r="AG8" s="90"/>
      <c r="AH8" s="90"/>
      <c r="AI8" s="78"/>
      <c r="AJ8" s="3"/>
    </row>
    <row r="9" spans="2:36" ht="27.9" customHeight="1" x14ac:dyDescent="0.3">
      <c r="B9" s="479"/>
      <c r="C9" s="475"/>
      <c r="D9" s="2"/>
      <c r="E9" s="2"/>
      <c r="F9" s="2"/>
      <c r="G9" s="2"/>
      <c r="H9" s="45"/>
      <c r="I9" s="2"/>
      <c r="J9" s="2"/>
      <c r="K9" s="86"/>
      <c r="L9" s="2"/>
      <c r="M9" s="2"/>
      <c r="N9" s="2"/>
      <c r="O9" s="2"/>
      <c r="P9" s="2"/>
      <c r="Q9" s="45"/>
      <c r="R9" s="2"/>
      <c r="S9" s="2"/>
      <c r="T9" s="2"/>
      <c r="U9" s="2"/>
      <c r="V9" s="477"/>
      <c r="W9" s="40"/>
      <c r="X9" s="41"/>
      <c r="Y9" s="167"/>
      <c r="AC9" s="17"/>
      <c r="AD9" s="17"/>
      <c r="AE9" s="17"/>
      <c r="AF9" s="17"/>
      <c r="AG9" s="76"/>
      <c r="AH9" s="76"/>
      <c r="AI9" s="78"/>
      <c r="AJ9" s="3"/>
    </row>
    <row r="10" spans="2:36" ht="27.9" customHeight="1" x14ac:dyDescent="0.4">
      <c r="B10" s="479"/>
      <c r="C10" s="475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45"/>
      <c r="U10" s="2"/>
      <c r="V10" s="477"/>
      <c r="W10" s="88"/>
      <c r="X10" s="80"/>
      <c r="Y10" s="168"/>
      <c r="Z10" s="15"/>
      <c r="AG10" s="90"/>
      <c r="AH10" s="90"/>
      <c r="AI10" s="14"/>
      <c r="AJ10" s="3"/>
    </row>
    <row r="11" spans="2:36" ht="27.9" customHeight="1" x14ac:dyDescent="0.3">
      <c r="B11" s="47"/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77"/>
      <c r="W11" s="40"/>
      <c r="X11" s="49"/>
      <c r="Y11" s="167"/>
      <c r="AG11" s="76"/>
      <c r="AH11" s="76"/>
      <c r="AI11" s="77"/>
      <c r="AJ11" s="3"/>
    </row>
    <row r="12" spans="2:36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78"/>
      <c r="W12" s="89"/>
      <c r="X12" s="53"/>
      <c r="Y12" s="171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 x14ac:dyDescent="0.4">
      <c r="B13" s="31"/>
      <c r="C13" s="47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76"/>
      <c r="W13" s="33"/>
      <c r="X13" s="34"/>
      <c r="Y13" s="16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/>
      <c r="C14" s="475"/>
      <c r="D14" s="2"/>
      <c r="E14" s="2"/>
      <c r="F14" s="2"/>
      <c r="G14" s="2"/>
      <c r="H14" s="2"/>
      <c r="I14" s="11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77"/>
      <c r="W14" s="90"/>
      <c r="X14" s="38"/>
      <c r="Y14" s="167"/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 x14ac:dyDescent="0.4">
      <c r="B15" s="37"/>
      <c r="C15" s="475"/>
      <c r="D15" s="2"/>
      <c r="E15" s="2"/>
      <c r="F15" s="2"/>
      <c r="G15" s="2"/>
      <c r="H15" s="2"/>
      <c r="I15" s="120"/>
      <c r="J15" s="2"/>
      <c r="K15" s="2"/>
      <c r="L15" s="2"/>
      <c r="M15" s="472"/>
      <c r="N15" s="473"/>
      <c r="O15" s="2"/>
      <c r="P15" s="2"/>
      <c r="Q15" s="2"/>
      <c r="R15" s="2"/>
      <c r="S15" s="2"/>
      <c r="T15" s="2"/>
      <c r="U15" s="2"/>
      <c r="V15" s="477"/>
      <c r="W15" s="40"/>
      <c r="X15" s="41"/>
      <c r="Y15" s="167"/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6" ht="27.9" customHeight="1" x14ac:dyDescent="0.4">
      <c r="B16" s="37"/>
      <c r="C16" s="475"/>
      <c r="D16" s="2"/>
      <c r="E16" s="2"/>
      <c r="F16" s="2"/>
      <c r="G16" s="57"/>
      <c r="H16" s="121"/>
      <c r="I16" s="118"/>
      <c r="J16" s="2"/>
      <c r="K16" s="2"/>
      <c r="L16" s="2"/>
      <c r="M16" s="2"/>
      <c r="N16" s="86"/>
      <c r="O16" s="2"/>
      <c r="P16" s="2"/>
      <c r="Q16" s="45"/>
      <c r="R16" s="2"/>
      <c r="S16" s="2"/>
      <c r="T16" s="45"/>
      <c r="U16" s="2"/>
      <c r="V16" s="477"/>
      <c r="W16" s="88"/>
      <c r="X16" s="41"/>
      <c r="Y16" s="167"/>
      <c r="Z16" s="15"/>
      <c r="AA16" s="16" t="s">
        <v>29</v>
      </c>
      <c r="AB16" s="17">
        <v>1.6</v>
      </c>
      <c r="AC16" s="17">
        <f>AB16*1</f>
        <v>1.6</v>
      </c>
      <c r="AD16" s="17" t="s">
        <v>27</v>
      </c>
      <c r="AE16" s="17">
        <f>AB16*5</f>
        <v>8</v>
      </c>
      <c r="AF16" s="17">
        <f>AC16*4+AE16*4</f>
        <v>38.4</v>
      </c>
      <c r="AG16" s="90"/>
    </row>
    <row r="17" spans="2:33" ht="27.9" customHeight="1" x14ac:dyDescent="0.3">
      <c r="B17" s="479"/>
      <c r="C17" s="475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/>
      <c r="T17" s="45"/>
      <c r="U17" s="2"/>
      <c r="V17" s="477"/>
      <c r="W17" s="40"/>
      <c r="X17" s="41"/>
      <c r="Y17" s="167"/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79"/>
      <c r="C18" s="475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3"/>
      <c r="U18" s="2"/>
      <c r="V18" s="477"/>
      <c r="W18" s="88"/>
      <c r="X18" s="80"/>
      <c r="Y18" s="168"/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77"/>
      <c r="W19" s="40"/>
      <c r="X19" s="49"/>
      <c r="Y19" s="167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78"/>
      <c r="W20" s="89"/>
      <c r="X20" s="53"/>
      <c r="Y20" s="171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 x14ac:dyDescent="0.4">
      <c r="B21" s="31"/>
      <c r="C21" s="475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476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/>
      <c r="C22" s="47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77"/>
      <c r="W22" s="90"/>
      <c r="X22" s="38"/>
      <c r="Y22" s="39"/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/>
      <c r="C23" s="47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77"/>
      <c r="W23" s="40"/>
      <c r="X23" s="41"/>
      <c r="Y23" s="39"/>
      <c r="AA23" s="58" t="s">
        <v>26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27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/>
      <c r="C24" s="475"/>
      <c r="D24" s="2"/>
      <c r="E24" s="2"/>
      <c r="F24" s="2"/>
      <c r="G24" s="2"/>
      <c r="H24" s="45"/>
      <c r="I24" s="2"/>
      <c r="J24" s="2"/>
      <c r="K24" s="2"/>
      <c r="L24" s="2"/>
      <c r="M24" s="187"/>
      <c r="N24" s="191"/>
      <c r="O24" s="2"/>
      <c r="P24" s="2"/>
      <c r="Q24" s="45"/>
      <c r="R24" s="2"/>
      <c r="S24" s="2"/>
      <c r="T24" s="86"/>
      <c r="U24" s="2"/>
      <c r="V24" s="477"/>
      <c r="W24" s="88"/>
      <c r="X24" s="41"/>
      <c r="Y24" s="39"/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479"/>
      <c r="C25" s="475"/>
      <c r="D25" s="2"/>
      <c r="E25" s="2"/>
      <c r="F25" s="2"/>
      <c r="G25" s="2"/>
      <c r="H25" s="45"/>
      <c r="I25" s="2"/>
      <c r="J25" s="2"/>
      <c r="K25" s="45"/>
      <c r="L25" s="2"/>
      <c r="M25" s="2"/>
      <c r="N25" s="87"/>
      <c r="O25" s="2"/>
      <c r="P25" s="2"/>
      <c r="Q25" s="45"/>
      <c r="R25" s="2"/>
      <c r="S25" s="2"/>
      <c r="T25" s="86"/>
      <c r="U25" s="2"/>
      <c r="V25" s="477"/>
      <c r="W25" s="40"/>
      <c r="X25" s="41"/>
      <c r="Y25" s="39"/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479"/>
      <c r="C26" s="475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77"/>
      <c r="W26" s="88"/>
      <c r="X26" s="80"/>
      <c r="Y26" s="46"/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/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77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66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129"/>
      <c r="C29" s="468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469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130"/>
      <c r="C30" s="468"/>
      <c r="D30" s="110"/>
      <c r="E30" s="110"/>
      <c r="F30" s="11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70"/>
      <c r="W30" s="90"/>
      <c r="X30" s="38"/>
      <c r="Y30" s="39"/>
      <c r="Z30" s="15"/>
      <c r="AA30" s="17" t="s">
        <v>24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7.9" customHeight="1" x14ac:dyDescent="0.4">
      <c r="B31" s="130"/>
      <c r="C31" s="468"/>
      <c r="D31" s="110"/>
      <c r="E31" s="110"/>
      <c r="F31" s="110"/>
      <c r="G31" s="2"/>
      <c r="H31" s="2"/>
      <c r="I31" s="2"/>
      <c r="J31" s="472"/>
      <c r="K31" s="473"/>
      <c r="L31" s="2"/>
      <c r="M31" s="187"/>
      <c r="N31" s="191"/>
      <c r="O31" s="2"/>
      <c r="P31" s="2"/>
      <c r="Q31" s="2"/>
      <c r="R31" s="2"/>
      <c r="S31" s="2"/>
      <c r="T31" s="2"/>
      <c r="U31" s="2"/>
      <c r="V31" s="470"/>
      <c r="W31" s="40"/>
      <c r="X31" s="41"/>
      <c r="Y31" s="39"/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130"/>
      <c r="C32" s="468"/>
      <c r="D32" s="110"/>
      <c r="E32" s="110"/>
      <c r="F32" s="110"/>
      <c r="G32" s="2"/>
      <c r="H32" s="45"/>
      <c r="I32" s="2"/>
      <c r="J32" s="2"/>
      <c r="K32" s="86"/>
      <c r="L32" s="2"/>
      <c r="M32" s="2"/>
      <c r="N32" s="86"/>
      <c r="O32" s="2"/>
      <c r="P32" s="2"/>
      <c r="Q32" s="45"/>
      <c r="R32" s="2"/>
      <c r="S32" s="2"/>
      <c r="T32" s="45"/>
      <c r="U32" s="2"/>
      <c r="V32" s="470"/>
      <c r="W32" s="88"/>
      <c r="X32" s="41"/>
      <c r="Y32" s="39"/>
      <c r="Z32" s="15"/>
      <c r="AA32" s="16" t="s">
        <v>29</v>
      </c>
      <c r="AB32" s="17">
        <v>1.7</v>
      </c>
      <c r="AC32" s="17">
        <f>AB32*1</f>
        <v>1.7</v>
      </c>
      <c r="AD32" s="17" t="s">
        <v>27</v>
      </c>
      <c r="AE32" s="17">
        <f>AB32*5</f>
        <v>8.5</v>
      </c>
      <c r="AF32" s="17">
        <f>AC32*4+AE32*4</f>
        <v>40.799999999999997</v>
      </c>
      <c r="AG32" s="90"/>
    </row>
    <row r="33" spans="2:33" ht="27.9" customHeight="1" x14ac:dyDescent="0.3">
      <c r="B33" s="474"/>
      <c r="C33" s="468"/>
      <c r="D33" s="110"/>
      <c r="E33" s="110"/>
      <c r="F33" s="110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87"/>
      <c r="U33" s="2"/>
      <c r="V33" s="470"/>
      <c r="W33" s="40"/>
      <c r="X33" s="41"/>
      <c r="Y33" s="39"/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74"/>
      <c r="C34" s="468"/>
      <c r="D34" s="111"/>
      <c r="E34" s="111"/>
      <c r="F34" s="110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70"/>
      <c r="W34" s="88"/>
      <c r="X34" s="80"/>
      <c r="Y34" s="46"/>
      <c r="Z34" s="138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112"/>
      <c r="C35" s="114"/>
      <c r="D35" s="111"/>
      <c r="E35" s="111"/>
      <c r="F35" s="110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70"/>
      <c r="W35" s="40"/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 x14ac:dyDescent="0.4">
      <c r="B36" s="113"/>
      <c r="C36" s="115"/>
      <c r="D36" s="146"/>
      <c r="E36" s="146"/>
      <c r="F36" s="147"/>
      <c r="G36" s="147"/>
      <c r="H36" s="146"/>
      <c r="I36" s="147"/>
      <c r="J36" s="147"/>
      <c r="K36" s="146"/>
      <c r="L36" s="147"/>
      <c r="M36" s="147"/>
      <c r="N36" s="146"/>
      <c r="O36" s="147"/>
      <c r="P36" s="147"/>
      <c r="Q36" s="146"/>
      <c r="R36" s="147"/>
      <c r="S36" s="147"/>
      <c r="T36" s="146"/>
      <c r="U36" s="147"/>
      <c r="V36" s="471"/>
      <c r="W36" s="89"/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 x14ac:dyDescent="0.4">
      <c r="B37" s="129">
        <v>8</v>
      </c>
      <c r="C37" s="468"/>
      <c r="D37" s="145" t="str">
        <f>'113.8.30-9.30'!R3</f>
        <v>台式油飯</v>
      </c>
      <c r="E37" s="145" t="s">
        <v>17</v>
      </c>
      <c r="F37" s="145"/>
      <c r="G37" s="145" t="str">
        <f>'113.8.30-9.30'!R4</f>
        <v>鹽酥雞(炸)</v>
      </c>
      <c r="H37" s="145" t="s">
        <v>70</v>
      </c>
      <c r="I37" s="145"/>
      <c r="J37" s="145" t="str">
        <f>'113.8.30-9.30'!R5</f>
        <v>白菜蛋酥(豆)</v>
      </c>
      <c r="K37" s="145" t="s">
        <v>17</v>
      </c>
      <c r="L37" s="145"/>
      <c r="M37" s="145" t="str">
        <f>'113.8.30-9.30'!R6</f>
        <v>奶皇包(冷)</v>
      </c>
      <c r="N37" s="145" t="s">
        <v>15</v>
      </c>
      <c r="O37" s="145"/>
      <c r="P37" s="145" t="str">
        <f>'113.8.30-9.30'!R7</f>
        <v>深色蔬菜</v>
      </c>
      <c r="Q37" s="145" t="s">
        <v>18</v>
      </c>
      <c r="R37" s="145"/>
      <c r="S37" s="145" t="str">
        <f>'113.8.30-9.30'!R8</f>
        <v>紫菜蛋花湯</v>
      </c>
      <c r="T37" s="145" t="s">
        <v>17</v>
      </c>
      <c r="U37" s="145"/>
      <c r="V37" s="469"/>
      <c r="W37" s="33" t="s">
        <v>66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130" t="s">
        <v>8</v>
      </c>
      <c r="C38" s="468"/>
      <c r="D38" s="2" t="s">
        <v>128</v>
      </c>
      <c r="E38" s="2"/>
      <c r="F38" s="110">
        <v>80</v>
      </c>
      <c r="G38" s="480" t="s">
        <v>313</v>
      </c>
      <c r="H38" s="481"/>
      <c r="I38" s="2">
        <v>70</v>
      </c>
      <c r="J38" s="2" t="s">
        <v>130</v>
      </c>
      <c r="K38" s="2"/>
      <c r="L38" s="2">
        <v>70</v>
      </c>
      <c r="M38" s="2" t="s">
        <v>271</v>
      </c>
      <c r="N38" s="2" t="s">
        <v>157</v>
      </c>
      <c r="O38" s="2">
        <v>30</v>
      </c>
      <c r="P38" s="2" t="s">
        <v>96</v>
      </c>
      <c r="Q38" s="2"/>
      <c r="R38" s="2">
        <v>100</v>
      </c>
      <c r="S38" s="2" t="s">
        <v>78</v>
      </c>
      <c r="T38" s="2"/>
      <c r="U38" s="2">
        <v>1</v>
      </c>
      <c r="V38" s="470"/>
      <c r="W38" s="90">
        <f>Y37*15+Y38*0+Y39*5+Y40*0+Y41*15+Y42*12+15</f>
        <v>99</v>
      </c>
      <c r="X38" s="38" t="s">
        <v>83</v>
      </c>
      <c r="Y38" s="39">
        <v>2.4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130">
        <v>30</v>
      </c>
      <c r="C39" s="468"/>
      <c r="D39" s="2" t="s">
        <v>97</v>
      </c>
      <c r="E39" s="2"/>
      <c r="F39" s="110">
        <v>5</v>
      </c>
      <c r="G39" s="2"/>
      <c r="H39" s="2"/>
      <c r="I39" s="2"/>
      <c r="J39" s="2" t="s">
        <v>272</v>
      </c>
      <c r="K39" s="2"/>
      <c r="L39" s="2">
        <v>10</v>
      </c>
      <c r="M39" s="2"/>
      <c r="N39" s="86"/>
      <c r="O39" s="2"/>
      <c r="P39" s="2"/>
      <c r="Q39" s="2"/>
      <c r="R39" s="2"/>
      <c r="S39" s="2" t="s">
        <v>56</v>
      </c>
      <c r="T39" s="2"/>
      <c r="U39" s="2">
        <v>10</v>
      </c>
      <c r="V39" s="470"/>
      <c r="W39" s="40" t="s">
        <v>64</v>
      </c>
      <c r="X39" s="41" t="s">
        <v>25</v>
      </c>
      <c r="Y39" s="39">
        <v>1.8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130" t="s">
        <v>10</v>
      </c>
      <c r="C40" s="468"/>
      <c r="D40" s="2" t="s">
        <v>302</v>
      </c>
      <c r="E40" s="2"/>
      <c r="F40" s="110">
        <v>1</v>
      </c>
      <c r="G40" s="2"/>
      <c r="H40" s="45"/>
      <c r="I40" s="119"/>
      <c r="J40" s="121" t="s">
        <v>331</v>
      </c>
      <c r="K40" s="215"/>
      <c r="L40" s="2">
        <v>3</v>
      </c>
      <c r="M40" s="2"/>
      <c r="N40" s="86"/>
      <c r="O40" s="2"/>
      <c r="P40" s="2"/>
      <c r="Q40" s="45"/>
      <c r="R40" s="2"/>
      <c r="S40" s="2" t="s">
        <v>129</v>
      </c>
      <c r="T40" s="45"/>
      <c r="U40" s="2">
        <v>1</v>
      </c>
      <c r="V40" s="470"/>
      <c r="W40" s="88">
        <f>Y37*0+Y38*5+Y39*0+Y40*5+Y41*0+Y42*8</f>
        <v>22</v>
      </c>
      <c r="X40" s="41" t="s">
        <v>28</v>
      </c>
      <c r="Y40" s="39">
        <v>2</v>
      </c>
      <c r="Z40" s="15"/>
      <c r="AA40" s="16" t="s">
        <v>29</v>
      </c>
      <c r="AB40" s="17">
        <v>1.5</v>
      </c>
      <c r="AC40" s="17">
        <f>AB40*1</f>
        <v>1.5</v>
      </c>
      <c r="AD40" s="17" t="s">
        <v>27</v>
      </c>
      <c r="AE40" s="17">
        <f>AB40*5</f>
        <v>7.5</v>
      </c>
      <c r="AF40" s="17">
        <f>AC40*4+AE40*4</f>
        <v>36</v>
      </c>
      <c r="AG40" s="90"/>
    </row>
    <row r="41" spans="2:33" ht="27.9" customHeight="1" x14ac:dyDescent="0.3">
      <c r="B41" s="474" t="s">
        <v>30</v>
      </c>
      <c r="C41" s="468"/>
      <c r="D41" s="2" t="s">
        <v>87</v>
      </c>
      <c r="E41" s="2"/>
      <c r="F41" s="110">
        <v>1</v>
      </c>
      <c r="G41" s="2"/>
      <c r="H41" s="45"/>
      <c r="I41" s="2"/>
      <c r="J41" s="2" t="s">
        <v>133</v>
      </c>
      <c r="K41" s="87" t="s">
        <v>94</v>
      </c>
      <c r="L41" s="2">
        <v>20</v>
      </c>
      <c r="M41" s="2"/>
      <c r="N41" s="45"/>
      <c r="O41" s="2"/>
      <c r="P41" s="2"/>
      <c r="Q41" s="45"/>
      <c r="R41" s="2"/>
      <c r="S41" s="2"/>
      <c r="T41" s="87"/>
      <c r="U41" s="2"/>
      <c r="V41" s="470"/>
      <c r="W41" s="40" t="s">
        <v>43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74"/>
      <c r="C42" s="468"/>
      <c r="D42" s="192" t="s">
        <v>183</v>
      </c>
      <c r="E42" s="111"/>
      <c r="F42" s="110">
        <v>1</v>
      </c>
      <c r="G42" s="2"/>
      <c r="H42" s="45"/>
      <c r="I42" s="2"/>
      <c r="J42" s="2" t="s">
        <v>132</v>
      </c>
      <c r="K42" s="45"/>
      <c r="L42" s="2">
        <v>1</v>
      </c>
      <c r="M42" s="2"/>
      <c r="N42" s="45"/>
      <c r="O42" s="2"/>
      <c r="P42" s="2"/>
      <c r="Q42" s="45"/>
      <c r="R42" s="2"/>
      <c r="S42" s="2"/>
      <c r="T42" s="45"/>
      <c r="U42" s="2"/>
      <c r="V42" s="470"/>
      <c r="W42" s="88">
        <f>Y37*2+Y38*7+Y39*1+Y40*0+Y41*0+Y42*8</f>
        <v>28.6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112" t="s">
        <v>34</v>
      </c>
      <c r="C43" s="114"/>
      <c r="D43" s="192"/>
      <c r="E43" s="111"/>
      <c r="F43" s="110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70"/>
      <c r="W43" s="40" t="s">
        <v>12</v>
      </c>
      <c r="X43" s="49"/>
      <c r="Y43" s="39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76"/>
    </row>
    <row r="44" spans="2:33" ht="27.9" customHeight="1" thickBot="1" x14ac:dyDescent="0.45">
      <c r="B44" s="131"/>
      <c r="C44" s="115"/>
      <c r="D44" s="193"/>
      <c r="E44" s="116"/>
      <c r="F44" s="117"/>
      <c r="G44" s="117"/>
      <c r="H44" s="116"/>
      <c r="I44" s="117"/>
      <c r="J44" s="117"/>
      <c r="K44" s="116"/>
      <c r="L44" s="117"/>
      <c r="M44" s="117"/>
      <c r="N44" s="116"/>
      <c r="O44" s="117"/>
      <c r="P44" s="117"/>
      <c r="Q44" s="116"/>
      <c r="R44" s="117"/>
      <c r="S44" s="117"/>
      <c r="T44" s="116"/>
      <c r="U44" s="117"/>
      <c r="V44" s="471"/>
      <c r="W44" s="89">
        <f>W38*4+W42*4+W40*9</f>
        <v>708.4</v>
      </c>
      <c r="X44" s="53"/>
      <c r="Y44" s="54"/>
      <c r="Z44" s="15"/>
      <c r="AC44" s="52">
        <f>AC43*4/AF43</f>
        <v>0.16344561016013251</v>
      </c>
      <c r="AD44" s="52">
        <f>AD43*9/AF43</f>
        <v>0.29817780231916069</v>
      </c>
      <c r="AE44" s="52">
        <f>AE43*4/AF43</f>
        <v>0.53837658752070683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74"/>
      <c r="AB45" s="56"/>
    </row>
    <row r="46" spans="2:33" x14ac:dyDescent="0.3">
      <c r="B46" s="56"/>
      <c r="C46" s="61"/>
      <c r="D46" s="466"/>
      <c r="E46" s="466"/>
      <c r="F46" s="467"/>
      <c r="G46" s="467"/>
      <c r="H46" s="75"/>
      <c r="K46" s="75"/>
      <c r="N46" s="75"/>
      <c r="Q46" s="75"/>
      <c r="T46" s="75"/>
    </row>
  </sheetData>
  <mergeCells count="25">
    <mergeCell ref="B1:Y1"/>
    <mergeCell ref="B2:G2"/>
    <mergeCell ref="F3:L3"/>
    <mergeCell ref="C5:C10"/>
    <mergeCell ref="V5:V12"/>
    <mergeCell ref="M7:N7"/>
    <mergeCell ref="S7:T7"/>
    <mergeCell ref="B9:B10"/>
    <mergeCell ref="B33:B34"/>
    <mergeCell ref="C37:C42"/>
    <mergeCell ref="V37:V44"/>
    <mergeCell ref="B41:B42"/>
    <mergeCell ref="C13:C18"/>
    <mergeCell ref="V13:V20"/>
    <mergeCell ref="M15:N15"/>
    <mergeCell ref="B17:B18"/>
    <mergeCell ref="C21:C26"/>
    <mergeCell ref="V21:V28"/>
    <mergeCell ref="B25:B26"/>
    <mergeCell ref="G38:H38"/>
    <mergeCell ref="J45:Y45"/>
    <mergeCell ref="D46:G46"/>
    <mergeCell ref="C29:C34"/>
    <mergeCell ref="V29:V36"/>
    <mergeCell ref="J31:K31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6"/>
  <sheetViews>
    <sheetView topLeftCell="A19" zoomScale="60" workbookViewId="0">
      <selection activeCell="S33" sqref="S33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482" t="s">
        <v>362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"/>
      <c r="AB1" s="6"/>
    </row>
    <row r="2" spans="2:36" s="5" customFormat="1" ht="18.899999999999999" customHeight="1" x14ac:dyDescent="0.6">
      <c r="B2" s="483"/>
      <c r="C2" s="484"/>
      <c r="D2" s="484"/>
      <c r="E2" s="484"/>
      <c r="F2" s="484"/>
      <c r="G2" s="48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 x14ac:dyDescent="0.5">
      <c r="B3" s="81" t="s">
        <v>41</v>
      </c>
      <c r="C3" s="81"/>
      <c r="D3" s="82"/>
      <c r="E3" s="11"/>
      <c r="F3" s="485" t="s">
        <v>165</v>
      </c>
      <c r="G3" s="485"/>
      <c r="H3" s="485"/>
      <c r="I3" s="485"/>
      <c r="J3" s="485"/>
      <c r="K3" s="485"/>
      <c r="L3" s="48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0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 x14ac:dyDescent="0.4">
      <c r="B5" s="31">
        <v>9</v>
      </c>
      <c r="C5" s="475"/>
      <c r="D5" s="32" t="str">
        <f>'113.8.30-9.30'!B12</f>
        <v>香Q米飯</v>
      </c>
      <c r="E5" s="172" t="s">
        <v>15</v>
      </c>
      <c r="F5" s="1" t="s">
        <v>16</v>
      </c>
      <c r="G5" s="32" t="str">
        <f>'113.8.30-9.30'!B13</f>
        <v>鮮嫩里肌</v>
      </c>
      <c r="H5" s="172" t="s">
        <v>75</v>
      </c>
      <c r="I5" s="1" t="s">
        <v>16</v>
      </c>
      <c r="J5" s="32" t="str">
        <f>'113.8.30-9.30'!B14</f>
        <v>蝦米高麗菜(海)</v>
      </c>
      <c r="K5" s="172" t="s">
        <v>17</v>
      </c>
      <c r="L5" s="1" t="s">
        <v>16</v>
      </c>
      <c r="M5" s="32" t="str">
        <f>'113.8.30-9.30'!B15</f>
        <v>辣子雞丁</v>
      </c>
      <c r="N5" s="172" t="s">
        <v>17</v>
      </c>
      <c r="O5" s="1" t="s">
        <v>16</v>
      </c>
      <c r="P5" s="32" t="str">
        <f>'113.8.30-9.30'!B16</f>
        <v>深色蔬菜</v>
      </c>
      <c r="Q5" s="32" t="s">
        <v>18</v>
      </c>
      <c r="R5" s="1" t="s">
        <v>16</v>
      </c>
      <c r="S5" s="32" t="str">
        <f>'113.8.30-9.30'!B17</f>
        <v>菜頭湯</v>
      </c>
      <c r="T5" s="172" t="s">
        <v>17</v>
      </c>
      <c r="U5" s="1" t="s">
        <v>16</v>
      </c>
      <c r="V5" s="476"/>
      <c r="W5" s="33" t="s">
        <v>66</v>
      </c>
      <c r="X5" s="41" t="s">
        <v>19</v>
      </c>
      <c r="Y5" s="167">
        <v>5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 x14ac:dyDescent="0.4">
      <c r="B6" s="37" t="s">
        <v>8</v>
      </c>
      <c r="C6" s="475"/>
      <c r="D6" s="2" t="s">
        <v>128</v>
      </c>
      <c r="E6" s="2"/>
      <c r="F6" s="2">
        <v>100</v>
      </c>
      <c r="G6" s="488" t="s">
        <v>190</v>
      </c>
      <c r="H6" s="489"/>
      <c r="I6" s="2">
        <v>40</v>
      </c>
      <c r="J6" s="2" t="s">
        <v>137</v>
      </c>
      <c r="K6" s="2"/>
      <c r="L6" s="2">
        <v>55</v>
      </c>
      <c r="M6" s="2" t="s">
        <v>73</v>
      </c>
      <c r="N6" s="2"/>
      <c r="O6" s="2">
        <v>40</v>
      </c>
      <c r="P6" s="2" t="s">
        <v>96</v>
      </c>
      <c r="Q6" s="2"/>
      <c r="R6" s="2">
        <v>80</v>
      </c>
      <c r="S6" s="2" t="s">
        <v>57</v>
      </c>
      <c r="T6" s="2"/>
      <c r="U6" s="2">
        <v>30</v>
      </c>
      <c r="V6" s="477"/>
      <c r="W6" s="90">
        <f>Y5*15+Y6*0+Y7*5+Y8*0+Y9*15+Y10*12+15</f>
        <v>100</v>
      </c>
      <c r="X6" s="38" t="s">
        <v>83</v>
      </c>
      <c r="Y6" s="167">
        <v>2.4</v>
      </c>
      <c r="Z6" s="15"/>
      <c r="AA6" s="17"/>
      <c r="AC6" s="17"/>
      <c r="AD6" s="17"/>
      <c r="AE6" s="17"/>
      <c r="AF6" s="17"/>
      <c r="AG6" s="90"/>
      <c r="AH6" s="90"/>
      <c r="AI6" s="91"/>
      <c r="AJ6" s="3"/>
    </row>
    <row r="7" spans="2:36" ht="27.9" customHeight="1" x14ac:dyDescent="0.4">
      <c r="B7" s="37">
        <v>2</v>
      </c>
      <c r="C7" s="475"/>
      <c r="D7" s="2"/>
      <c r="E7" s="2"/>
      <c r="F7" s="2"/>
      <c r="G7" s="2"/>
      <c r="H7" s="2"/>
      <c r="I7" s="2"/>
      <c r="J7" s="2" t="s">
        <v>97</v>
      </c>
      <c r="K7" s="2"/>
      <c r="L7" s="2">
        <v>3</v>
      </c>
      <c r="M7" s="490" t="s">
        <v>313</v>
      </c>
      <c r="N7" s="491"/>
      <c r="O7" s="2">
        <v>30</v>
      </c>
      <c r="P7" s="2"/>
      <c r="Q7" s="2"/>
      <c r="R7" s="2"/>
      <c r="S7" s="219"/>
      <c r="T7" s="220"/>
      <c r="U7" s="2"/>
      <c r="V7" s="477"/>
      <c r="W7" s="40" t="s">
        <v>64</v>
      </c>
      <c r="X7" s="41" t="s">
        <v>25</v>
      </c>
      <c r="Y7" s="167">
        <v>2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 x14ac:dyDescent="0.4">
      <c r="B8" s="37" t="s">
        <v>10</v>
      </c>
      <c r="C8" s="475"/>
      <c r="D8" s="2"/>
      <c r="E8" s="2"/>
      <c r="F8" s="2"/>
      <c r="G8" s="2"/>
      <c r="H8" s="45"/>
      <c r="I8" s="2"/>
      <c r="J8" s="2" t="s">
        <v>132</v>
      </c>
      <c r="K8" s="2"/>
      <c r="L8" s="2">
        <v>1</v>
      </c>
      <c r="M8" s="2" t="s">
        <v>208</v>
      </c>
      <c r="N8" s="86"/>
      <c r="O8" s="2">
        <v>1</v>
      </c>
      <c r="P8" s="2"/>
      <c r="Q8" s="45"/>
      <c r="R8" s="2"/>
      <c r="S8" s="2"/>
      <c r="T8" s="2"/>
      <c r="U8" s="2"/>
      <c r="V8" s="477"/>
      <c r="W8" s="88">
        <f>Y5*0+Y6*5+Y7*0+Y8*5+Y9*0+Y10*8</f>
        <v>22</v>
      </c>
      <c r="X8" s="41" t="s">
        <v>28</v>
      </c>
      <c r="Y8" s="167">
        <v>2</v>
      </c>
      <c r="Z8" s="15"/>
      <c r="AC8" s="17"/>
      <c r="AD8" s="17"/>
      <c r="AE8" s="17"/>
      <c r="AF8" s="17"/>
      <c r="AG8" s="90"/>
      <c r="AH8" s="90"/>
      <c r="AI8" s="78"/>
      <c r="AJ8" s="3"/>
    </row>
    <row r="9" spans="2:36" ht="27.9" customHeight="1" x14ac:dyDescent="0.3">
      <c r="B9" s="479" t="s">
        <v>35</v>
      </c>
      <c r="C9" s="475"/>
      <c r="D9" s="2"/>
      <c r="E9" s="2"/>
      <c r="F9" s="2"/>
      <c r="G9" s="2"/>
      <c r="H9" s="45"/>
      <c r="I9" s="2"/>
      <c r="J9" s="2" t="s">
        <v>183</v>
      </c>
      <c r="K9" s="86"/>
      <c r="L9" s="2">
        <v>1</v>
      </c>
      <c r="M9" s="2"/>
      <c r="N9" s="2"/>
      <c r="O9" s="2"/>
      <c r="P9" s="2"/>
      <c r="Q9" s="45"/>
      <c r="R9" s="2"/>
      <c r="S9" s="2"/>
      <c r="T9" s="2"/>
      <c r="U9" s="2"/>
      <c r="V9" s="477"/>
      <c r="W9" s="40" t="s">
        <v>43</v>
      </c>
      <c r="X9" s="41" t="s">
        <v>31</v>
      </c>
      <c r="Y9" s="167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 x14ac:dyDescent="0.4">
      <c r="B10" s="479"/>
      <c r="C10" s="475"/>
      <c r="D10" s="2"/>
      <c r="E10" s="2"/>
      <c r="F10" s="2"/>
      <c r="G10" s="2"/>
      <c r="H10" s="45"/>
      <c r="I10" s="2"/>
      <c r="J10" s="2" t="s">
        <v>300</v>
      </c>
      <c r="K10" s="86" t="s">
        <v>86</v>
      </c>
      <c r="L10" s="2">
        <v>1</v>
      </c>
      <c r="M10" s="2"/>
      <c r="N10" s="2"/>
      <c r="O10" s="2"/>
      <c r="P10" s="2"/>
      <c r="Q10" s="45"/>
      <c r="R10" s="2"/>
      <c r="S10" s="2"/>
      <c r="T10" s="45"/>
      <c r="U10" s="2"/>
      <c r="V10" s="477"/>
      <c r="W10" s="88">
        <f>Y5*2+Y6*7+Y7*1+Y8*0+Y9*0+Y10*8</f>
        <v>28.8</v>
      </c>
      <c r="X10" s="80" t="s">
        <v>40</v>
      </c>
      <c r="Y10" s="168">
        <v>0</v>
      </c>
      <c r="Z10" s="15"/>
      <c r="AG10" s="90"/>
      <c r="AH10" s="90"/>
      <c r="AI10" s="14"/>
      <c r="AJ10" s="3"/>
    </row>
    <row r="11" spans="2:36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77"/>
      <c r="W11" s="40" t="s">
        <v>12</v>
      </c>
      <c r="X11" s="49"/>
      <c r="Y11" s="167"/>
      <c r="AG11" s="76"/>
      <c r="AH11" s="76"/>
      <c r="AI11" s="77"/>
      <c r="AJ11" s="3"/>
    </row>
    <row r="12" spans="2:36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78"/>
      <c r="W12" s="89">
        <f>W6*4+W10*4+W8*9</f>
        <v>713.2</v>
      </c>
      <c r="X12" s="53"/>
      <c r="Y12" s="171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 x14ac:dyDescent="0.4">
      <c r="B13" s="31">
        <v>9</v>
      </c>
      <c r="C13" s="475"/>
      <c r="D13" s="32" t="str">
        <f>'113.8.30-9.30'!F12</f>
        <v>糙米飯</v>
      </c>
      <c r="E13" s="32" t="s">
        <v>15</v>
      </c>
      <c r="F13" s="32"/>
      <c r="G13" s="32" t="str">
        <f>'113.8.30-9.30'!F13</f>
        <v>鹹豬肉</v>
      </c>
      <c r="H13" s="32" t="s">
        <v>17</v>
      </c>
      <c r="I13" s="32"/>
      <c r="J13" s="32" t="str">
        <f>'113.8.30-9.30'!F14</f>
        <v>香烤雞堡肉(加)</v>
      </c>
      <c r="K13" s="32" t="s">
        <v>71</v>
      </c>
      <c r="L13" s="32"/>
      <c r="M13" s="32" t="str">
        <f>'113.8.30-9.30'!F15</f>
        <v>玉米三色</v>
      </c>
      <c r="N13" s="32" t="s">
        <v>17</v>
      </c>
      <c r="O13" s="32"/>
      <c r="P13" s="32" t="str">
        <f>'113.8.30-9.30'!F16</f>
        <v>淺色蔬菜</v>
      </c>
      <c r="Q13" s="32" t="s">
        <v>18</v>
      </c>
      <c r="R13" s="32"/>
      <c r="S13" s="32" t="str">
        <f>'113.8.30-9.30'!F17</f>
        <v>冬瓜湯/獎勵金豆奶</v>
      </c>
      <c r="T13" s="32" t="s">
        <v>17</v>
      </c>
      <c r="U13" s="32"/>
      <c r="V13" s="476" t="s">
        <v>355</v>
      </c>
      <c r="W13" s="33" t="s">
        <v>66</v>
      </c>
      <c r="X13" s="34" t="s">
        <v>19</v>
      </c>
      <c r="Y13" s="16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 t="s">
        <v>8</v>
      </c>
      <c r="C14" s="475"/>
      <c r="D14" s="2" t="s">
        <v>128</v>
      </c>
      <c r="E14" s="2"/>
      <c r="F14" s="2">
        <v>60</v>
      </c>
      <c r="G14" s="2" t="s">
        <v>79</v>
      </c>
      <c r="H14" s="2"/>
      <c r="I14" s="118">
        <v>30</v>
      </c>
      <c r="J14" s="2" t="s">
        <v>301</v>
      </c>
      <c r="K14" s="2" t="s">
        <v>93</v>
      </c>
      <c r="L14" s="2">
        <v>30</v>
      </c>
      <c r="M14" s="2" t="s">
        <v>136</v>
      </c>
      <c r="N14" s="2"/>
      <c r="O14" s="2">
        <v>50</v>
      </c>
      <c r="P14" s="2" t="s">
        <v>96</v>
      </c>
      <c r="Q14" s="2"/>
      <c r="R14" s="2">
        <v>80</v>
      </c>
      <c r="S14" s="2" t="s">
        <v>92</v>
      </c>
      <c r="T14" s="2"/>
      <c r="U14" s="2">
        <v>50</v>
      </c>
      <c r="V14" s="477"/>
      <c r="W14" s="90">
        <f>Y13*15+Y14*0+Y15*5+Y16*0+Y17*15+Y18*12+11</f>
        <v>101.5</v>
      </c>
      <c r="X14" s="38" t="s">
        <v>83</v>
      </c>
      <c r="Y14" s="167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 x14ac:dyDescent="0.4">
      <c r="B15" s="37">
        <v>3</v>
      </c>
      <c r="C15" s="475"/>
      <c r="D15" s="2" t="s">
        <v>158</v>
      </c>
      <c r="E15" s="2"/>
      <c r="F15" s="2">
        <v>40</v>
      </c>
      <c r="G15" s="472" t="s">
        <v>332</v>
      </c>
      <c r="H15" s="473"/>
      <c r="I15" s="120">
        <v>40</v>
      </c>
      <c r="J15" s="2"/>
      <c r="K15" s="2"/>
      <c r="L15" s="2"/>
      <c r="M15" s="221" t="s">
        <v>97</v>
      </c>
      <c r="N15" s="215"/>
      <c r="O15" s="2">
        <v>10</v>
      </c>
      <c r="P15" s="2"/>
      <c r="Q15" s="2"/>
      <c r="R15" s="2"/>
      <c r="S15" s="2" t="s">
        <v>129</v>
      </c>
      <c r="T15" s="2"/>
      <c r="U15" s="2">
        <v>1</v>
      </c>
      <c r="V15" s="477"/>
      <c r="W15" s="40" t="s">
        <v>64</v>
      </c>
      <c r="X15" s="41" t="s">
        <v>25</v>
      </c>
      <c r="Y15" s="167">
        <v>1.6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6" ht="27.9" customHeight="1" x14ac:dyDescent="0.4">
      <c r="B16" s="37" t="s">
        <v>10</v>
      </c>
      <c r="C16" s="475"/>
      <c r="D16" s="2"/>
      <c r="E16" s="2"/>
      <c r="F16" s="2"/>
      <c r="G16" s="57"/>
      <c r="H16" s="121"/>
      <c r="I16" s="118"/>
      <c r="J16" s="2"/>
      <c r="K16" s="2"/>
      <c r="L16" s="2"/>
      <c r="M16" s="2" t="s">
        <v>87</v>
      </c>
      <c r="N16" s="86"/>
      <c r="O16" s="2">
        <v>1</v>
      </c>
      <c r="P16" s="2"/>
      <c r="Q16" s="45"/>
      <c r="R16" s="2"/>
      <c r="S16" s="2"/>
      <c r="T16" s="45"/>
      <c r="U16" s="2"/>
      <c r="V16" s="477"/>
      <c r="W16" s="88">
        <f>Y13*0+Y14*5+Y15*0+Y16*5+Y17*0+Y18*8-1</f>
        <v>23.5</v>
      </c>
      <c r="X16" s="41" t="s">
        <v>28</v>
      </c>
      <c r="Y16" s="167">
        <v>2.5</v>
      </c>
      <c r="Z16" s="15"/>
      <c r="AA16" s="16" t="s">
        <v>29</v>
      </c>
      <c r="AB16" s="17">
        <v>1.6</v>
      </c>
      <c r="AC16" s="17">
        <f>AB16*1</f>
        <v>1.6</v>
      </c>
      <c r="AD16" s="17" t="s">
        <v>27</v>
      </c>
      <c r="AE16" s="17">
        <f>AB16*5</f>
        <v>8</v>
      </c>
      <c r="AF16" s="17">
        <f>AC16*4+AE16*4</f>
        <v>38.4</v>
      </c>
      <c r="AG16" s="90"/>
    </row>
    <row r="17" spans="2:33" ht="27.9" customHeight="1" x14ac:dyDescent="0.3">
      <c r="B17" s="479" t="s">
        <v>36</v>
      </c>
      <c r="C17" s="475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/>
      <c r="T17" s="45"/>
      <c r="U17" s="2"/>
      <c r="V17" s="477"/>
      <c r="W17" s="40" t="s">
        <v>43</v>
      </c>
      <c r="X17" s="41" t="s">
        <v>31</v>
      </c>
      <c r="Y17" s="167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79"/>
      <c r="C18" s="475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3"/>
      <c r="U18" s="2"/>
      <c r="V18" s="477"/>
      <c r="W18" s="88">
        <f>Y13*2+Y14*7+Y15*1+Y16*0+Y17*0+Y18*8</f>
        <v>29.400000000000002</v>
      </c>
      <c r="X18" s="80" t="s">
        <v>40</v>
      </c>
      <c r="Y18" s="168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77"/>
      <c r="W19" s="40" t="s">
        <v>12</v>
      </c>
      <c r="X19" s="49"/>
      <c r="Y19" s="167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78"/>
      <c r="W20" s="89">
        <f>W14*4+W18*4+W16*9</f>
        <v>735.1</v>
      </c>
      <c r="X20" s="53"/>
      <c r="Y20" s="171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 x14ac:dyDescent="0.4">
      <c r="B21" s="31">
        <v>9</v>
      </c>
      <c r="C21" s="475"/>
      <c r="D21" s="32" t="str">
        <f>'113.8.30-9.30'!J12</f>
        <v>香Q米飯</v>
      </c>
      <c r="E21" s="32" t="s">
        <v>54</v>
      </c>
      <c r="F21" s="32"/>
      <c r="G21" s="32" t="str">
        <f>'113.8.30-9.30'!J13</f>
        <v>菲力雞排(加)</v>
      </c>
      <c r="H21" s="32" t="s">
        <v>71</v>
      </c>
      <c r="I21" s="32"/>
      <c r="J21" s="32" t="str">
        <f>'113.8.30-9.30'!J14</f>
        <v>絞肉滷蛋</v>
      </c>
      <c r="K21" s="32" t="s">
        <v>17</v>
      </c>
      <c r="L21" s="32"/>
      <c r="M21" s="32" t="str">
        <f>'113.8.30-9.30'!J15</f>
        <v>什錦炒菇</v>
      </c>
      <c r="N21" s="32" t="s">
        <v>53</v>
      </c>
      <c r="O21" s="32"/>
      <c r="P21" s="32" t="str">
        <f>'113.8.30-9.30'!J16</f>
        <v>深色蔬菜</v>
      </c>
      <c r="Q21" s="32" t="s">
        <v>18</v>
      </c>
      <c r="R21" s="32"/>
      <c r="S21" s="32" t="str">
        <f>'113.8.30-9.30'!J17</f>
        <v>榨菜肉絲湯(醃)</v>
      </c>
      <c r="T21" s="32" t="s">
        <v>17</v>
      </c>
      <c r="U21" s="32"/>
      <c r="V21" s="476"/>
      <c r="W21" s="33" t="s">
        <v>105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75"/>
      <c r="D22" s="2" t="s">
        <v>128</v>
      </c>
      <c r="E22" s="2"/>
      <c r="F22" s="2">
        <v>100</v>
      </c>
      <c r="G22" s="2" t="s">
        <v>186</v>
      </c>
      <c r="H22" s="2" t="s">
        <v>215</v>
      </c>
      <c r="I22" s="2">
        <v>60</v>
      </c>
      <c r="J22" s="2" t="s">
        <v>97</v>
      </c>
      <c r="K22" s="2"/>
      <c r="L22" s="2">
        <v>10</v>
      </c>
      <c r="M22" s="2" t="s">
        <v>185</v>
      </c>
      <c r="N22" s="2"/>
      <c r="O22" s="2">
        <v>40</v>
      </c>
      <c r="P22" s="2" t="s">
        <v>96</v>
      </c>
      <c r="Q22" s="2"/>
      <c r="R22" s="2">
        <v>80</v>
      </c>
      <c r="S22" s="2" t="s">
        <v>227</v>
      </c>
      <c r="T22" s="2" t="s">
        <v>131</v>
      </c>
      <c r="U22" s="2">
        <v>30</v>
      </c>
      <c r="V22" s="477"/>
      <c r="W22" s="90">
        <f>Y21*15+Y22*0+Y23*5+Y24*0+Y25*15+Y26*12+15</f>
        <v>99</v>
      </c>
      <c r="X22" s="38" t="s">
        <v>83</v>
      </c>
      <c r="Y22" s="39">
        <v>2.5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4</v>
      </c>
      <c r="C23" s="475"/>
      <c r="D23" s="2"/>
      <c r="E23" s="2"/>
      <c r="F23" s="2"/>
      <c r="G23" s="2"/>
      <c r="H23" s="2"/>
      <c r="I23" s="2"/>
      <c r="J23" s="2" t="s">
        <v>333</v>
      </c>
      <c r="K23" s="2"/>
      <c r="L23" s="2">
        <v>55</v>
      </c>
      <c r="M23" s="2" t="s">
        <v>310</v>
      </c>
      <c r="N23" s="2"/>
      <c r="O23" s="2">
        <v>5</v>
      </c>
      <c r="P23" s="2"/>
      <c r="Q23" s="2"/>
      <c r="R23" s="2"/>
      <c r="S23" s="472" t="s">
        <v>332</v>
      </c>
      <c r="T23" s="473"/>
      <c r="U23" s="2">
        <v>10</v>
      </c>
      <c r="V23" s="477"/>
      <c r="W23" s="40" t="s">
        <v>106</v>
      </c>
      <c r="X23" s="41" t="s">
        <v>25</v>
      </c>
      <c r="Y23" s="39">
        <v>1.8</v>
      </c>
      <c r="AA23" s="58" t="s">
        <v>26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27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475"/>
      <c r="D24" s="2"/>
      <c r="E24" s="2"/>
      <c r="F24" s="2"/>
      <c r="G24" s="2"/>
      <c r="H24" s="45"/>
      <c r="I24" s="2"/>
      <c r="J24" s="2" t="s">
        <v>324</v>
      </c>
      <c r="K24" s="2"/>
      <c r="L24" s="2"/>
      <c r="M24" s="187" t="s">
        <v>184</v>
      </c>
      <c r="N24" s="191"/>
      <c r="O24" s="2">
        <v>20</v>
      </c>
      <c r="P24" s="2"/>
      <c r="Q24" s="45"/>
      <c r="R24" s="2"/>
      <c r="S24" s="2" t="s">
        <v>129</v>
      </c>
      <c r="T24" s="86"/>
      <c r="U24" s="2">
        <v>1</v>
      </c>
      <c r="V24" s="477"/>
      <c r="W24" s="88">
        <f>Y21*0+Y22*5+Y23*0+Y24*5+Y25*0+Y26*8</f>
        <v>22.5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479" t="s">
        <v>37</v>
      </c>
      <c r="C25" s="475"/>
      <c r="D25" s="2"/>
      <c r="E25" s="2"/>
      <c r="F25" s="2"/>
      <c r="G25" s="2"/>
      <c r="H25" s="45"/>
      <c r="I25" s="2"/>
      <c r="J25" s="2"/>
      <c r="K25" s="45"/>
      <c r="L25" s="2"/>
      <c r="M25" s="2" t="s">
        <v>132</v>
      </c>
      <c r="N25" s="87"/>
      <c r="O25" s="2">
        <v>1</v>
      </c>
      <c r="P25" s="2"/>
      <c r="Q25" s="45"/>
      <c r="R25" s="2"/>
      <c r="S25" s="2"/>
      <c r="T25" s="86"/>
      <c r="U25" s="2"/>
      <c r="V25" s="477"/>
      <c r="W25" s="40" t="s">
        <v>100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479"/>
      <c r="C26" s="475"/>
      <c r="D26" s="2"/>
      <c r="E26" s="2"/>
      <c r="F26" s="2"/>
      <c r="G26" s="62"/>
      <c r="H26" s="45"/>
      <c r="I26" s="2"/>
      <c r="J26" s="2"/>
      <c r="K26" s="45"/>
      <c r="L26" s="2"/>
      <c r="M26" s="2" t="s">
        <v>142</v>
      </c>
      <c r="N26" s="45"/>
      <c r="O26" s="2">
        <v>1</v>
      </c>
      <c r="P26" s="2"/>
      <c r="Q26" s="45"/>
      <c r="R26" s="2"/>
      <c r="S26" s="2"/>
      <c r="T26" s="45"/>
      <c r="U26" s="2"/>
      <c r="V26" s="477"/>
      <c r="W26" s="88">
        <f>Y21*2+Y22*7+Y23*1+Y24*0+Y25*0+Y26*8</f>
        <v>29.3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77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66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>
        <f>W22*4+W26*4+W24*9</f>
        <v>715.7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129">
        <v>9</v>
      </c>
      <c r="C29" s="468"/>
      <c r="D29" s="109" t="str">
        <f>'113.8.30-9.30'!N12</f>
        <v>地瓜飯</v>
      </c>
      <c r="E29" s="109" t="s">
        <v>47</v>
      </c>
      <c r="F29" s="109"/>
      <c r="G29" s="109" t="str">
        <f>'113.8.30-9.30'!N13</f>
        <v>雙拼魚丁(海)(炸)</v>
      </c>
      <c r="H29" s="109" t="s">
        <v>70</v>
      </c>
      <c r="I29" s="109"/>
      <c r="J29" s="109" t="str">
        <f>'113.8.30-9.30'!N14</f>
        <v>柴香豆腐(豆)(海)</v>
      </c>
      <c r="K29" s="109" t="s">
        <v>71</v>
      </c>
      <c r="L29" s="109"/>
      <c r="M29" s="109" t="str">
        <f>'113.8.30-9.30'!N15</f>
        <v>瓜仔肉(醃)</v>
      </c>
      <c r="N29" s="109" t="s">
        <v>17</v>
      </c>
      <c r="O29" s="109"/>
      <c r="P29" s="109" t="str">
        <f>'113.8.30-9.30'!N16</f>
        <v>有機蔬菜</v>
      </c>
      <c r="Q29" s="109" t="s">
        <v>18</v>
      </c>
      <c r="R29" s="109"/>
      <c r="S29" s="109" t="str">
        <f>'113.8.30-9.30'!N17</f>
        <v>黑糖山粉圓</v>
      </c>
      <c r="T29" s="109" t="s">
        <v>17</v>
      </c>
      <c r="U29" s="109"/>
      <c r="V29" s="469"/>
      <c r="W29" s="33" t="s">
        <v>98</v>
      </c>
      <c r="X29" s="34" t="s">
        <v>112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130" t="s">
        <v>8</v>
      </c>
      <c r="C30" s="468"/>
      <c r="D30" s="110" t="s">
        <v>85</v>
      </c>
      <c r="E30" s="110"/>
      <c r="F30" s="110">
        <v>55</v>
      </c>
      <c r="G30" s="2" t="s">
        <v>346</v>
      </c>
      <c r="H30" s="2" t="s">
        <v>86</v>
      </c>
      <c r="I30" s="2">
        <v>60</v>
      </c>
      <c r="J30" s="2" t="s">
        <v>334</v>
      </c>
      <c r="K30" s="2" t="s">
        <v>229</v>
      </c>
      <c r="L30" s="2">
        <v>60</v>
      </c>
      <c r="M30" s="2" t="s">
        <v>97</v>
      </c>
      <c r="N30" s="2"/>
      <c r="O30" s="2">
        <v>35</v>
      </c>
      <c r="P30" s="2" t="s">
        <v>96</v>
      </c>
      <c r="Q30" s="2"/>
      <c r="R30" s="2">
        <v>80</v>
      </c>
      <c r="S30" s="2" t="s">
        <v>367</v>
      </c>
      <c r="T30" s="2"/>
      <c r="U30" s="2">
        <v>15</v>
      </c>
      <c r="V30" s="470"/>
      <c r="W30" s="90">
        <f>Y29*15+Y30*0+Y31*5+Y32*0+Y33*15+Y34*12+18</f>
        <v>100.5</v>
      </c>
      <c r="X30" s="38" t="s">
        <v>113</v>
      </c>
      <c r="Y30" s="39">
        <v>2.5</v>
      </c>
      <c r="Z30" s="15"/>
      <c r="AA30" s="17" t="s">
        <v>24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0"/>
    </row>
    <row r="31" spans="2:33" ht="27.9" customHeight="1" x14ac:dyDescent="0.4">
      <c r="B31" s="130">
        <v>5</v>
      </c>
      <c r="C31" s="468"/>
      <c r="D31" s="110" t="s">
        <v>128</v>
      </c>
      <c r="E31" s="110"/>
      <c r="F31" s="110">
        <v>80</v>
      </c>
      <c r="G31" s="2" t="s">
        <v>187</v>
      </c>
      <c r="H31" s="2"/>
      <c r="I31" s="2">
        <v>40</v>
      </c>
      <c r="J31" s="221" t="s">
        <v>205</v>
      </c>
      <c r="K31" s="215" t="s">
        <v>86</v>
      </c>
      <c r="L31" s="2">
        <v>1</v>
      </c>
      <c r="M31" s="187" t="s">
        <v>309</v>
      </c>
      <c r="N31" s="191" t="s">
        <v>131</v>
      </c>
      <c r="O31" s="2">
        <v>25</v>
      </c>
      <c r="P31" s="2"/>
      <c r="Q31" s="2"/>
      <c r="R31" s="2"/>
      <c r="S31" s="2" t="s">
        <v>368</v>
      </c>
      <c r="T31" s="2"/>
      <c r="U31" s="2">
        <v>5</v>
      </c>
      <c r="V31" s="470"/>
      <c r="W31" s="40" t="s">
        <v>99</v>
      </c>
      <c r="X31" s="41" t="s">
        <v>114</v>
      </c>
      <c r="Y31" s="39">
        <v>1.5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130" t="s">
        <v>10</v>
      </c>
      <c r="C32" s="468"/>
      <c r="D32" s="110"/>
      <c r="E32" s="110"/>
      <c r="F32" s="110"/>
      <c r="G32" s="2"/>
      <c r="H32" s="45"/>
      <c r="I32" s="2"/>
      <c r="J32" s="2"/>
      <c r="K32" s="86"/>
      <c r="L32" s="2"/>
      <c r="M32" s="2" t="s">
        <v>183</v>
      </c>
      <c r="N32" s="86"/>
      <c r="O32" s="2">
        <v>1</v>
      </c>
      <c r="P32" s="2"/>
      <c r="Q32" s="45"/>
      <c r="R32" s="2"/>
      <c r="S32" s="2"/>
      <c r="T32" s="45"/>
      <c r="U32" s="2"/>
      <c r="V32" s="470"/>
      <c r="W32" s="88">
        <f>Y29*0+Y30*5+Y31*0+Y32*5+Y33*0+Y34*8-1</f>
        <v>24</v>
      </c>
      <c r="X32" s="41" t="s">
        <v>115</v>
      </c>
      <c r="Y32" s="39">
        <v>2.5</v>
      </c>
      <c r="Z32" s="15"/>
      <c r="AA32" s="16" t="s">
        <v>29</v>
      </c>
      <c r="AB32" s="17">
        <v>1.7</v>
      </c>
      <c r="AC32" s="17">
        <f>AB32*1</f>
        <v>1.7</v>
      </c>
      <c r="AD32" s="17" t="s">
        <v>27</v>
      </c>
      <c r="AE32" s="17">
        <f>AB32*5</f>
        <v>8.5</v>
      </c>
      <c r="AF32" s="17">
        <f>AC32*4+AE32*4</f>
        <v>40.799999999999997</v>
      </c>
      <c r="AG32" s="90"/>
    </row>
    <row r="33" spans="2:33" ht="27.9" customHeight="1" x14ac:dyDescent="0.3">
      <c r="B33" s="474" t="s">
        <v>38</v>
      </c>
      <c r="C33" s="468"/>
      <c r="D33" s="110"/>
      <c r="E33" s="110"/>
      <c r="F33" s="110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87"/>
      <c r="U33" s="2"/>
      <c r="V33" s="470"/>
      <c r="W33" s="40" t="s">
        <v>63</v>
      </c>
      <c r="X33" s="41" t="s">
        <v>116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74"/>
      <c r="C34" s="468"/>
      <c r="D34" s="111"/>
      <c r="E34" s="111"/>
      <c r="F34" s="110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70"/>
      <c r="W34" s="88">
        <f>Y29*2+Y30*7+Y31*1+Y32*0+Y33*0+Y34*8</f>
        <v>29</v>
      </c>
      <c r="X34" s="80" t="s">
        <v>117</v>
      </c>
      <c r="Y34" s="46">
        <v>0</v>
      </c>
      <c r="Z34" s="138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112" t="s">
        <v>46</v>
      </c>
      <c r="C35" s="114"/>
      <c r="D35" s="111"/>
      <c r="E35" s="111"/>
      <c r="F35" s="110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70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 x14ac:dyDescent="0.4">
      <c r="B36" s="113"/>
      <c r="C36" s="115"/>
      <c r="D36" s="146"/>
      <c r="E36" s="146"/>
      <c r="F36" s="147"/>
      <c r="G36" s="147"/>
      <c r="H36" s="146"/>
      <c r="I36" s="147"/>
      <c r="J36" s="147"/>
      <c r="K36" s="146"/>
      <c r="L36" s="147"/>
      <c r="M36" s="147"/>
      <c r="N36" s="146"/>
      <c r="O36" s="147"/>
      <c r="P36" s="147"/>
      <c r="Q36" s="146"/>
      <c r="R36" s="147"/>
      <c r="S36" s="147"/>
      <c r="T36" s="146"/>
      <c r="U36" s="147"/>
      <c r="V36" s="471"/>
      <c r="W36" s="89">
        <f>W30*4+W34*4+W32*9</f>
        <v>734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 x14ac:dyDescent="0.4">
      <c r="B37" s="129">
        <v>9</v>
      </c>
      <c r="C37" s="468"/>
      <c r="D37" s="145" t="str">
        <f>'113.8.30-9.30'!R12</f>
        <v>台式炒麵</v>
      </c>
      <c r="E37" s="145" t="s">
        <v>55</v>
      </c>
      <c r="F37" s="145"/>
      <c r="G37" s="145" t="str">
        <f>'113.8.30-9.30'!R13</f>
        <v>烤雞腿</v>
      </c>
      <c r="H37" s="145" t="s">
        <v>71</v>
      </c>
      <c r="I37" s="145"/>
      <c r="J37" s="145" t="str">
        <f>'113.8.30-9.30'!R14</f>
        <v>滷味(豆)</v>
      </c>
      <c r="K37" s="145" t="s">
        <v>17</v>
      </c>
      <c r="L37" s="145"/>
      <c r="M37" s="145" t="str">
        <f>'113.8.30-9.30'!R15</f>
        <v>冰心地瓜</v>
      </c>
      <c r="N37" s="145" t="s">
        <v>15</v>
      </c>
      <c r="O37" s="145"/>
      <c r="P37" s="145" t="str">
        <f>'113.8.30-9.30'!R16</f>
        <v>深色蔬菜</v>
      </c>
      <c r="Q37" s="145" t="s">
        <v>18</v>
      </c>
      <c r="R37" s="145"/>
      <c r="S37" s="145" t="str">
        <f>'113.8.30-9.30'!R17</f>
        <v>玉米濃湯(芡)</v>
      </c>
      <c r="T37" s="145" t="s">
        <v>135</v>
      </c>
      <c r="U37" s="145"/>
      <c r="V37" s="469"/>
      <c r="W37" s="33" t="s">
        <v>109</v>
      </c>
      <c r="X37" s="34" t="s">
        <v>19</v>
      </c>
      <c r="Y37" s="35">
        <v>5.7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130" t="s">
        <v>8</v>
      </c>
      <c r="C38" s="468"/>
      <c r="D38" s="110" t="s">
        <v>153</v>
      </c>
      <c r="E38" s="110"/>
      <c r="F38" s="110">
        <v>135</v>
      </c>
      <c r="G38" s="218" t="s">
        <v>336</v>
      </c>
      <c r="H38" s="217"/>
      <c r="I38" s="2">
        <v>60</v>
      </c>
      <c r="J38" s="2" t="s">
        <v>146</v>
      </c>
      <c r="K38" s="2" t="s">
        <v>94</v>
      </c>
      <c r="L38" s="2">
        <v>30</v>
      </c>
      <c r="M38" s="2" t="s">
        <v>50</v>
      </c>
      <c r="N38" s="2"/>
      <c r="O38" s="2">
        <v>30</v>
      </c>
      <c r="P38" s="2" t="s">
        <v>96</v>
      </c>
      <c r="Q38" s="2"/>
      <c r="R38" s="2">
        <v>80</v>
      </c>
      <c r="S38" s="2" t="s">
        <v>136</v>
      </c>
      <c r="T38" s="2"/>
      <c r="U38" s="2">
        <v>20</v>
      </c>
      <c r="V38" s="470"/>
      <c r="W38" s="90">
        <f>Y37*15+Y38*0+Y39*5+Y40*0+Y41*15+Y42*12+8</f>
        <v>101</v>
      </c>
      <c r="X38" s="38" t="s">
        <v>83</v>
      </c>
      <c r="Y38" s="39">
        <v>2.4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130">
        <v>6</v>
      </c>
      <c r="C39" s="468"/>
      <c r="D39" s="110" t="s">
        <v>154</v>
      </c>
      <c r="E39" s="110"/>
      <c r="F39" s="110">
        <v>35</v>
      </c>
      <c r="G39" s="2"/>
      <c r="H39" s="2"/>
      <c r="I39" s="2"/>
      <c r="J39" s="2" t="s">
        <v>303</v>
      </c>
      <c r="K39" s="2"/>
      <c r="L39" s="2">
        <v>30</v>
      </c>
      <c r="M39" s="2"/>
      <c r="N39" s="86"/>
      <c r="O39" s="2"/>
      <c r="P39" s="2"/>
      <c r="Q39" s="2"/>
      <c r="R39" s="2"/>
      <c r="S39" s="2" t="s">
        <v>87</v>
      </c>
      <c r="T39" s="2"/>
      <c r="U39" s="2">
        <v>1</v>
      </c>
      <c r="V39" s="470"/>
      <c r="W39" s="40" t="s">
        <v>110</v>
      </c>
      <c r="X39" s="41" t="s">
        <v>25</v>
      </c>
      <c r="Y39" s="39">
        <v>1.5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130" t="s">
        <v>10</v>
      </c>
      <c r="C40" s="468"/>
      <c r="D40" s="224" t="s">
        <v>97</v>
      </c>
      <c r="E40" s="223"/>
      <c r="F40" s="110">
        <v>5</v>
      </c>
      <c r="G40" s="2"/>
      <c r="H40" s="45"/>
      <c r="I40" s="2"/>
      <c r="J40" s="221"/>
      <c r="K40" s="222"/>
      <c r="L40" s="120"/>
      <c r="M40" s="2"/>
      <c r="N40" s="86"/>
      <c r="O40" s="2"/>
      <c r="P40" s="2"/>
      <c r="Q40" s="45"/>
      <c r="R40" s="2"/>
      <c r="S40" s="2"/>
      <c r="T40" s="45"/>
      <c r="U40" s="2"/>
      <c r="V40" s="470"/>
      <c r="W40" s="88">
        <f>Y37*0+Y38*5+Y39*0+Y40*5+Y41*0+Y42*8</f>
        <v>24.5</v>
      </c>
      <c r="X40" s="41" t="s">
        <v>28</v>
      </c>
      <c r="Y40" s="39">
        <v>2.5</v>
      </c>
      <c r="Z40" s="15"/>
      <c r="AA40" s="16" t="s">
        <v>29</v>
      </c>
      <c r="AB40" s="17">
        <v>1.5</v>
      </c>
      <c r="AC40" s="17">
        <f>AB40*1</f>
        <v>1.5</v>
      </c>
      <c r="AD40" s="17" t="s">
        <v>27</v>
      </c>
      <c r="AE40" s="17">
        <f>AB40*5</f>
        <v>7.5</v>
      </c>
      <c r="AF40" s="17">
        <f>AC40*4+AE40*4</f>
        <v>36</v>
      </c>
      <c r="AG40" s="90"/>
    </row>
    <row r="41" spans="2:33" ht="27.9" customHeight="1" x14ac:dyDescent="0.3">
      <c r="B41" s="474" t="s">
        <v>49</v>
      </c>
      <c r="C41" s="468"/>
      <c r="D41" s="110" t="s">
        <v>79</v>
      </c>
      <c r="E41" s="110"/>
      <c r="F41" s="110">
        <v>10</v>
      </c>
      <c r="G41" s="2"/>
      <c r="H41" s="45"/>
      <c r="I41" s="2"/>
      <c r="J41" s="2"/>
      <c r="K41" s="45"/>
      <c r="L41" s="2"/>
      <c r="M41" s="2"/>
      <c r="N41" s="45"/>
      <c r="O41" s="2"/>
      <c r="P41" s="2"/>
      <c r="Q41" s="45"/>
      <c r="R41" s="2"/>
      <c r="S41" s="2"/>
      <c r="T41" s="87"/>
      <c r="U41" s="2"/>
      <c r="V41" s="470"/>
      <c r="W41" s="40" t="s">
        <v>111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74"/>
      <c r="C42" s="468"/>
      <c r="D42" s="192" t="s">
        <v>189</v>
      </c>
      <c r="E42" s="111"/>
      <c r="F42" s="110">
        <v>3</v>
      </c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470"/>
      <c r="W42" s="88">
        <f>Y37*2+Y38*7+Y39*1+Y40*0+Y41*0+Y42*8</f>
        <v>29.700000000000003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112" t="s">
        <v>46</v>
      </c>
      <c r="C43" s="114"/>
      <c r="D43" s="192" t="s">
        <v>302</v>
      </c>
      <c r="E43" s="111"/>
      <c r="F43" s="110">
        <v>1</v>
      </c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70"/>
      <c r="W43" s="40" t="s">
        <v>12</v>
      </c>
      <c r="X43" s="49"/>
      <c r="Y43" s="39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76"/>
    </row>
    <row r="44" spans="2:33" ht="27.9" customHeight="1" thickBot="1" x14ac:dyDescent="0.45">
      <c r="B44" s="131"/>
      <c r="C44" s="115"/>
      <c r="D44" s="193"/>
      <c r="E44" s="116"/>
      <c r="F44" s="117"/>
      <c r="G44" s="117"/>
      <c r="H44" s="116"/>
      <c r="I44" s="117"/>
      <c r="J44" s="117"/>
      <c r="K44" s="116"/>
      <c r="L44" s="117"/>
      <c r="M44" s="117"/>
      <c r="N44" s="116"/>
      <c r="O44" s="117"/>
      <c r="P44" s="117"/>
      <c r="Q44" s="116"/>
      <c r="R44" s="117"/>
      <c r="S44" s="117"/>
      <c r="T44" s="116"/>
      <c r="U44" s="117"/>
      <c r="V44" s="471"/>
      <c r="W44" s="89">
        <f>W38*4+W42*4+W40*9</f>
        <v>743.3</v>
      </c>
      <c r="X44" s="53"/>
      <c r="Y44" s="54"/>
      <c r="Z44" s="15"/>
      <c r="AC44" s="52">
        <f>AC43*4/AF43</f>
        <v>0.16344561016013251</v>
      </c>
      <c r="AD44" s="52">
        <f>AD43*9/AF43</f>
        <v>0.29817780231916069</v>
      </c>
      <c r="AE44" s="52">
        <f>AE43*4/AF43</f>
        <v>0.53837658752070683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74"/>
      <c r="AB45" s="56"/>
    </row>
    <row r="46" spans="2:33" x14ac:dyDescent="0.3">
      <c r="B46" s="56"/>
      <c r="C46" s="61"/>
      <c r="D46" s="466"/>
      <c r="E46" s="466"/>
      <c r="F46" s="467"/>
      <c r="G46" s="467"/>
      <c r="H46" s="75"/>
      <c r="K46" s="75"/>
      <c r="N46" s="75"/>
      <c r="Q46" s="75"/>
      <c r="T46" s="75"/>
    </row>
  </sheetData>
  <mergeCells count="24">
    <mergeCell ref="D46:G46"/>
    <mergeCell ref="C29:C34"/>
    <mergeCell ref="V29:V36"/>
    <mergeCell ref="C21:C26"/>
    <mergeCell ref="V21:V28"/>
    <mergeCell ref="J45:Y45"/>
    <mergeCell ref="C37:C42"/>
    <mergeCell ref="V37:V44"/>
    <mergeCell ref="S23:T23"/>
    <mergeCell ref="B1:Y1"/>
    <mergeCell ref="B2:G2"/>
    <mergeCell ref="C5:C10"/>
    <mergeCell ref="V5:V12"/>
    <mergeCell ref="B9:B10"/>
    <mergeCell ref="F3:L3"/>
    <mergeCell ref="G6:H6"/>
    <mergeCell ref="M7:N7"/>
    <mergeCell ref="B41:B42"/>
    <mergeCell ref="C13:C18"/>
    <mergeCell ref="V13:V20"/>
    <mergeCell ref="B17:B18"/>
    <mergeCell ref="B25:B26"/>
    <mergeCell ref="B33:B34"/>
    <mergeCell ref="G15:H15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I46"/>
  <sheetViews>
    <sheetView topLeftCell="A19" zoomScale="60" workbookViewId="0">
      <selection activeCell="K38" sqref="K3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482" t="s">
        <v>363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"/>
      <c r="AB1" s="6"/>
    </row>
    <row r="2" spans="2:34" s="5" customFormat="1" ht="9.75" customHeight="1" x14ac:dyDescent="0.6">
      <c r="B2" s="483"/>
      <c r="C2" s="484"/>
      <c r="D2" s="484"/>
      <c r="E2" s="484"/>
      <c r="F2" s="484"/>
      <c r="G2" s="48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5">
      <c r="B3" s="81" t="s">
        <v>41</v>
      </c>
      <c r="C3" s="10"/>
      <c r="D3" s="11"/>
      <c r="E3" s="11"/>
      <c r="F3" s="485" t="s">
        <v>91</v>
      </c>
      <c r="G3" s="485"/>
      <c r="H3" s="485"/>
      <c r="I3" s="485"/>
      <c r="J3" s="485"/>
      <c r="K3" s="485"/>
      <c r="L3" s="48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>
        <v>9</v>
      </c>
      <c r="C5" s="475"/>
      <c r="D5" s="32" t="str">
        <f>'113.8.30-9.30'!B21</f>
        <v>香Q米飯</v>
      </c>
      <c r="E5" s="32" t="s">
        <v>15</v>
      </c>
      <c r="F5" s="1" t="s">
        <v>16</v>
      </c>
      <c r="G5" s="93" t="str">
        <f>'113.8.30-9.30'!B22</f>
        <v>茄汁排骨</v>
      </c>
      <c r="H5" s="32" t="s">
        <v>17</v>
      </c>
      <c r="I5" s="1" t="s">
        <v>16</v>
      </c>
      <c r="J5" s="32" t="str">
        <f>'113.8.30-9.30'!B23</f>
        <v>卡啦翅小腿(炸)</v>
      </c>
      <c r="K5" s="32" t="s">
        <v>70</v>
      </c>
      <c r="L5" s="1" t="s">
        <v>16</v>
      </c>
      <c r="M5" s="32" t="str">
        <f>'113.8.30-9.30'!B24</f>
        <v>芽菜米粉</v>
      </c>
      <c r="N5" s="32" t="s">
        <v>17</v>
      </c>
      <c r="O5" s="1" t="s">
        <v>16</v>
      </c>
      <c r="P5" s="32" t="str">
        <f>'113.8.30-9.30'!B25</f>
        <v>深色蔬菜</v>
      </c>
      <c r="Q5" s="32" t="s">
        <v>18</v>
      </c>
      <c r="R5" s="1" t="s">
        <v>16</v>
      </c>
      <c r="S5" s="32" t="str">
        <f>'113.8.30-9.30'!B26</f>
        <v>菜頭湯</v>
      </c>
      <c r="T5" s="32" t="s">
        <v>53</v>
      </c>
      <c r="U5" s="1" t="s">
        <v>16</v>
      </c>
      <c r="V5" s="476"/>
      <c r="W5" s="33" t="s">
        <v>98</v>
      </c>
      <c r="X5" s="34" t="s">
        <v>242</v>
      </c>
      <c r="Y5" s="35">
        <v>5.5</v>
      </c>
      <c r="Z5" s="16"/>
      <c r="AA5" s="16"/>
      <c r="AB5" s="17"/>
      <c r="AC5" s="16"/>
      <c r="AD5" s="16"/>
      <c r="AE5" s="16"/>
      <c r="AF5" s="16"/>
      <c r="AG5" s="78"/>
    </row>
    <row r="6" spans="2:34" ht="27.9" customHeight="1" x14ac:dyDescent="0.4">
      <c r="B6" s="37" t="s">
        <v>8</v>
      </c>
      <c r="C6" s="475"/>
      <c r="D6" s="2" t="s">
        <v>128</v>
      </c>
      <c r="E6" s="2"/>
      <c r="F6" s="2">
        <v>100</v>
      </c>
      <c r="G6" s="494" t="s">
        <v>337</v>
      </c>
      <c r="H6" s="495"/>
      <c r="I6" s="2">
        <v>40</v>
      </c>
      <c r="J6" s="2" t="s">
        <v>339</v>
      </c>
      <c r="K6" s="2"/>
      <c r="L6" s="2">
        <v>30</v>
      </c>
      <c r="M6" s="2" t="s">
        <v>155</v>
      </c>
      <c r="N6" s="2"/>
      <c r="O6" s="2">
        <v>50</v>
      </c>
      <c r="P6" s="2" t="s">
        <v>96</v>
      </c>
      <c r="Q6" s="2"/>
      <c r="R6" s="2">
        <v>80</v>
      </c>
      <c r="S6" s="2" t="s">
        <v>57</v>
      </c>
      <c r="T6" s="2"/>
      <c r="U6" s="2">
        <v>50</v>
      </c>
      <c r="V6" s="477"/>
      <c r="W6" s="90">
        <f>Y5*15+Y6*0+Y7*5+Y8*0+Y9*15+Y10*12+15</f>
        <v>106.5</v>
      </c>
      <c r="X6" s="38" t="s">
        <v>243</v>
      </c>
      <c r="Y6" s="39">
        <v>2.5</v>
      </c>
      <c r="Z6" s="15"/>
      <c r="AA6" s="17"/>
      <c r="AC6" s="17"/>
      <c r="AD6" s="17"/>
      <c r="AE6" s="17"/>
      <c r="AF6" s="17"/>
      <c r="AG6" s="78"/>
    </row>
    <row r="7" spans="2:34" ht="27.9" customHeight="1" x14ac:dyDescent="0.4">
      <c r="B7" s="37">
        <v>9</v>
      </c>
      <c r="C7" s="475"/>
      <c r="D7" s="2"/>
      <c r="E7" s="2"/>
      <c r="F7" s="2"/>
      <c r="G7" s="472" t="s">
        <v>338</v>
      </c>
      <c r="H7" s="473"/>
      <c r="I7" s="2">
        <v>20</v>
      </c>
      <c r="J7" s="2"/>
      <c r="K7" s="2"/>
      <c r="L7" s="2"/>
      <c r="M7" s="2" t="s">
        <v>192</v>
      </c>
      <c r="N7" s="45"/>
      <c r="O7" s="2">
        <v>10</v>
      </c>
      <c r="P7" s="2"/>
      <c r="Q7" s="2"/>
      <c r="R7" s="2"/>
      <c r="S7" s="2"/>
      <c r="T7" s="2"/>
      <c r="U7" s="2"/>
      <c r="V7" s="477"/>
      <c r="W7" s="40" t="s">
        <v>64</v>
      </c>
      <c r="X7" s="41" t="s">
        <v>244</v>
      </c>
      <c r="Y7" s="39">
        <v>1.8</v>
      </c>
      <c r="AA7" s="42"/>
      <c r="AC7" s="43"/>
      <c r="AD7" s="17"/>
      <c r="AE7" s="17"/>
      <c r="AF7" s="44"/>
      <c r="AG7" s="78"/>
    </row>
    <row r="8" spans="2:34" ht="27.9" customHeight="1" x14ac:dyDescent="0.4">
      <c r="B8" s="37" t="s">
        <v>10</v>
      </c>
      <c r="C8" s="475"/>
      <c r="D8" s="2"/>
      <c r="E8" s="2"/>
      <c r="F8" s="2"/>
      <c r="G8" s="2" t="s">
        <v>304</v>
      </c>
      <c r="H8" s="45"/>
      <c r="I8" s="2">
        <v>1</v>
      </c>
      <c r="J8" s="2"/>
      <c r="K8" s="2"/>
      <c r="L8" s="2"/>
      <c r="M8" s="2" t="s">
        <v>97</v>
      </c>
      <c r="N8" s="45"/>
      <c r="O8" s="2">
        <v>10</v>
      </c>
      <c r="P8" s="2"/>
      <c r="Q8" s="45"/>
      <c r="R8" s="2"/>
      <c r="S8" s="2"/>
      <c r="T8" s="2"/>
      <c r="U8" s="2"/>
      <c r="V8" s="477"/>
      <c r="W8" s="88">
        <f>Y5*0+Y6*5+Y7*0+Y8*5+Y9*0+Y10*8</f>
        <v>22.5</v>
      </c>
      <c r="X8" s="41" t="s">
        <v>28</v>
      </c>
      <c r="Y8" s="39">
        <v>2</v>
      </c>
      <c r="Z8" s="15"/>
      <c r="AC8" s="17"/>
      <c r="AD8" s="17"/>
      <c r="AE8" s="17"/>
      <c r="AF8" s="17"/>
      <c r="AG8" s="78"/>
      <c r="AH8"/>
    </row>
    <row r="9" spans="2:34" ht="27.9" customHeight="1" x14ac:dyDescent="0.3">
      <c r="B9" s="479" t="s">
        <v>35</v>
      </c>
      <c r="C9" s="475"/>
      <c r="D9" s="2"/>
      <c r="E9" s="2"/>
      <c r="F9" s="2"/>
      <c r="G9" s="2"/>
      <c r="H9" s="45"/>
      <c r="I9" s="2"/>
      <c r="J9" s="2"/>
      <c r="K9" s="2"/>
      <c r="L9" s="2"/>
      <c r="M9" s="2" t="s">
        <v>138</v>
      </c>
      <c r="N9" s="45"/>
      <c r="O9" s="2">
        <v>3</v>
      </c>
      <c r="P9" s="2"/>
      <c r="Q9" s="45"/>
      <c r="R9" s="2"/>
      <c r="S9" s="2"/>
      <c r="T9" s="2"/>
      <c r="U9" s="2"/>
      <c r="V9" s="477"/>
      <c r="W9" s="40" t="s">
        <v>245</v>
      </c>
      <c r="X9" s="41" t="s">
        <v>31</v>
      </c>
      <c r="Y9" s="39">
        <v>0</v>
      </c>
      <c r="AC9" s="17"/>
      <c r="AD9" s="17"/>
      <c r="AE9" s="17"/>
      <c r="AF9" s="17"/>
      <c r="AG9" s="76"/>
      <c r="AH9"/>
    </row>
    <row r="10" spans="2:34" ht="27.9" customHeight="1" x14ac:dyDescent="0.4">
      <c r="B10" s="479"/>
      <c r="C10" s="475"/>
      <c r="D10" s="2"/>
      <c r="E10" s="2"/>
      <c r="F10" s="2"/>
      <c r="G10" s="2"/>
      <c r="H10" s="45"/>
      <c r="I10" s="2"/>
      <c r="J10" s="2"/>
      <c r="K10" s="2"/>
      <c r="L10" s="2"/>
      <c r="M10" s="2" t="s">
        <v>302</v>
      </c>
      <c r="N10" s="45"/>
      <c r="O10" s="2">
        <v>1</v>
      </c>
      <c r="P10" s="2"/>
      <c r="Q10" s="45"/>
      <c r="R10" s="2"/>
      <c r="S10" s="2"/>
      <c r="T10" s="45"/>
      <c r="U10" s="2"/>
      <c r="V10" s="477"/>
      <c r="W10" s="88">
        <f>Y5*2+Y6*7+Y7*1+Y8*0+Y9*0+Y10*8</f>
        <v>30.3</v>
      </c>
      <c r="X10" s="80" t="s">
        <v>40</v>
      </c>
      <c r="Y10" s="46">
        <v>0</v>
      </c>
      <c r="Z10" s="15"/>
      <c r="AG10" s="90"/>
    </row>
    <row r="11" spans="2:34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77"/>
      <c r="W11" s="40" t="s">
        <v>12</v>
      </c>
      <c r="X11" s="49"/>
      <c r="Y11" s="39"/>
      <c r="AG11" s="76"/>
    </row>
    <row r="12" spans="2:34" ht="27.9" customHeight="1" x14ac:dyDescent="0.4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78"/>
      <c r="W12" s="89">
        <f>W6*4+W10*4+W8*9</f>
        <v>749.7</v>
      </c>
      <c r="X12" s="53"/>
      <c r="Y12" s="54"/>
      <c r="Z12" s="15"/>
      <c r="AC12" s="52"/>
      <c r="AD12" s="52"/>
      <c r="AE12" s="52"/>
      <c r="AG12" s="92"/>
    </row>
    <row r="13" spans="2:34" s="36" customFormat="1" ht="27.9" customHeight="1" x14ac:dyDescent="0.4">
      <c r="B13" s="31">
        <v>9</v>
      </c>
      <c r="C13" s="475"/>
      <c r="D13" s="32" t="str">
        <f>'113.8.30-9.30'!F21</f>
        <v>麥片飯</v>
      </c>
      <c r="E13" s="32" t="s">
        <v>54</v>
      </c>
      <c r="F13" s="32"/>
      <c r="G13" s="32" t="str">
        <f>'113.8.30-9.30'!F22</f>
        <v>鹽酥雞(炸)</v>
      </c>
      <c r="H13" s="32" t="s">
        <v>70</v>
      </c>
      <c r="I13" s="32"/>
      <c r="J13" s="32" t="str">
        <f>'113.8.30-9.30'!F23</f>
        <v>豆干三絲(豆)(醃)</v>
      </c>
      <c r="K13" s="32" t="s">
        <v>17</v>
      </c>
      <c r="L13" s="32"/>
      <c r="M13" s="32" t="str">
        <f>'113.8.30-9.30'!F24</f>
        <v>花椰菜拌蝦皮(海)</v>
      </c>
      <c r="N13" s="32" t="s">
        <v>17</v>
      </c>
      <c r="O13" s="32"/>
      <c r="P13" s="32" t="str">
        <f>'113.8.30-9.30'!F25</f>
        <v>淺色蔬菜</v>
      </c>
      <c r="Q13" s="32" t="s">
        <v>18</v>
      </c>
      <c r="R13" s="32"/>
      <c r="S13" s="32" t="str">
        <f>'113.8.30-9.30'!F26</f>
        <v>海芽薑絲湯</v>
      </c>
      <c r="T13" s="32" t="s">
        <v>17</v>
      </c>
      <c r="U13" s="32"/>
      <c r="V13" s="476"/>
      <c r="W13" s="33" t="s">
        <v>102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 x14ac:dyDescent="0.4">
      <c r="B14" s="37" t="s">
        <v>8</v>
      </c>
      <c r="C14" s="475"/>
      <c r="D14" s="2" t="s">
        <v>128</v>
      </c>
      <c r="E14" s="2"/>
      <c r="F14" s="2">
        <v>60</v>
      </c>
      <c r="G14" s="480" t="s">
        <v>313</v>
      </c>
      <c r="H14" s="481"/>
      <c r="I14" s="2">
        <v>70</v>
      </c>
      <c r="J14" s="2" t="s">
        <v>306</v>
      </c>
      <c r="K14" s="2"/>
      <c r="L14" s="2">
        <v>10</v>
      </c>
      <c r="M14" s="2" t="s">
        <v>149</v>
      </c>
      <c r="N14" s="2"/>
      <c r="O14" s="2">
        <v>70</v>
      </c>
      <c r="P14" s="2" t="s">
        <v>96</v>
      </c>
      <c r="Q14" s="2"/>
      <c r="R14" s="2">
        <v>80</v>
      </c>
      <c r="S14" s="69" t="s">
        <v>228</v>
      </c>
      <c r="T14" s="2"/>
      <c r="U14" s="2">
        <v>20</v>
      </c>
      <c r="V14" s="477"/>
      <c r="W14" s="90">
        <f>Y13*15+Y14*0+Y15*5+Y16*0+Y17*15+Y18*12+15</f>
        <v>99.5</v>
      </c>
      <c r="X14" s="38" t="s">
        <v>83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 x14ac:dyDescent="0.4">
      <c r="B15" s="37">
        <v>10</v>
      </c>
      <c r="C15" s="475"/>
      <c r="D15" s="2" t="s">
        <v>159</v>
      </c>
      <c r="E15" s="2"/>
      <c r="F15" s="2">
        <v>40</v>
      </c>
      <c r="G15" s="187"/>
      <c r="H15" s="121"/>
      <c r="I15" s="120"/>
      <c r="J15" s="2" t="s">
        <v>311</v>
      </c>
      <c r="K15" s="2" t="s">
        <v>131</v>
      </c>
      <c r="L15" s="2">
        <v>10</v>
      </c>
      <c r="M15" s="187" t="s">
        <v>193</v>
      </c>
      <c r="N15" s="185"/>
      <c r="O15" s="2">
        <v>3</v>
      </c>
      <c r="P15" s="2" t="s">
        <v>132</v>
      </c>
      <c r="Q15" s="2"/>
      <c r="R15" s="2">
        <v>1</v>
      </c>
      <c r="S15" s="2" t="s">
        <v>129</v>
      </c>
      <c r="T15" s="2"/>
      <c r="U15" s="2">
        <v>1</v>
      </c>
      <c r="V15" s="477"/>
      <c r="W15" s="40" t="s">
        <v>103</v>
      </c>
      <c r="X15" s="41" t="s">
        <v>25</v>
      </c>
      <c r="Y15" s="39">
        <v>1.9</v>
      </c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 x14ac:dyDescent="0.4">
      <c r="B16" s="37" t="s">
        <v>10</v>
      </c>
      <c r="C16" s="475"/>
      <c r="D16" s="45"/>
      <c r="E16" s="45"/>
      <c r="F16" s="2"/>
      <c r="G16" s="2"/>
      <c r="H16" s="45"/>
      <c r="I16" s="2"/>
      <c r="J16" s="2" t="s">
        <v>305</v>
      </c>
      <c r="K16" s="86" t="s">
        <v>94</v>
      </c>
      <c r="L16" s="2">
        <v>40</v>
      </c>
      <c r="M16" s="2" t="s">
        <v>194</v>
      </c>
      <c r="N16" s="2" t="s">
        <v>195</v>
      </c>
      <c r="O16" s="2">
        <v>1</v>
      </c>
      <c r="P16" s="2" t="s">
        <v>142</v>
      </c>
      <c r="Q16" s="45"/>
      <c r="R16" s="2">
        <v>1</v>
      </c>
      <c r="S16" s="2"/>
      <c r="T16" s="2"/>
      <c r="U16" s="2"/>
      <c r="V16" s="477"/>
      <c r="W16" s="88">
        <f>Y13*0+Y14*5+Y15*0+Y16*5+Y17*0+Y18*8</f>
        <v>22</v>
      </c>
      <c r="X16" s="41" t="s">
        <v>28</v>
      </c>
      <c r="Y16" s="39">
        <v>2</v>
      </c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 x14ac:dyDescent="0.3">
      <c r="B17" s="479" t="s">
        <v>36</v>
      </c>
      <c r="C17" s="475"/>
      <c r="D17" s="45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86"/>
      <c r="U17" s="2"/>
      <c r="V17" s="477"/>
      <c r="W17" s="40" t="s">
        <v>104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79"/>
      <c r="C18" s="475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77"/>
      <c r="W18" s="88">
        <f>Y13*2+Y14*7+Y15*1+Y16*0+Y17*0+Y18*8</f>
        <v>28.7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77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78"/>
      <c r="W20" s="89">
        <f>W14*4+W18*4+W16*9</f>
        <v>710.8</v>
      </c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 x14ac:dyDescent="0.4">
      <c r="B21" s="31">
        <v>9</v>
      </c>
      <c r="C21" s="475"/>
      <c r="D21" s="32" t="str">
        <f>'113.8.30-9.30'!J21</f>
        <v>香Q米飯</v>
      </c>
      <c r="E21" s="32" t="s">
        <v>80</v>
      </c>
      <c r="F21" s="32"/>
      <c r="G21" s="32" t="str">
        <f>'113.8.30-9.30'!J22</f>
        <v>洋蔥肉片</v>
      </c>
      <c r="H21" s="32" t="s">
        <v>17</v>
      </c>
      <c r="I21" s="32"/>
      <c r="J21" s="32" t="str">
        <f>'113.8.30-9.30'!J23</f>
        <v>雞柳條(加)</v>
      </c>
      <c r="K21" s="32" t="s">
        <v>71</v>
      </c>
      <c r="L21" s="32"/>
      <c r="M21" s="32" t="str">
        <f>'113.8.30-9.30'!J24</f>
        <v>白菜蝦仁(海)(豆)</v>
      </c>
      <c r="N21" s="32" t="s">
        <v>17</v>
      </c>
      <c r="O21" s="32"/>
      <c r="P21" s="32" t="str">
        <f>'113.8.30-9.30'!J25</f>
        <v>深色蔬菜</v>
      </c>
      <c r="Q21" s="32" t="s">
        <v>18</v>
      </c>
      <c r="R21" s="32"/>
      <c r="S21" s="32" t="str">
        <f>'113.8.30-9.30'!J26</f>
        <v>竹筍湯</v>
      </c>
      <c r="T21" s="32" t="s">
        <v>17</v>
      </c>
      <c r="U21" s="32"/>
      <c r="V21" s="476"/>
      <c r="W21" s="33" t="s">
        <v>105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75"/>
      <c r="D22" s="2" t="s">
        <v>128</v>
      </c>
      <c r="E22" s="2"/>
      <c r="F22" s="2">
        <v>100</v>
      </c>
      <c r="G22" s="494" t="s">
        <v>351</v>
      </c>
      <c r="H22" s="495"/>
      <c r="I22" s="2">
        <v>50</v>
      </c>
      <c r="J22" s="2" t="s">
        <v>340</v>
      </c>
      <c r="K22" s="2" t="s">
        <v>93</v>
      </c>
      <c r="L22" s="2">
        <v>30</v>
      </c>
      <c r="M22" s="2" t="s">
        <v>130</v>
      </c>
      <c r="N22" s="2"/>
      <c r="O22" s="2">
        <v>50</v>
      </c>
      <c r="P22" s="2" t="s">
        <v>96</v>
      </c>
      <c r="Q22" s="2"/>
      <c r="R22" s="2">
        <v>80</v>
      </c>
      <c r="S22" s="2" t="s">
        <v>342</v>
      </c>
      <c r="T22" s="2"/>
      <c r="U22" s="2">
        <v>50</v>
      </c>
      <c r="V22" s="477"/>
      <c r="W22" s="90">
        <f>Y21*15+Y22*0+Y23*5+Y24*0+Y25*15+Y26*12+15</f>
        <v>100.5</v>
      </c>
      <c r="X22" s="38" t="s">
        <v>83</v>
      </c>
      <c r="Y22" s="39">
        <v>2.5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11</v>
      </c>
      <c r="C23" s="475"/>
      <c r="D23" s="2"/>
      <c r="E23" s="2"/>
      <c r="F23" s="2"/>
      <c r="G23" s="2" t="s">
        <v>79</v>
      </c>
      <c r="H23" s="2"/>
      <c r="I23" s="2">
        <v>30</v>
      </c>
      <c r="J23" s="2"/>
      <c r="K23" s="2"/>
      <c r="L23" s="2"/>
      <c r="M23" s="221" t="s">
        <v>272</v>
      </c>
      <c r="N23" s="222"/>
      <c r="O23" s="120">
        <v>5</v>
      </c>
      <c r="P23" s="2"/>
      <c r="Q23" s="2"/>
      <c r="R23" s="2"/>
      <c r="S23" s="2"/>
      <c r="T23" s="2"/>
      <c r="U23" s="2"/>
      <c r="V23" s="477"/>
      <c r="W23" s="40" t="s">
        <v>106</v>
      </c>
      <c r="X23" s="41" t="s">
        <v>25</v>
      </c>
      <c r="Y23" s="39">
        <v>2.1</v>
      </c>
      <c r="AA23" s="58" t="s">
        <v>26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27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475"/>
      <c r="D24" s="2"/>
      <c r="E24" s="2"/>
      <c r="F24" s="2"/>
      <c r="G24" s="2"/>
      <c r="H24" s="86"/>
      <c r="I24" s="2"/>
      <c r="J24" s="2"/>
      <c r="K24" s="2"/>
      <c r="L24" s="2"/>
      <c r="M24" s="2" t="s">
        <v>133</v>
      </c>
      <c r="N24" s="2" t="s">
        <v>94</v>
      </c>
      <c r="O24" s="2">
        <v>20</v>
      </c>
      <c r="P24" s="2"/>
      <c r="Q24" s="45"/>
      <c r="R24" s="2"/>
      <c r="S24" s="2"/>
      <c r="T24" s="86"/>
      <c r="U24" s="2"/>
      <c r="V24" s="477"/>
      <c r="W24" s="88">
        <f>Y21*0+Y22*5+Y23*0+Y24*5+Y25*0+Y26*8</f>
        <v>22.5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479" t="s">
        <v>37</v>
      </c>
      <c r="C25" s="475"/>
      <c r="D25" s="2"/>
      <c r="E25" s="2"/>
      <c r="F25" s="2"/>
      <c r="G25" s="2"/>
      <c r="H25" s="45"/>
      <c r="I25" s="2"/>
      <c r="J25" s="2"/>
      <c r="K25" s="45"/>
      <c r="L25" s="2"/>
      <c r="M25" s="2" t="s">
        <v>233</v>
      </c>
      <c r="N25" s="86" t="s">
        <v>86</v>
      </c>
      <c r="O25" s="2">
        <v>10</v>
      </c>
      <c r="P25" s="2"/>
      <c r="Q25" s="45"/>
      <c r="R25" s="2"/>
      <c r="S25" s="2"/>
      <c r="T25" s="86"/>
      <c r="U25" s="2"/>
      <c r="V25" s="477"/>
      <c r="W25" s="40" t="s">
        <v>100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479"/>
      <c r="C26" s="475"/>
      <c r="D26" s="2"/>
      <c r="E26" s="2"/>
      <c r="F26" s="2"/>
      <c r="G26" s="2"/>
      <c r="H26" s="45"/>
      <c r="I26" s="2"/>
      <c r="J26" s="2"/>
      <c r="K26" s="45"/>
      <c r="L26" s="2"/>
      <c r="M26" s="2" t="s">
        <v>132</v>
      </c>
      <c r="N26" s="45"/>
      <c r="O26" s="2">
        <v>1</v>
      </c>
      <c r="P26" s="2"/>
      <c r="Q26" s="45"/>
      <c r="R26" s="2"/>
      <c r="S26" s="2"/>
      <c r="T26" s="45"/>
      <c r="U26" s="2"/>
      <c r="V26" s="477"/>
      <c r="W26" s="88">
        <f>Y21*2+Y22*7+Y23*1+Y24*0+Y25*0+Y26*8</f>
        <v>29.6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 t="s">
        <v>142</v>
      </c>
      <c r="N27" s="45"/>
      <c r="O27" s="2">
        <v>1</v>
      </c>
      <c r="P27" s="2"/>
      <c r="Q27" s="45"/>
      <c r="R27" s="2"/>
      <c r="S27" s="2"/>
      <c r="T27" s="45"/>
      <c r="U27" s="2"/>
      <c r="V27" s="477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66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>
        <f>W22*4+W26*4+W24*9</f>
        <v>722.9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31">
        <v>9</v>
      </c>
      <c r="C29" s="475"/>
      <c r="D29" s="32" t="str">
        <f>'113.8.30-9.30'!N21</f>
        <v>地瓜飯</v>
      </c>
      <c r="E29" s="32" t="s">
        <v>15</v>
      </c>
      <c r="F29" s="32"/>
      <c r="G29" s="32" t="str">
        <f>'113.8.30-9.30'!N22</f>
        <v>里肌肉排</v>
      </c>
      <c r="H29" s="32" t="s">
        <v>75</v>
      </c>
      <c r="I29" s="32"/>
      <c r="J29" s="32" t="str">
        <f>'113.8.30-9.30'!N23</f>
        <v>洋蔥蛋</v>
      </c>
      <c r="K29" s="32" t="s">
        <v>17</v>
      </c>
      <c r="L29" s="32"/>
      <c r="M29" s="32" t="str">
        <f>'113.8.30-9.30'!N24</f>
        <v>酸甜豆腐丁(豆)</v>
      </c>
      <c r="N29" s="32" t="s">
        <v>17</v>
      </c>
      <c r="O29" s="32"/>
      <c r="P29" s="32" t="str">
        <f>'113.8.30-9.30'!N25</f>
        <v>有機蔬菜</v>
      </c>
      <c r="Q29" s="32" t="s">
        <v>18</v>
      </c>
      <c r="R29" s="32"/>
      <c r="S29" s="32" t="str">
        <f>'113.8.30-9.30'!N26</f>
        <v>紫菜蛋花湯</v>
      </c>
      <c r="T29" s="32" t="s">
        <v>17</v>
      </c>
      <c r="U29" s="32"/>
      <c r="V29" s="476"/>
      <c r="W29" s="33" t="s">
        <v>107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75"/>
      <c r="D30" s="110" t="s">
        <v>85</v>
      </c>
      <c r="E30" s="110"/>
      <c r="F30" s="110">
        <v>55</v>
      </c>
      <c r="G30" s="494" t="s">
        <v>190</v>
      </c>
      <c r="H30" s="495"/>
      <c r="I30" s="118">
        <v>40</v>
      </c>
      <c r="J30" s="2" t="s">
        <v>79</v>
      </c>
      <c r="K30" s="2"/>
      <c r="L30" s="2">
        <v>50</v>
      </c>
      <c r="M30" s="2" t="s">
        <v>343</v>
      </c>
      <c r="N30" s="2" t="s">
        <v>198</v>
      </c>
      <c r="O30" s="2">
        <v>50</v>
      </c>
      <c r="P30" s="2" t="s">
        <v>96</v>
      </c>
      <c r="Q30" s="2"/>
      <c r="R30" s="2">
        <v>80</v>
      </c>
      <c r="S30" s="2" t="s">
        <v>78</v>
      </c>
      <c r="T30" s="2"/>
      <c r="U30" s="2">
        <v>1</v>
      </c>
      <c r="V30" s="477"/>
      <c r="W30" s="90">
        <f>Y29*15+Y30*0+Y31*5+Y32*0+Y33*15+Y34*12+15</f>
        <v>97.5</v>
      </c>
      <c r="X30" s="38" t="s">
        <v>83</v>
      </c>
      <c r="Y30" s="39">
        <v>2.4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 x14ac:dyDescent="0.4">
      <c r="B31" s="37">
        <v>12</v>
      </c>
      <c r="C31" s="475"/>
      <c r="D31" s="110" t="s">
        <v>128</v>
      </c>
      <c r="E31" s="110"/>
      <c r="F31" s="110">
        <v>80</v>
      </c>
      <c r="G31" s="187"/>
      <c r="H31" s="191"/>
      <c r="I31" s="118"/>
      <c r="J31" s="2" t="s">
        <v>231</v>
      </c>
      <c r="K31" s="2"/>
      <c r="L31" s="2">
        <v>15</v>
      </c>
      <c r="M31" s="187"/>
      <c r="N31" s="191"/>
      <c r="O31" s="2"/>
      <c r="P31" s="2"/>
      <c r="Q31" s="2"/>
      <c r="R31" s="2"/>
      <c r="S31" s="221" t="s">
        <v>56</v>
      </c>
      <c r="T31" s="222"/>
      <c r="U31" s="120">
        <v>5</v>
      </c>
      <c r="V31" s="477"/>
      <c r="W31" s="40" t="s">
        <v>108</v>
      </c>
      <c r="X31" s="41" t="s">
        <v>25</v>
      </c>
      <c r="Y31" s="39">
        <v>1.5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 x14ac:dyDescent="0.4">
      <c r="B32" s="37" t="s">
        <v>10</v>
      </c>
      <c r="C32" s="475"/>
      <c r="D32" s="45"/>
      <c r="E32" s="45"/>
      <c r="F32" s="2"/>
      <c r="G32" s="57"/>
      <c r="H32" s="133"/>
      <c r="I32" s="118"/>
      <c r="J32" s="2" t="s">
        <v>232</v>
      </c>
      <c r="K32" s="45"/>
      <c r="L32" s="2">
        <v>30</v>
      </c>
      <c r="M32" s="2"/>
      <c r="N32" s="2"/>
      <c r="O32" s="2"/>
      <c r="P32" s="2"/>
      <c r="Q32" s="45"/>
      <c r="R32" s="2"/>
      <c r="S32" s="2" t="s">
        <v>129</v>
      </c>
      <c r="T32" s="2"/>
      <c r="U32" s="2">
        <v>1</v>
      </c>
      <c r="V32" s="477"/>
      <c r="W32" s="88">
        <f>Y29*0+Y30*5+Y31*0+Y32*5+Y33*0+Y34*8</f>
        <v>22</v>
      </c>
      <c r="X32" s="41" t="s">
        <v>28</v>
      </c>
      <c r="Y32" s="39">
        <v>2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5" ht="27.9" customHeight="1" x14ac:dyDescent="0.3">
      <c r="B33" s="479" t="s">
        <v>38</v>
      </c>
      <c r="C33" s="475"/>
      <c r="D33" s="45"/>
      <c r="E33" s="45"/>
      <c r="F33" s="2"/>
      <c r="G33" s="57"/>
      <c r="H33" s="133"/>
      <c r="I33" s="118"/>
      <c r="J33" s="2"/>
      <c r="K33" s="87"/>
      <c r="L33" s="2"/>
      <c r="M33" s="2"/>
      <c r="N33" s="2"/>
      <c r="O33" s="2"/>
      <c r="P33" s="2"/>
      <c r="Q33" s="45"/>
      <c r="R33" s="2"/>
      <c r="S33" s="2"/>
      <c r="T33" s="2"/>
      <c r="U33" s="2"/>
      <c r="V33" s="477"/>
      <c r="W33" s="40" t="s">
        <v>100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5" ht="27.9" customHeight="1" x14ac:dyDescent="0.4">
      <c r="B34" s="479"/>
      <c r="C34" s="475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477"/>
      <c r="W34" s="88">
        <f>Y29*2+Y30*7+Y31*1+Y32*0+Y33*0+Y34*8</f>
        <v>28.3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196"/>
      <c r="AH34" s="196"/>
      <c r="AI34" s="118"/>
    </row>
    <row r="35" spans="2:35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87"/>
      <c r="L35" s="2"/>
      <c r="M35" s="2"/>
      <c r="N35" s="45"/>
      <c r="O35" s="2"/>
      <c r="P35" s="2"/>
      <c r="Q35" s="45"/>
      <c r="R35" s="2"/>
      <c r="S35" s="2"/>
      <c r="T35" s="2"/>
      <c r="U35" s="2"/>
      <c r="V35" s="477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197"/>
      <c r="AH35" s="197"/>
      <c r="AI35" s="118"/>
    </row>
    <row r="36" spans="2:35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78"/>
      <c r="W36" s="89">
        <f>W30*4+W34*4+W32*9</f>
        <v>701.2</v>
      </c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5" s="36" customFormat="1" ht="27.9" customHeight="1" x14ac:dyDescent="0.4">
      <c r="B37" s="31">
        <v>9</v>
      </c>
      <c r="C37" s="475"/>
      <c r="D37" s="32" t="str">
        <f>'113.8.30-9.30'!R21</f>
        <v>油蔥拌飯</v>
      </c>
      <c r="E37" s="32" t="s">
        <v>199</v>
      </c>
      <c r="F37" s="32"/>
      <c r="G37" s="32" t="str">
        <f>'113.8.30-9.30'!R22</f>
        <v>香酥魷魚圈(炸)(海)</v>
      </c>
      <c r="H37" s="32" t="s">
        <v>241</v>
      </c>
      <c r="I37" s="32"/>
      <c r="J37" s="32" t="str">
        <f>'113.8.30-9.30'!R23</f>
        <v>爆漿奶油包(冷)</v>
      </c>
      <c r="K37" s="32" t="s">
        <v>71</v>
      </c>
      <c r="L37" s="32"/>
      <c r="M37" s="32" t="str">
        <f>'113.8.30-9.30'!R24</f>
        <v>竹筍肉絲</v>
      </c>
      <c r="N37" s="32" t="s">
        <v>199</v>
      </c>
      <c r="O37" s="32"/>
      <c r="P37" s="32" t="str">
        <f>'113.8.30-9.30'!R25</f>
        <v>深蔬菜</v>
      </c>
      <c r="Q37" s="32" t="s">
        <v>203</v>
      </c>
      <c r="R37" s="32"/>
      <c r="S37" s="32" t="str">
        <f>'113.8.30-9.30'!R26</f>
        <v>味噌豆腐湯(豆)</v>
      </c>
      <c r="T37" s="32" t="s">
        <v>199</v>
      </c>
      <c r="U37" s="32"/>
      <c r="V37" s="476"/>
      <c r="W37" s="33" t="s">
        <v>98</v>
      </c>
      <c r="X37" s="34" t="s">
        <v>19</v>
      </c>
      <c r="Y37" s="35">
        <v>5.3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5" ht="27.9" customHeight="1" x14ac:dyDescent="0.4">
      <c r="B38" s="37" t="s">
        <v>8</v>
      </c>
      <c r="C38" s="475"/>
      <c r="D38" s="2" t="s">
        <v>200</v>
      </c>
      <c r="E38" s="2"/>
      <c r="F38" s="2">
        <v>80</v>
      </c>
      <c r="G38" s="194" t="s">
        <v>141</v>
      </c>
      <c r="H38" s="195" t="s">
        <v>236</v>
      </c>
      <c r="I38" s="118">
        <v>60</v>
      </c>
      <c r="J38" s="2" t="s">
        <v>369</v>
      </c>
      <c r="K38" s="2" t="s">
        <v>157</v>
      </c>
      <c r="L38" s="2">
        <v>30</v>
      </c>
      <c r="M38" s="2" t="s">
        <v>342</v>
      </c>
      <c r="N38" s="2"/>
      <c r="O38" s="2">
        <v>50</v>
      </c>
      <c r="P38" s="2" t="s">
        <v>204</v>
      </c>
      <c r="Q38" s="2"/>
      <c r="R38" s="2">
        <v>80</v>
      </c>
      <c r="S38" s="2" t="s">
        <v>58</v>
      </c>
      <c r="T38" s="2"/>
      <c r="U38" s="2">
        <v>1</v>
      </c>
      <c r="V38" s="477"/>
      <c r="W38" s="88">
        <f>Y37*15+Y38*0+Y39*5+Y40*0+Y41*15+Y42*12+15</f>
        <v>102.5</v>
      </c>
      <c r="X38" s="38" t="s">
        <v>83</v>
      </c>
      <c r="Y38" s="39">
        <v>2.4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5" ht="27.9" customHeight="1" x14ac:dyDescent="0.4">
      <c r="B39" s="37">
        <v>13</v>
      </c>
      <c r="C39" s="475"/>
      <c r="D39" s="2" t="s">
        <v>201</v>
      </c>
      <c r="E39" s="2"/>
      <c r="F39" s="2">
        <v>1</v>
      </c>
      <c r="G39" s="187" t="s">
        <v>237</v>
      </c>
      <c r="H39" s="191"/>
      <c r="I39" s="118">
        <v>20</v>
      </c>
      <c r="J39" s="2"/>
      <c r="K39" s="2"/>
      <c r="L39" s="2"/>
      <c r="M39" s="2" t="s">
        <v>184</v>
      </c>
      <c r="N39" s="86"/>
      <c r="O39" s="2">
        <v>10</v>
      </c>
      <c r="P39" s="2"/>
      <c r="Q39" s="2"/>
      <c r="R39" s="2"/>
      <c r="S39" s="2" t="s">
        <v>133</v>
      </c>
      <c r="T39" s="2" t="s">
        <v>94</v>
      </c>
      <c r="U39" s="2">
        <v>30</v>
      </c>
      <c r="V39" s="477"/>
      <c r="W39" s="40" t="s">
        <v>64</v>
      </c>
      <c r="X39" s="41" t="s">
        <v>25</v>
      </c>
      <c r="Y39" s="39">
        <v>1.6</v>
      </c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5" ht="27.9" customHeight="1" x14ac:dyDescent="0.4">
      <c r="B40" s="37" t="s">
        <v>10</v>
      </c>
      <c r="C40" s="475"/>
      <c r="D40" s="490" t="s">
        <v>97</v>
      </c>
      <c r="E40" s="491"/>
      <c r="F40" s="2">
        <v>10</v>
      </c>
      <c r="G40" s="2"/>
      <c r="H40" s="45"/>
      <c r="I40" s="2"/>
      <c r="J40" s="2"/>
      <c r="K40" s="2"/>
      <c r="L40" s="2"/>
      <c r="M40" s="472" t="s">
        <v>332</v>
      </c>
      <c r="N40" s="473"/>
      <c r="O40" s="2">
        <v>10</v>
      </c>
      <c r="P40" s="2"/>
      <c r="Q40" s="2"/>
      <c r="R40" s="2"/>
      <c r="S40" s="2" t="s">
        <v>129</v>
      </c>
      <c r="T40" s="2"/>
      <c r="U40" s="2">
        <v>1</v>
      </c>
      <c r="V40" s="477"/>
      <c r="W40" s="88">
        <f>Y37*0+Y38*5+Y39*0+Y40*5+Y41*0+Y42*8</f>
        <v>22</v>
      </c>
      <c r="X40" s="41" t="s">
        <v>28</v>
      </c>
      <c r="Y40" s="39">
        <v>2</v>
      </c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5" ht="27.9" customHeight="1" x14ac:dyDescent="0.3">
      <c r="B41" s="479" t="s">
        <v>30</v>
      </c>
      <c r="C41" s="475"/>
      <c r="D41" s="2" t="s">
        <v>302</v>
      </c>
      <c r="E41" s="2"/>
      <c r="F41" s="2">
        <v>1</v>
      </c>
      <c r="G41" s="2"/>
      <c r="H41" s="45"/>
      <c r="I41" s="2"/>
      <c r="J41" s="2"/>
      <c r="K41" s="45"/>
      <c r="L41" s="2"/>
      <c r="M41" s="2" t="s">
        <v>132</v>
      </c>
      <c r="N41" s="2"/>
      <c r="O41" s="2">
        <v>1</v>
      </c>
      <c r="P41" s="2"/>
      <c r="Q41" s="2"/>
      <c r="R41" s="2"/>
      <c r="S41" s="2"/>
      <c r="T41" s="2"/>
      <c r="U41" s="2"/>
      <c r="V41" s="477"/>
      <c r="W41" s="40" t="s">
        <v>63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5" ht="27.9" customHeight="1" x14ac:dyDescent="0.4">
      <c r="B42" s="479"/>
      <c r="C42" s="475"/>
      <c r="D42" s="2" t="s">
        <v>344</v>
      </c>
      <c r="E42" s="45"/>
      <c r="F42" s="2">
        <v>1</v>
      </c>
      <c r="G42" s="2"/>
      <c r="H42" s="45"/>
      <c r="I42" s="2"/>
      <c r="J42" s="2"/>
      <c r="K42" s="45"/>
      <c r="L42" s="2"/>
      <c r="M42" s="2" t="s">
        <v>142</v>
      </c>
      <c r="N42" s="86"/>
      <c r="O42" s="2">
        <v>1</v>
      </c>
      <c r="P42" s="2"/>
      <c r="Q42" s="45"/>
      <c r="R42" s="2"/>
      <c r="S42" s="2"/>
      <c r="T42" s="45"/>
      <c r="U42" s="2"/>
      <c r="V42" s="477"/>
      <c r="W42" s="88">
        <f>Y37*2+Y38*7+Y39*1+Y40*0+Y41*0+Y42*8</f>
        <v>29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5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77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5" ht="27.6" customHeight="1" thickBot="1" x14ac:dyDescent="0.45">
      <c r="B44" s="175"/>
      <c r="C44" s="150"/>
      <c r="D44" s="177"/>
      <c r="E44" s="177"/>
      <c r="F44" s="178"/>
      <c r="G44" s="178"/>
      <c r="H44" s="177"/>
      <c r="I44" s="178"/>
      <c r="J44" s="178"/>
      <c r="K44" s="177"/>
      <c r="L44" s="178"/>
      <c r="M44" s="178"/>
      <c r="N44" s="177"/>
      <c r="O44" s="178"/>
      <c r="P44" s="178"/>
      <c r="Q44" s="177"/>
      <c r="R44" s="178"/>
      <c r="S44" s="178"/>
      <c r="T44" s="177"/>
      <c r="U44" s="178"/>
      <c r="V44" s="493"/>
      <c r="W44" s="186">
        <f>W38*4+W42*4+W40*9</f>
        <v>724</v>
      </c>
      <c r="X44" s="179"/>
      <c r="Y44" s="180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5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74"/>
      <c r="AB45" s="56"/>
    </row>
    <row r="46" spans="2:35" x14ac:dyDescent="0.3">
      <c r="B46" s="56"/>
      <c r="C46" s="61"/>
      <c r="D46" s="466"/>
      <c r="E46" s="466"/>
      <c r="F46" s="466"/>
      <c r="G46" s="466"/>
      <c r="H46" s="75"/>
      <c r="K46" s="75"/>
      <c r="N46" s="75"/>
      <c r="Q46" s="75"/>
      <c r="T46" s="75"/>
    </row>
  </sheetData>
  <mergeCells count="27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G6:H6"/>
    <mergeCell ref="G7:H7"/>
    <mergeCell ref="G22:H22"/>
    <mergeCell ref="G14:H14"/>
    <mergeCell ref="D46:G46"/>
    <mergeCell ref="J45:Y45"/>
    <mergeCell ref="C29:C34"/>
    <mergeCell ref="V29:V36"/>
    <mergeCell ref="B33:B34"/>
    <mergeCell ref="C37:C42"/>
    <mergeCell ref="V37:V44"/>
    <mergeCell ref="B41:B42"/>
    <mergeCell ref="G30:H30"/>
    <mergeCell ref="D40:E40"/>
    <mergeCell ref="M40:N40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20" zoomScale="60" workbookViewId="0">
      <selection activeCell="M35" sqref="M3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82" t="s">
        <v>364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"/>
      <c r="AB1" s="6"/>
    </row>
    <row r="2" spans="2:33" s="5" customFormat="1" ht="13.5" customHeight="1" x14ac:dyDescent="0.6">
      <c r="B2" s="483"/>
      <c r="C2" s="484"/>
      <c r="D2" s="484"/>
      <c r="E2" s="484"/>
      <c r="F2" s="484"/>
      <c r="G2" s="48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485" t="s">
        <v>91</v>
      </c>
      <c r="G3" s="485"/>
      <c r="H3" s="485"/>
      <c r="I3" s="485"/>
      <c r="J3" s="485"/>
      <c r="K3" s="485"/>
      <c r="L3" s="48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44.4" x14ac:dyDescent="0.4">
      <c r="B5" s="31">
        <v>9</v>
      </c>
      <c r="C5" s="475"/>
      <c r="D5" s="32" t="str">
        <f>'113.8.30-9.30'!B30</f>
        <v>香Q米飯</v>
      </c>
      <c r="E5" s="32" t="s">
        <v>74</v>
      </c>
      <c r="F5" s="1" t="s">
        <v>16</v>
      </c>
      <c r="G5" s="32" t="str">
        <f>'113.8.30-9.30'!B31</f>
        <v>烤雞排</v>
      </c>
      <c r="H5" s="32" t="s">
        <v>71</v>
      </c>
      <c r="I5" s="1" t="s">
        <v>16</v>
      </c>
      <c r="J5" s="32" t="str">
        <f>'113.8.30-9.30'!B32</f>
        <v>韓式菇菇鍋</v>
      </c>
      <c r="K5" s="32" t="s">
        <v>76</v>
      </c>
      <c r="L5" s="1" t="s">
        <v>16</v>
      </c>
      <c r="M5" s="32" t="str">
        <f>'113.8.30-9.30'!B33</f>
        <v>咖哩肉丁</v>
      </c>
      <c r="N5" s="32" t="s">
        <v>206</v>
      </c>
      <c r="O5" s="1" t="s">
        <v>16</v>
      </c>
      <c r="P5" s="32" t="str">
        <f>'113.8.30-9.30'!B34</f>
        <v>深色蔬菜</v>
      </c>
      <c r="Q5" s="32" t="s">
        <v>18</v>
      </c>
      <c r="R5" s="1" t="s">
        <v>16</v>
      </c>
      <c r="S5" s="32" t="str">
        <f>'113.8.30-9.30'!B35</f>
        <v>海芽蛋花湯</v>
      </c>
      <c r="T5" s="32" t="s">
        <v>77</v>
      </c>
      <c r="U5" s="1" t="s">
        <v>16</v>
      </c>
      <c r="V5" s="476"/>
      <c r="W5" s="33" t="s">
        <v>98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475"/>
      <c r="D6" s="2" t="s">
        <v>128</v>
      </c>
      <c r="E6" s="2"/>
      <c r="F6" s="2">
        <v>100</v>
      </c>
      <c r="G6" s="218" t="s">
        <v>349</v>
      </c>
      <c r="H6" s="225"/>
      <c r="I6" s="120">
        <v>60</v>
      </c>
      <c r="J6" s="2" t="s">
        <v>137</v>
      </c>
      <c r="K6" s="2"/>
      <c r="L6" s="2">
        <v>60</v>
      </c>
      <c r="M6" s="110" t="s">
        <v>139</v>
      </c>
      <c r="N6" s="110"/>
      <c r="O6" s="110">
        <v>45</v>
      </c>
      <c r="P6" s="2" t="s">
        <v>96</v>
      </c>
      <c r="Q6" s="2"/>
      <c r="R6" s="2">
        <v>80</v>
      </c>
      <c r="S6" s="110" t="s">
        <v>56</v>
      </c>
      <c r="T6" s="110"/>
      <c r="U6" s="110">
        <v>5</v>
      </c>
      <c r="V6" s="477"/>
      <c r="W6" s="90">
        <f>Y5*15+Y6*0+Y7*5+Y8*0+Y9*15+Y10*12+15</f>
        <v>107</v>
      </c>
      <c r="X6" s="38" t="s">
        <v>83</v>
      </c>
      <c r="Y6" s="39">
        <v>2.4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16</v>
      </c>
      <c r="C7" s="475"/>
      <c r="D7" s="2"/>
      <c r="E7" s="2"/>
      <c r="F7" s="2"/>
      <c r="G7" s="2"/>
      <c r="H7" s="2"/>
      <c r="I7" s="2"/>
      <c r="J7" s="472" t="s">
        <v>351</v>
      </c>
      <c r="K7" s="473"/>
      <c r="L7" s="2">
        <v>10</v>
      </c>
      <c r="M7" s="472" t="s">
        <v>337</v>
      </c>
      <c r="N7" s="473"/>
      <c r="O7" s="2">
        <v>20</v>
      </c>
      <c r="P7" s="2"/>
      <c r="Q7" s="2"/>
      <c r="R7" s="2"/>
      <c r="S7" s="110" t="s">
        <v>228</v>
      </c>
      <c r="T7" s="110"/>
      <c r="U7" s="110">
        <v>20</v>
      </c>
      <c r="V7" s="477"/>
      <c r="W7" s="40" t="s">
        <v>99</v>
      </c>
      <c r="X7" s="41" t="s">
        <v>25</v>
      </c>
      <c r="Y7" s="39">
        <v>1.9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475"/>
      <c r="D8" s="2"/>
      <c r="E8" s="2"/>
      <c r="F8" s="2"/>
      <c r="G8" s="2"/>
      <c r="H8" s="45"/>
      <c r="I8" s="2"/>
      <c r="J8" s="2" t="s">
        <v>184</v>
      </c>
      <c r="K8" s="86"/>
      <c r="L8" s="2">
        <v>20</v>
      </c>
      <c r="M8" s="110" t="s">
        <v>132</v>
      </c>
      <c r="N8" s="110"/>
      <c r="O8" s="110">
        <v>10</v>
      </c>
      <c r="P8" s="2"/>
      <c r="Q8" s="45"/>
      <c r="R8" s="2"/>
      <c r="S8" s="2" t="s">
        <v>134</v>
      </c>
      <c r="T8" s="2"/>
      <c r="U8" s="2">
        <v>1</v>
      </c>
      <c r="V8" s="477"/>
      <c r="W8" s="88">
        <f>Y5*0+Y6*5+Y7*0+Y8*5+Y9*0+Y10*8-1</f>
        <v>21</v>
      </c>
      <c r="X8" s="41" t="s">
        <v>28</v>
      </c>
      <c r="Y8" s="39">
        <v>2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479" t="s">
        <v>35</v>
      </c>
      <c r="C9" s="475"/>
      <c r="D9" s="2"/>
      <c r="E9" s="2"/>
      <c r="F9" s="2"/>
      <c r="G9" s="2"/>
      <c r="H9" s="45"/>
      <c r="I9" s="2"/>
      <c r="J9" s="2" t="s">
        <v>312</v>
      </c>
      <c r="K9" s="86"/>
      <c r="L9" s="2">
        <v>1</v>
      </c>
      <c r="M9" s="110" t="s">
        <v>140</v>
      </c>
      <c r="N9" s="110"/>
      <c r="O9" s="110">
        <v>1</v>
      </c>
      <c r="P9" s="2"/>
      <c r="Q9" s="45"/>
      <c r="R9" s="2"/>
      <c r="S9" s="2"/>
      <c r="T9" s="2"/>
      <c r="U9" s="2"/>
      <c r="V9" s="477"/>
      <c r="W9" s="40" t="s">
        <v>101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479"/>
      <c r="C10" s="475"/>
      <c r="D10" s="2"/>
      <c r="E10" s="2"/>
      <c r="F10" s="2"/>
      <c r="G10" s="2"/>
      <c r="H10" s="45"/>
      <c r="I10" s="2"/>
      <c r="J10" s="2" t="s">
        <v>344</v>
      </c>
      <c r="K10" s="45"/>
      <c r="L10" s="2">
        <v>1</v>
      </c>
      <c r="M10" s="2"/>
      <c r="N10" s="45"/>
      <c r="O10" s="2"/>
      <c r="P10" s="2"/>
      <c r="Q10" s="45"/>
      <c r="R10" s="2"/>
      <c r="S10" s="2"/>
      <c r="T10" s="86"/>
      <c r="U10" s="2"/>
      <c r="V10" s="477"/>
      <c r="W10" s="88">
        <f>Y5*2+Y6*7+Y7*1+Y8*0+Y9*0+Y10*8</f>
        <v>29.7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7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78"/>
      <c r="W12" s="89">
        <f>W6*4+W10*4+W8*9</f>
        <v>735.8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 x14ac:dyDescent="0.4">
      <c r="B13" s="31">
        <v>9</v>
      </c>
      <c r="C13" s="475"/>
      <c r="D13" s="32" t="str">
        <f>'113.8.30-9.30'!F30</f>
        <v>中秋放假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76"/>
      <c r="W13" s="33" t="s">
        <v>102</v>
      </c>
      <c r="X13" s="34" t="s">
        <v>19</v>
      </c>
      <c r="Y13" s="35">
        <v>0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475"/>
      <c r="D14" s="202" t="s">
        <v>266</v>
      </c>
      <c r="E14" s="2"/>
      <c r="F14" s="2"/>
      <c r="G14" s="2"/>
      <c r="H14" s="2"/>
      <c r="I14" s="2"/>
      <c r="J14" s="2"/>
      <c r="K14" s="2"/>
      <c r="L14" s="2"/>
      <c r="M14" s="110"/>
      <c r="N14" s="110"/>
      <c r="O14" s="110"/>
      <c r="P14" s="2"/>
      <c r="Q14" s="2"/>
      <c r="R14" s="2"/>
      <c r="S14" s="2"/>
      <c r="T14" s="2"/>
      <c r="U14" s="2"/>
      <c r="V14" s="477"/>
      <c r="W14" s="90">
        <v>0</v>
      </c>
      <c r="X14" s="38" t="s">
        <v>83</v>
      </c>
      <c r="Y14" s="39">
        <v>0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17</v>
      </c>
      <c r="C15" s="475"/>
      <c r="D15" s="2"/>
      <c r="E15" s="2"/>
      <c r="F15" s="2"/>
      <c r="G15" s="187"/>
      <c r="H15" s="191"/>
      <c r="I15" s="2"/>
      <c r="J15" s="472"/>
      <c r="K15" s="473"/>
      <c r="L15" s="2"/>
      <c r="M15" s="110"/>
      <c r="N15" s="110"/>
      <c r="O15" s="110"/>
      <c r="P15" s="2"/>
      <c r="Q15" s="2"/>
      <c r="R15" s="2"/>
      <c r="S15" s="472"/>
      <c r="T15" s="473"/>
      <c r="U15" s="2"/>
      <c r="V15" s="477"/>
      <c r="W15" s="40" t="s">
        <v>103</v>
      </c>
      <c r="X15" s="41" t="s">
        <v>25</v>
      </c>
      <c r="Y15" s="39">
        <v>0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475"/>
      <c r="D16" s="45"/>
      <c r="E16" s="45"/>
      <c r="F16" s="2"/>
      <c r="G16" s="2"/>
      <c r="H16" s="2"/>
      <c r="I16" s="2"/>
      <c r="J16" s="2"/>
      <c r="K16" s="86"/>
      <c r="L16" s="2"/>
      <c r="M16" s="2"/>
      <c r="N16" s="2"/>
      <c r="O16" s="2"/>
      <c r="P16" s="2"/>
      <c r="Q16" s="45"/>
      <c r="R16" s="2"/>
      <c r="S16" s="2"/>
      <c r="T16" s="2"/>
      <c r="U16" s="2"/>
      <c r="V16" s="477"/>
      <c r="W16" s="88">
        <v>0</v>
      </c>
      <c r="X16" s="41" t="s">
        <v>28</v>
      </c>
      <c r="Y16" s="39">
        <v>0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479" t="s">
        <v>36</v>
      </c>
      <c r="C17" s="475"/>
      <c r="D17" s="45"/>
      <c r="E17" s="45"/>
      <c r="F17" s="2"/>
      <c r="G17" s="234"/>
      <c r="H17" s="191"/>
      <c r="I17" s="2"/>
      <c r="J17" s="2"/>
      <c r="K17" s="45"/>
      <c r="L17" s="2"/>
      <c r="M17" s="2"/>
      <c r="N17" s="86"/>
      <c r="O17" s="2"/>
      <c r="P17" s="2"/>
      <c r="Q17" s="45"/>
      <c r="R17" s="2"/>
      <c r="S17" s="2"/>
      <c r="T17" s="2"/>
      <c r="U17" s="2"/>
      <c r="V17" s="477"/>
      <c r="W17" s="40" t="s">
        <v>104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79"/>
      <c r="C18" s="475"/>
      <c r="D18" s="45"/>
      <c r="E18" s="45"/>
      <c r="F18" s="2"/>
      <c r="G18" s="2"/>
      <c r="H18" s="45"/>
      <c r="I18" s="2"/>
      <c r="J18" s="2"/>
      <c r="K18" s="45"/>
      <c r="L18" s="2"/>
      <c r="M18" s="2"/>
      <c r="N18" s="2"/>
      <c r="O18" s="2"/>
      <c r="P18" s="2"/>
      <c r="Q18" s="45"/>
      <c r="R18" s="2"/>
      <c r="S18" s="123"/>
      <c r="T18" s="123"/>
      <c r="U18" s="123"/>
      <c r="V18" s="477"/>
      <c r="W18" s="88">
        <v>0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7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78"/>
      <c r="W20" s="89">
        <f>W14*4+W18*4+W16*9</f>
        <v>0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 x14ac:dyDescent="0.4">
      <c r="B21" s="31">
        <v>9</v>
      </c>
      <c r="C21" s="475"/>
      <c r="D21" s="32" t="str">
        <f>'113.8.30-9.30'!J30</f>
        <v>香Q米飯</v>
      </c>
      <c r="E21" s="32" t="s">
        <v>80</v>
      </c>
      <c r="F21" s="32"/>
      <c r="G21" s="32" t="str">
        <f>'113.8.30-9.30'!J31</f>
        <v>卜蜂雞排(加)(炸)</v>
      </c>
      <c r="H21" s="32" t="s">
        <v>70</v>
      </c>
      <c r="I21" s="32"/>
      <c r="J21" s="32" t="str">
        <f>'113.8.30-9.30'!J32</f>
        <v>客家小炒(豆)(海)</v>
      </c>
      <c r="K21" s="32" t="s">
        <v>55</v>
      </c>
      <c r="L21" s="32"/>
      <c r="M21" s="32" t="str">
        <f>'113.8.30-9.30'!J33</f>
        <v>絞肉拌高麗菜</v>
      </c>
      <c r="N21" s="32" t="s">
        <v>72</v>
      </c>
      <c r="O21" s="32"/>
      <c r="P21" s="32" t="str">
        <f>'113.8.30-9.30'!J34</f>
        <v>深色蔬菜</v>
      </c>
      <c r="Q21" s="32" t="s">
        <v>18</v>
      </c>
      <c r="R21" s="32"/>
      <c r="S21" s="32" t="str">
        <f>'113.8.30-9.30'!J35</f>
        <v>洋芋濃湯(芡)</v>
      </c>
      <c r="T21" s="32" t="s">
        <v>135</v>
      </c>
      <c r="U21" s="32"/>
      <c r="V21" s="476"/>
      <c r="W21" s="33" t="s">
        <v>105</v>
      </c>
      <c r="X21" s="34" t="s">
        <v>19</v>
      </c>
      <c r="Y21" s="35">
        <v>5.2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75"/>
      <c r="D22" s="2" t="s">
        <v>128</v>
      </c>
      <c r="E22" s="2"/>
      <c r="F22" s="2">
        <v>100</v>
      </c>
      <c r="G22" s="216" t="s">
        <v>299</v>
      </c>
      <c r="H22" s="235" t="s">
        <v>93</v>
      </c>
      <c r="I22" s="120">
        <v>60</v>
      </c>
      <c r="J22" s="2" t="s">
        <v>146</v>
      </c>
      <c r="K22" s="2" t="s">
        <v>94</v>
      </c>
      <c r="L22" s="2">
        <v>40</v>
      </c>
      <c r="M22" s="110" t="s">
        <v>137</v>
      </c>
      <c r="N22" s="110"/>
      <c r="O22" s="110">
        <v>70</v>
      </c>
      <c r="P22" s="2" t="s">
        <v>96</v>
      </c>
      <c r="Q22" s="2"/>
      <c r="R22" s="2">
        <v>80</v>
      </c>
      <c r="S22" s="2" t="s">
        <v>139</v>
      </c>
      <c r="T22" s="2"/>
      <c r="U22" s="2">
        <v>20</v>
      </c>
      <c r="V22" s="477"/>
      <c r="W22" s="90">
        <f>Y21*15+Y22*0+Y23*5+Y24*0+Y25*15+Y26*12+15</f>
        <v>100.5</v>
      </c>
      <c r="X22" s="38" t="s">
        <v>83</v>
      </c>
      <c r="Y22" s="39">
        <v>2.4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18</v>
      </c>
      <c r="C23" s="475"/>
      <c r="D23" s="2"/>
      <c r="E23" s="2"/>
      <c r="F23" s="2"/>
      <c r="G23" s="2"/>
      <c r="H23" s="2"/>
      <c r="I23" s="2"/>
      <c r="J23" s="472" t="s">
        <v>332</v>
      </c>
      <c r="K23" s="473"/>
      <c r="L23" s="2">
        <v>10</v>
      </c>
      <c r="M23" s="496" t="s">
        <v>97</v>
      </c>
      <c r="N23" s="497"/>
      <c r="O23" s="110">
        <v>3</v>
      </c>
      <c r="P23" s="2"/>
      <c r="Q23" s="2"/>
      <c r="R23" s="2"/>
      <c r="S23" s="2" t="s">
        <v>207</v>
      </c>
      <c r="T23" s="45"/>
      <c r="U23" s="2">
        <v>5</v>
      </c>
      <c r="V23" s="477"/>
      <c r="W23" s="40" t="s">
        <v>106</v>
      </c>
      <c r="X23" s="41" t="s">
        <v>25</v>
      </c>
      <c r="Y23" s="39">
        <v>1.5</v>
      </c>
      <c r="AA23" s="58" t="s">
        <v>26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27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475"/>
      <c r="D24" s="2"/>
      <c r="E24" s="2"/>
      <c r="F24" s="2"/>
      <c r="G24" s="2"/>
      <c r="H24" s="45"/>
      <c r="I24" s="2"/>
      <c r="J24" s="2" t="s">
        <v>345</v>
      </c>
      <c r="K24" s="2" t="s">
        <v>86</v>
      </c>
      <c r="L24" s="2">
        <v>3</v>
      </c>
      <c r="M24" s="2" t="s">
        <v>132</v>
      </c>
      <c r="N24" s="132"/>
      <c r="O24" s="110">
        <v>1</v>
      </c>
      <c r="P24" s="2"/>
      <c r="Q24" s="45"/>
      <c r="R24" s="2"/>
      <c r="S24" s="2" t="s">
        <v>202</v>
      </c>
      <c r="T24" s="2"/>
      <c r="U24" s="2">
        <v>1</v>
      </c>
      <c r="V24" s="477"/>
      <c r="W24" s="88">
        <f>Y21*0+Y22*5+Y23*0+Y24*5+Y25*0+Y26*8</f>
        <v>22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479" t="s">
        <v>37</v>
      </c>
      <c r="C25" s="475"/>
      <c r="D25" s="2"/>
      <c r="E25" s="2"/>
      <c r="F25" s="2"/>
      <c r="G25" s="2"/>
      <c r="H25" s="45"/>
      <c r="I25" s="2"/>
      <c r="J25" s="2"/>
      <c r="K25" s="2"/>
      <c r="L25" s="2"/>
      <c r="M25" s="2" t="s">
        <v>183</v>
      </c>
      <c r="N25" s="45"/>
      <c r="O25" s="2">
        <v>1</v>
      </c>
      <c r="P25" s="2"/>
      <c r="Q25" s="45"/>
      <c r="R25" s="2"/>
      <c r="S25" s="2"/>
      <c r="T25" s="45"/>
      <c r="U25" s="2"/>
      <c r="V25" s="477"/>
      <c r="W25" s="40" t="s">
        <v>100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479"/>
      <c r="C26" s="475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86"/>
      <c r="U26" s="2"/>
      <c r="V26" s="477"/>
      <c r="W26" s="88">
        <f>Y21*2+Y22*7+Y23*1+Y24*0+Y25*0+Y26*8</f>
        <v>28.700000000000003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63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77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>
        <f>W22*4+W26*4+W24*9</f>
        <v>714.8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 x14ac:dyDescent="0.4">
      <c r="B29" s="31">
        <v>9</v>
      </c>
      <c r="C29" s="475"/>
      <c r="D29" s="32" t="str">
        <f>'113.8.30-9.30'!N30</f>
        <v>地瓜飯</v>
      </c>
      <c r="E29" s="32" t="s">
        <v>15</v>
      </c>
      <c r="F29" s="32"/>
      <c r="G29" s="32" t="str">
        <f>'113.8.30-9.30'!N31</f>
        <v>清蒸魚片(海)(豆)</v>
      </c>
      <c r="H29" s="32" t="s">
        <v>17</v>
      </c>
      <c r="I29" s="32"/>
      <c r="J29" s="32" t="str">
        <f>'113.8.30-9.30'!N32</f>
        <v>洋蔥鹹豬肉</v>
      </c>
      <c r="K29" s="32" t="s">
        <v>17</v>
      </c>
      <c r="L29" s="32"/>
      <c r="M29" s="32" t="str">
        <f>'113.8.30-9.30'!N33</f>
        <v>玉米三色</v>
      </c>
      <c r="N29" s="32" t="s">
        <v>72</v>
      </c>
      <c r="O29" s="32"/>
      <c r="P29" s="32" t="str">
        <f>'113.8.30-9.30'!N34</f>
        <v>有機蔬菜</v>
      </c>
      <c r="Q29" s="32" t="s">
        <v>18</v>
      </c>
      <c r="R29" s="32"/>
      <c r="S29" s="32" t="str">
        <f>'113.8.30-9.30'!N35</f>
        <v>地瓜芋圓</v>
      </c>
      <c r="T29" s="32" t="s">
        <v>45</v>
      </c>
      <c r="U29" s="32"/>
      <c r="V29" s="476"/>
      <c r="W29" s="33" t="s">
        <v>107</v>
      </c>
      <c r="X29" s="34" t="s">
        <v>19</v>
      </c>
      <c r="Y29" s="35">
        <v>5.7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475"/>
      <c r="D30" s="2" t="s">
        <v>50</v>
      </c>
      <c r="E30" s="2"/>
      <c r="F30" s="2">
        <v>55</v>
      </c>
      <c r="G30" s="2" t="s">
        <v>346</v>
      </c>
      <c r="H30" s="2" t="s">
        <v>197</v>
      </c>
      <c r="I30" s="2">
        <v>40</v>
      </c>
      <c r="J30" s="494" t="s">
        <v>332</v>
      </c>
      <c r="K30" s="495"/>
      <c r="L30" s="2">
        <v>25</v>
      </c>
      <c r="M30" s="2" t="s">
        <v>238</v>
      </c>
      <c r="N30" s="2"/>
      <c r="O30" s="2">
        <v>45</v>
      </c>
      <c r="P30" s="2" t="s">
        <v>96</v>
      </c>
      <c r="Q30" s="2"/>
      <c r="R30" s="2">
        <v>100</v>
      </c>
      <c r="S30" s="2" t="s">
        <v>50</v>
      </c>
      <c r="T30" s="2"/>
      <c r="U30" s="2">
        <v>10</v>
      </c>
      <c r="V30" s="477"/>
      <c r="W30" s="90">
        <f>Y29*15+Y30*0+Y31*5+Y32*0+Y33*15+Y34*12+15</f>
        <v>108</v>
      </c>
      <c r="X30" s="38" t="s">
        <v>83</v>
      </c>
      <c r="Y30" s="39">
        <v>2.6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19</v>
      </c>
      <c r="C31" s="475"/>
      <c r="D31" s="2" t="s">
        <v>128</v>
      </c>
      <c r="E31" s="2"/>
      <c r="F31" s="2">
        <v>80</v>
      </c>
      <c r="G31" s="2" t="s">
        <v>209</v>
      </c>
      <c r="H31" s="2" t="s">
        <v>191</v>
      </c>
      <c r="I31" s="2">
        <v>20</v>
      </c>
      <c r="J31" s="2" t="s">
        <v>210</v>
      </c>
      <c r="K31" s="2"/>
      <c r="L31" s="2">
        <v>50</v>
      </c>
      <c r="M31" s="2" t="s">
        <v>97</v>
      </c>
      <c r="N31" s="2"/>
      <c r="O31" s="2">
        <v>5</v>
      </c>
      <c r="P31" s="2"/>
      <c r="Q31" s="2"/>
      <c r="R31" s="2"/>
      <c r="S31" s="187" t="s">
        <v>372</v>
      </c>
      <c r="T31" s="191"/>
      <c r="U31" s="2">
        <v>10</v>
      </c>
      <c r="V31" s="477"/>
      <c r="W31" s="40" t="s">
        <v>108</v>
      </c>
      <c r="X31" s="41" t="s">
        <v>25</v>
      </c>
      <c r="Y31" s="39">
        <v>1.5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 x14ac:dyDescent="0.4">
      <c r="B32" s="37" t="s">
        <v>10</v>
      </c>
      <c r="C32" s="475"/>
      <c r="D32" s="45"/>
      <c r="E32" s="45"/>
      <c r="F32" s="2"/>
      <c r="G32" s="2" t="s">
        <v>208</v>
      </c>
      <c r="H32" s="45"/>
      <c r="I32" s="2">
        <v>1</v>
      </c>
      <c r="J32" s="2"/>
      <c r="K32" s="86"/>
      <c r="L32" s="2"/>
      <c r="M32" s="2" t="s">
        <v>239</v>
      </c>
      <c r="N32" s="2"/>
      <c r="O32" s="2">
        <v>1</v>
      </c>
      <c r="P32" s="2"/>
      <c r="Q32" s="45"/>
      <c r="R32" s="2"/>
      <c r="S32" s="2" t="s">
        <v>371</v>
      </c>
      <c r="T32" s="45"/>
      <c r="U32" s="2">
        <v>10</v>
      </c>
      <c r="V32" s="477"/>
      <c r="W32" s="88">
        <f>Y29*0+Y30*5+Y31*0+Y32*5+Y33*0+Y34*8</f>
        <v>23</v>
      </c>
      <c r="X32" s="41" t="s">
        <v>28</v>
      </c>
      <c r="Y32" s="39">
        <v>2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3" ht="27.9" customHeight="1" x14ac:dyDescent="0.3">
      <c r="B33" s="479" t="s">
        <v>38</v>
      </c>
      <c r="C33" s="475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45"/>
      <c r="U33" s="2"/>
      <c r="V33" s="477"/>
      <c r="W33" s="40" t="s">
        <v>100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3" ht="27.9" customHeight="1" x14ac:dyDescent="0.4">
      <c r="B34" s="479"/>
      <c r="C34" s="475"/>
      <c r="D34" s="45"/>
      <c r="E34" s="45"/>
      <c r="F34" s="2"/>
      <c r="G34" s="6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77"/>
      <c r="W34" s="88">
        <f>Y29*2+Y30*7+Y31*1+Y32*0+Y33*0+Y34*8-0.6</f>
        <v>30.5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7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78"/>
      <c r="W36" s="89">
        <f>W30*4+W34*4+W32*9</f>
        <v>761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 x14ac:dyDescent="0.4">
      <c r="B37" s="31">
        <v>9</v>
      </c>
      <c r="C37" s="475"/>
      <c r="D37" s="32" t="str">
        <f>'113.8.30-9.30'!R30</f>
        <v>鐵板拌麵</v>
      </c>
      <c r="E37" s="32" t="s">
        <v>81</v>
      </c>
      <c r="F37" s="32"/>
      <c r="G37" s="32" t="str">
        <f>'113.8.30-9.30'!R31</f>
        <v>檸檬雞翅</v>
      </c>
      <c r="H37" s="32" t="s">
        <v>71</v>
      </c>
      <c r="I37" s="32"/>
      <c r="J37" s="32" t="str">
        <f>'113.8.30-9.30'!R32</f>
        <v>黑糖烤饅頭(冷)</v>
      </c>
      <c r="K37" s="32" t="s">
        <v>71</v>
      </c>
      <c r="L37" s="32"/>
      <c r="M37" s="32" t="str">
        <f>'113.8.30-9.30'!R33</f>
        <v>白醬花椰</v>
      </c>
      <c r="N37" s="32" t="s">
        <v>76</v>
      </c>
      <c r="O37" s="32"/>
      <c r="P37" s="32" t="str">
        <f>'113.8.30-9.30'!R34</f>
        <v>淺色蔬菜</v>
      </c>
      <c r="Q37" s="32" t="s">
        <v>18</v>
      </c>
      <c r="R37" s="32"/>
      <c r="S37" s="32" t="str">
        <f>'113.8.30-9.30'!R35</f>
        <v>紫菜蛋花湯</v>
      </c>
      <c r="T37" s="32" t="s">
        <v>48</v>
      </c>
      <c r="U37" s="32"/>
      <c r="V37" s="476"/>
      <c r="W37" s="33" t="s">
        <v>109</v>
      </c>
      <c r="X37" s="34" t="s">
        <v>19</v>
      </c>
      <c r="Y37" s="35">
        <v>5.5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475"/>
      <c r="D38" s="2" t="s">
        <v>153</v>
      </c>
      <c r="E38" s="2"/>
      <c r="F38" s="2">
        <v>135</v>
      </c>
      <c r="G38" s="2" t="s">
        <v>348</v>
      </c>
      <c r="H38" s="2"/>
      <c r="I38" s="2">
        <v>60</v>
      </c>
      <c r="J38" s="110" t="s">
        <v>370</v>
      </c>
      <c r="K38" s="110" t="s">
        <v>157</v>
      </c>
      <c r="L38" s="110">
        <v>30</v>
      </c>
      <c r="M38" s="110" t="s">
        <v>149</v>
      </c>
      <c r="N38" s="110"/>
      <c r="O38" s="110">
        <v>65</v>
      </c>
      <c r="P38" s="2" t="s">
        <v>96</v>
      </c>
      <c r="Q38" s="2"/>
      <c r="R38" s="2">
        <v>80</v>
      </c>
      <c r="S38" s="2" t="s">
        <v>78</v>
      </c>
      <c r="T38" s="2"/>
      <c r="U38" s="2">
        <v>1</v>
      </c>
      <c r="V38" s="477"/>
      <c r="W38" s="90">
        <f>Y37*15+Y38*0+Y39*5+Y40*0+Y41*15+Y42*12+15</f>
        <v>106</v>
      </c>
      <c r="X38" s="38" t="s">
        <v>83</v>
      </c>
      <c r="Y38" s="39">
        <v>2.5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>
        <v>20</v>
      </c>
      <c r="C39" s="475"/>
      <c r="D39" s="2" t="s">
        <v>79</v>
      </c>
      <c r="E39" s="2"/>
      <c r="F39" s="2">
        <v>20</v>
      </c>
      <c r="G39" s="2"/>
      <c r="H39" s="2"/>
      <c r="I39" s="2"/>
      <c r="J39" s="110"/>
      <c r="K39" s="110"/>
      <c r="L39" s="110"/>
      <c r="M39" s="2" t="s">
        <v>132</v>
      </c>
      <c r="N39" s="110"/>
      <c r="O39" s="110">
        <v>1</v>
      </c>
      <c r="P39" s="2"/>
      <c r="Q39" s="2"/>
      <c r="R39" s="2"/>
      <c r="S39" s="2" t="s">
        <v>56</v>
      </c>
      <c r="T39" s="2"/>
      <c r="U39" s="2">
        <v>10</v>
      </c>
      <c r="V39" s="477"/>
      <c r="W39" s="40" t="s">
        <v>110</v>
      </c>
      <c r="X39" s="41" t="s">
        <v>25</v>
      </c>
      <c r="Y39" s="39">
        <v>1.7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475"/>
      <c r="D40" s="2" t="s">
        <v>97</v>
      </c>
      <c r="E40" s="2"/>
      <c r="F40" s="2">
        <v>10</v>
      </c>
      <c r="G40" s="2"/>
      <c r="H40" s="2"/>
      <c r="I40" s="2"/>
      <c r="J40" s="2"/>
      <c r="K40" s="132"/>
      <c r="L40" s="110"/>
      <c r="M40" s="2" t="s">
        <v>184</v>
      </c>
      <c r="N40" s="132"/>
      <c r="O40" s="110">
        <v>5</v>
      </c>
      <c r="P40" s="2"/>
      <c r="Q40" s="2"/>
      <c r="R40" s="2"/>
      <c r="S40" s="2" t="s">
        <v>129</v>
      </c>
      <c r="T40" s="2"/>
      <c r="U40" s="2">
        <v>1</v>
      </c>
      <c r="V40" s="477"/>
      <c r="W40" s="88">
        <f>Y37*0+Y38*5+Y39*0+Y40*5+Y41*0+Y42*8</f>
        <v>22.5</v>
      </c>
      <c r="X40" s="41" t="s">
        <v>28</v>
      </c>
      <c r="Y40" s="39">
        <v>2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479" t="s">
        <v>30</v>
      </c>
      <c r="C41" s="475"/>
      <c r="D41" s="2" t="s">
        <v>156</v>
      </c>
      <c r="E41" s="2"/>
      <c r="F41" s="2">
        <v>1</v>
      </c>
      <c r="G41" s="2"/>
      <c r="H41" s="2"/>
      <c r="I41" s="2"/>
      <c r="J41" s="2"/>
      <c r="K41" s="2"/>
      <c r="L41" s="2"/>
      <c r="M41" s="2" t="s">
        <v>302</v>
      </c>
      <c r="N41" s="87"/>
      <c r="O41" s="2">
        <v>1</v>
      </c>
      <c r="P41" s="2"/>
      <c r="Q41" s="2"/>
      <c r="R41" s="2"/>
      <c r="S41" s="2"/>
      <c r="T41" s="2"/>
      <c r="U41" s="2"/>
      <c r="V41" s="477"/>
      <c r="W41" s="40" t="s">
        <v>111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79"/>
      <c r="C42" s="475"/>
      <c r="D42" s="45"/>
      <c r="E42" s="45"/>
      <c r="F42" s="2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477"/>
      <c r="W42" s="88">
        <f>Y37*2+Y38*7+Y39*1+Y40*0+Y41*0+Y42*8</f>
        <v>30.2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119"/>
      <c r="N43" s="134"/>
      <c r="O43" s="2"/>
      <c r="P43" s="2"/>
      <c r="Q43" s="45"/>
      <c r="R43" s="2"/>
      <c r="S43" s="2"/>
      <c r="T43" s="45"/>
      <c r="U43" s="2"/>
      <c r="V43" s="47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78"/>
      <c r="W44" s="89">
        <f>W38*4+W42*4+W40*9</f>
        <v>747.3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74"/>
      <c r="AB45" s="56"/>
    </row>
    <row r="46" spans="2:33" ht="28.2" x14ac:dyDescent="0.3">
      <c r="B46" s="56"/>
      <c r="C46" s="61"/>
      <c r="D46" s="466"/>
      <c r="E46" s="466"/>
      <c r="F46" s="467"/>
      <c r="G46" s="467"/>
      <c r="H46" s="75"/>
      <c r="K46" s="75"/>
      <c r="M46" s="135"/>
      <c r="N46" s="135"/>
      <c r="O46" s="135"/>
      <c r="Q46" s="75"/>
      <c r="T46" s="75"/>
    </row>
    <row r="47" spans="2:33" ht="28.2" x14ac:dyDescent="0.3">
      <c r="M47" s="135"/>
      <c r="N47" s="135"/>
      <c r="O47" s="135"/>
    </row>
  </sheetData>
  <mergeCells count="27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S15:T15"/>
    <mergeCell ref="J15:K15"/>
    <mergeCell ref="J7:K7"/>
    <mergeCell ref="M7:N7"/>
    <mergeCell ref="C21:C26"/>
    <mergeCell ref="V21:V28"/>
    <mergeCell ref="B25:B26"/>
    <mergeCell ref="C29:C34"/>
    <mergeCell ref="V29:V36"/>
    <mergeCell ref="B33:B34"/>
    <mergeCell ref="J23:K23"/>
    <mergeCell ref="M23:N23"/>
    <mergeCell ref="J30:K30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6"/>
  <sheetViews>
    <sheetView zoomScale="60" workbookViewId="0">
      <selection activeCell="P10" sqref="P10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482" t="s">
        <v>365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"/>
      <c r="AB1" s="6"/>
    </row>
    <row r="2" spans="2:36" s="5" customFormat="1" ht="13.5" customHeight="1" x14ac:dyDescent="0.6">
      <c r="B2" s="483"/>
      <c r="C2" s="484"/>
      <c r="D2" s="484"/>
      <c r="E2" s="484"/>
      <c r="F2" s="484"/>
      <c r="G2" s="48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2.25" customHeight="1" thickBot="1" x14ac:dyDescent="0.5">
      <c r="B3" s="81" t="s">
        <v>41</v>
      </c>
      <c r="C3" s="10"/>
      <c r="D3" s="11"/>
      <c r="E3" s="11"/>
      <c r="F3" s="485" t="s">
        <v>91</v>
      </c>
      <c r="G3" s="485"/>
      <c r="H3" s="485"/>
      <c r="I3" s="485"/>
      <c r="J3" s="485"/>
      <c r="K3" s="485"/>
      <c r="L3" s="48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4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 x14ac:dyDescent="0.4">
      <c r="B5" s="31">
        <v>9</v>
      </c>
      <c r="C5" s="475"/>
      <c r="D5" s="32" t="str">
        <f>'113.8.30-9.30'!B39</f>
        <v>香Q米飯</v>
      </c>
      <c r="E5" s="32" t="s">
        <v>145</v>
      </c>
      <c r="F5" s="1" t="s">
        <v>16</v>
      </c>
      <c r="G5" s="32" t="str">
        <f>'113.8.30-9.30'!B40</f>
        <v>炸雞腿(炸)</v>
      </c>
      <c r="H5" s="32" t="s">
        <v>70</v>
      </c>
      <c r="I5" s="1" t="s">
        <v>16</v>
      </c>
      <c r="J5" s="32" t="str">
        <f>'113.8.30-9.30'!B41</f>
        <v>玉米蝦仁(海)</v>
      </c>
      <c r="K5" s="32" t="s">
        <v>213</v>
      </c>
      <c r="L5" s="1" t="s">
        <v>16</v>
      </c>
      <c r="M5" s="32" t="str">
        <f>'113.8.30-9.30'!B42</f>
        <v>筍絲肉絲</v>
      </c>
      <c r="N5" s="32" t="s">
        <v>143</v>
      </c>
      <c r="O5" s="1" t="s">
        <v>16</v>
      </c>
      <c r="P5" s="32" t="str">
        <f>'113.8.30-9.30'!B43</f>
        <v>深色蔬菜</v>
      </c>
      <c r="Q5" s="32" t="s">
        <v>147</v>
      </c>
      <c r="R5" s="1" t="s">
        <v>16</v>
      </c>
      <c r="S5" s="32" t="str">
        <f>'113.8.30-9.30'!B44</f>
        <v>味噌豆腐湯(豆)</v>
      </c>
      <c r="T5" s="32" t="s">
        <v>17</v>
      </c>
      <c r="U5" s="1" t="s">
        <v>16</v>
      </c>
      <c r="V5" s="476"/>
      <c r="W5" s="33" t="s">
        <v>66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6" ht="27.9" customHeight="1" x14ac:dyDescent="0.4">
      <c r="B6" s="37" t="s">
        <v>8</v>
      </c>
      <c r="C6" s="475"/>
      <c r="D6" s="2" t="s">
        <v>144</v>
      </c>
      <c r="E6" s="2"/>
      <c r="F6" s="2">
        <v>100</v>
      </c>
      <c r="G6" s="2" t="s">
        <v>336</v>
      </c>
      <c r="H6" s="2"/>
      <c r="I6" s="2">
        <v>60</v>
      </c>
      <c r="J6" s="2" t="s">
        <v>211</v>
      </c>
      <c r="K6" s="2"/>
      <c r="L6" s="2">
        <v>45</v>
      </c>
      <c r="M6" s="2" t="s">
        <v>342</v>
      </c>
      <c r="N6" s="2"/>
      <c r="O6" s="2">
        <v>30</v>
      </c>
      <c r="P6" s="2" t="s">
        <v>148</v>
      </c>
      <c r="Q6" s="2"/>
      <c r="R6" s="2">
        <v>80</v>
      </c>
      <c r="S6" s="110" t="s">
        <v>58</v>
      </c>
      <c r="T6" s="110"/>
      <c r="U6" s="110">
        <v>1</v>
      </c>
      <c r="V6" s="477"/>
      <c r="W6" s="90">
        <f>Y5*15+Y6*0+Y7*5+Y8*0+Y9*15+Y10*12+15</f>
        <v>106.5</v>
      </c>
      <c r="X6" s="38" t="s">
        <v>83</v>
      </c>
      <c r="Y6" s="39">
        <v>2.5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  <c r="AH6" s="226"/>
      <c r="AI6" s="226"/>
      <c r="AJ6" s="226"/>
    </row>
    <row r="7" spans="2:36" ht="27.9" customHeight="1" x14ac:dyDescent="0.4">
      <c r="B7" s="37">
        <v>23</v>
      </c>
      <c r="C7" s="475"/>
      <c r="D7" s="2"/>
      <c r="E7" s="2"/>
      <c r="F7" s="2"/>
      <c r="G7" s="2"/>
      <c r="H7" s="2"/>
      <c r="I7" s="2"/>
      <c r="J7" s="2" t="s">
        <v>97</v>
      </c>
      <c r="K7" s="2"/>
      <c r="L7" s="2">
        <v>5</v>
      </c>
      <c r="M7" s="2" t="s">
        <v>130</v>
      </c>
      <c r="N7" s="2"/>
      <c r="O7" s="2">
        <v>60</v>
      </c>
      <c r="P7" s="2"/>
      <c r="Q7" s="2"/>
      <c r="R7" s="2"/>
      <c r="S7" s="110" t="s">
        <v>133</v>
      </c>
      <c r="T7" s="110" t="s">
        <v>94</v>
      </c>
      <c r="U7" s="110">
        <v>30</v>
      </c>
      <c r="V7" s="477"/>
      <c r="W7" s="40" t="s">
        <v>64</v>
      </c>
      <c r="X7" s="41" t="s">
        <v>25</v>
      </c>
      <c r="Y7" s="39">
        <v>1.8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  <c r="AH7" s="226"/>
      <c r="AI7" s="226"/>
      <c r="AJ7" s="226"/>
    </row>
    <row r="8" spans="2:36" ht="27.9" customHeight="1" x14ac:dyDescent="0.4">
      <c r="B8" s="37" t="s">
        <v>10</v>
      </c>
      <c r="C8" s="475"/>
      <c r="D8" s="2"/>
      <c r="E8" s="2"/>
      <c r="F8" s="2"/>
      <c r="G8" s="187"/>
      <c r="H8" s="191"/>
      <c r="I8" s="2"/>
      <c r="J8" s="2" t="s">
        <v>212</v>
      </c>
      <c r="K8" s="2"/>
      <c r="L8" s="2">
        <v>1</v>
      </c>
      <c r="M8" s="221" t="s">
        <v>184</v>
      </c>
      <c r="N8" s="215"/>
      <c r="O8" s="2">
        <v>10</v>
      </c>
      <c r="P8" s="2"/>
      <c r="Q8" s="45"/>
      <c r="R8" s="2"/>
      <c r="S8" s="110" t="s">
        <v>129</v>
      </c>
      <c r="T8" s="110"/>
      <c r="U8" s="110">
        <v>1</v>
      </c>
      <c r="V8" s="477"/>
      <c r="W8" s="88">
        <f>Y5*0+Y6*5+Y7*0+Y8*5+Y9*0+Y10*8</f>
        <v>22.5</v>
      </c>
      <c r="X8" s="41" t="s">
        <v>28</v>
      </c>
      <c r="Y8" s="39">
        <v>2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  <c r="AH8" s="226"/>
      <c r="AI8" s="226"/>
      <c r="AJ8" s="226"/>
    </row>
    <row r="9" spans="2:36" ht="27.9" customHeight="1" x14ac:dyDescent="0.3">
      <c r="B9" s="479" t="s">
        <v>35</v>
      </c>
      <c r="C9" s="475"/>
      <c r="D9" s="2"/>
      <c r="E9" s="2"/>
      <c r="F9" s="2"/>
      <c r="G9" s="2"/>
      <c r="H9" s="45"/>
      <c r="I9" s="2"/>
      <c r="J9" s="2" t="s">
        <v>233</v>
      </c>
      <c r="K9" s="86" t="s">
        <v>86</v>
      </c>
      <c r="L9" s="2">
        <v>10</v>
      </c>
      <c r="M9" s="2" t="s">
        <v>375</v>
      </c>
      <c r="N9" s="2"/>
      <c r="O9" s="2">
        <v>10</v>
      </c>
      <c r="P9" s="2"/>
      <c r="Q9" s="45"/>
      <c r="R9" s="2"/>
      <c r="S9" s="2"/>
      <c r="T9" s="2"/>
      <c r="U9" s="2"/>
      <c r="V9" s="477"/>
      <c r="W9" s="40" t="s">
        <v>43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6" ht="27.9" customHeight="1" x14ac:dyDescent="0.4">
      <c r="B10" s="479"/>
      <c r="C10" s="475"/>
      <c r="D10" s="2"/>
      <c r="E10" s="2"/>
      <c r="F10" s="2"/>
      <c r="G10" s="2"/>
      <c r="H10" s="45"/>
      <c r="I10" s="2"/>
      <c r="J10" s="2"/>
      <c r="K10" s="45"/>
      <c r="L10" s="2"/>
      <c r="M10" s="2" t="s">
        <v>132</v>
      </c>
      <c r="N10" s="2"/>
      <c r="O10" s="2">
        <v>1</v>
      </c>
      <c r="P10" s="2"/>
      <c r="Q10" s="45"/>
      <c r="R10" s="2"/>
      <c r="S10" s="2"/>
      <c r="T10" s="87"/>
      <c r="U10" s="2"/>
      <c r="V10" s="477"/>
      <c r="W10" s="88">
        <f>Y5*2+Y6*7+Y7*1+Y8*0+Y9*0+Y10*8</f>
        <v>30.3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6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7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6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78"/>
      <c r="W12" s="89">
        <f>W6*4+W10*4+W8*9</f>
        <v>749.7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6" s="36" customFormat="1" ht="27.9" customHeight="1" x14ac:dyDescent="0.4">
      <c r="B13" s="31">
        <v>9</v>
      </c>
      <c r="C13" s="475"/>
      <c r="D13" s="32" t="str">
        <f>'113.8.30-9.30'!F39</f>
        <v>麥片飯</v>
      </c>
      <c r="E13" s="32" t="s">
        <v>145</v>
      </c>
      <c r="F13" s="32"/>
      <c r="G13" s="32" t="str">
        <f>'113.8.30-9.30'!F40</f>
        <v>沙茶肉片</v>
      </c>
      <c r="H13" s="32" t="s">
        <v>17</v>
      </c>
      <c r="I13" s="32"/>
      <c r="J13" s="32" t="str">
        <f>'113.8.30-9.30'!F41</f>
        <v>椒鹽豆腐丁(豆)</v>
      </c>
      <c r="K13" s="32" t="s">
        <v>71</v>
      </c>
      <c r="L13" s="32"/>
      <c r="M13" s="32" t="str">
        <f>'113.8.30-9.30'!F42</f>
        <v>黃金布丁蒸蛋</v>
      </c>
      <c r="N13" s="32" t="s">
        <v>15</v>
      </c>
      <c r="O13" s="32"/>
      <c r="P13" s="32" t="str">
        <f>'113.8.30-9.30'!F43</f>
        <v>淺色蔬菜</v>
      </c>
      <c r="Q13" s="32" t="s">
        <v>147</v>
      </c>
      <c r="R13" s="32"/>
      <c r="S13" s="32" t="str">
        <f>'113.8.30-9.30'!F44</f>
        <v>冬瓜湯</v>
      </c>
      <c r="T13" s="32" t="s">
        <v>143</v>
      </c>
      <c r="U13" s="32"/>
      <c r="V13" s="476"/>
      <c r="W13" s="33" t="s">
        <v>66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 t="s">
        <v>8</v>
      </c>
      <c r="C14" s="475"/>
      <c r="D14" s="2" t="s">
        <v>128</v>
      </c>
      <c r="E14" s="2"/>
      <c r="F14" s="2">
        <v>60</v>
      </c>
      <c r="G14" s="494" t="s">
        <v>351</v>
      </c>
      <c r="H14" s="495"/>
      <c r="I14" s="2">
        <v>40</v>
      </c>
      <c r="J14" s="2" t="s">
        <v>343</v>
      </c>
      <c r="K14" s="2" t="s">
        <v>94</v>
      </c>
      <c r="L14" s="2">
        <v>50</v>
      </c>
      <c r="M14" s="2" t="s">
        <v>56</v>
      </c>
      <c r="N14" s="2"/>
      <c r="O14" s="2">
        <v>55</v>
      </c>
      <c r="P14" s="2" t="s">
        <v>96</v>
      </c>
      <c r="Q14" s="2"/>
      <c r="R14" s="2">
        <v>80</v>
      </c>
      <c r="S14" s="2" t="s">
        <v>219</v>
      </c>
      <c r="T14" s="2"/>
      <c r="U14" s="2">
        <v>50</v>
      </c>
      <c r="V14" s="477"/>
      <c r="W14" s="90">
        <f>Y13*15+Y14*0+Y15*5+Y16*0+Y17*15+Y18*12+15</f>
        <v>98.5</v>
      </c>
      <c r="X14" s="38" t="s">
        <v>83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6" ht="27.9" customHeight="1" x14ac:dyDescent="0.4">
      <c r="B15" s="37">
        <v>24</v>
      </c>
      <c r="C15" s="475"/>
      <c r="D15" s="2" t="s">
        <v>160</v>
      </c>
      <c r="E15" s="2"/>
      <c r="F15" s="2">
        <v>40</v>
      </c>
      <c r="G15" s="119" t="s">
        <v>79</v>
      </c>
      <c r="H15" s="122"/>
      <c r="I15" s="120">
        <v>40</v>
      </c>
      <c r="J15" s="2"/>
      <c r="K15" s="2"/>
      <c r="L15" s="2"/>
      <c r="M15" s="2" t="s">
        <v>183</v>
      </c>
      <c r="N15" s="86"/>
      <c r="O15" s="2">
        <v>1</v>
      </c>
      <c r="P15" s="2"/>
      <c r="Q15" s="2"/>
      <c r="R15" s="2"/>
      <c r="S15" s="2" t="s">
        <v>218</v>
      </c>
      <c r="T15" s="2"/>
      <c r="U15" s="2">
        <v>1</v>
      </c>
      <c r="V15" s="477"/>
      <c r="W15" s="40" t="s">
        <v>64</v>
      </c>
      <c r="X15" s="41" t="s">
        <v>25</v>
      </c>
      <c r="Y15" s="39">
        <v>1.7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6" ht="27.9" customHeight="1" x14ac:dyDescent="0.4">
      <c r="B16" s="37" t="s">
        <v>10</v>
      </c>
      <c r="C16" s="475"/>
      <c r="D16" s="45"/>
      <c r="E16" s="45"/>
      <c r="F16" s="2"/>
      <c r="G16" s="139"/>
      <c r="H16" s="121"/>
      <c r="I16" s="118"/>
      <c r="J16" s="2"/>
      <c r="K16" s="2"/>
      <c r="L16" s="2"/>
      <c r="M16" s="2" t="s">
        <v>87</v>
      </c>
      <c r="N16" s="2"/>
      <c r="O16" s="2">
        <v>1</v>
      </c>
      <c r="P16" s="2"/>
      <c r="Q16" s="45"/>
      <c r="R16" s="2"/>
      <c r="S16" s="2"/>
      <c r="T16" s="45"/>
      <c r="U16" s="2"/>
      <c r="V16" s="477"/>
      <c r="W16" s="88">
        <f>Y13*0+Y14*5+Y15*0+Y16*5+Y17*0+Y18*8</f>
        <v>22</v>
      </c>
      <c r="X16" s="41" t="s">
        <v>28</v>
      </c>
      <c r="Y16" s="39">
        <v>2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479" t="s">
        <v>36</v>
      </c>
      <c r="C17" s="475"/>
      <c r="D17" s="45"/>
      <c r="E17" s="45"/>
      <c r="F17" s="2"/>
      <c r="G17" s="2"/>
      <c r="H17" s="45"/>
      <c r="I17" s="2"/>
      <c r="J17" s="2"/>
      <c r="K17" s="2"/>
      <c r="L17" s="2"/>
      <c r="M17" s="2"/>
      <c r="N17" s="2"/>
      <c r="O17" s="2"/>
      <c r="P17" s="2"/>
      <c r="Q17" s="45"/>
      <c r="R17" s="2"/>
      <c r="S17" s="2"/>
      <c r="T17" s="45"/>
      <c r="U17" s="2"/>
      <c r="V17" s="477"/>
      <c r="W17" s="40" t="s">
        <v>43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79"/>
      <c r="C18" s="475"/>
      <c r="D18" s="45"/>
      <c r="E18" s="45"/>
      <c r="F18" s="2"/>
      <c r="G18" s="2"/>
      <c r="H18" s="45"/>
      <c r="I18" s="2"/>
      <c r="J18" s="2"/>
      <c r="K18" s="2"/>
      <c r="L18" s="2"/>
      <c r="M18" s="2"/>
      <c r="N18" s="86"/>
      <c r="O18" s="2"/>
      <c r="P18" s="2"/>
      <c r="Q18" s="45"/>
      <c r="R18" s="2"/>
      <c r="S18" s="2"/>
      <c r="T18" s="123"/>
      <c r="U18" s="2"/>
      <c r="V18" s="477"/>
      <c r="W18" s="88">
        <f>Y13*2+Y14*7+Y15*1+Y16*0+Y17*0+Y18*8</f>
        <v>28.5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7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78"/>
      <c r="W20" s="89">
        <f>W14*4+W18*4+W16*9</f>
        <v>706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 x14ac:dyDescent="0.4">
      <c r="B21" s="31">
        <v>9</v>
      </c>
      <c r="C21" s="475"/>
      <c r="D21" s="32" t="str">
        <f>'113.8.30-9.30'!J39</f>
        <v>香Q米飯</v>
      </c>
      <c r="E21" s="32" t="s">
        <v>80</v>
      </c>
      <c r="F21" s="32"/>
      <c r="G21" s="32" t="str">
        <f>'113.8.30-9.30'!J40</f>
        <v>紅燒肉</v>
      </c>
      <c r="H21" s="32" t="s">
        <v>17</v>
      </c>
      <c r="I21" s="32"/>
      <c r="J21" s="32" t="str">
        <f>'113.8.30-9.30'!J41</f>
        <v>奶焗馬鈴薯</v>
      </c>
      <c r="K21" s="32" t="s">
        <v>17</v>
      </c>
      <c r="L21" s="32"/>
      <c r="M21" s="32" t="str">
        <f>'113.8.30-9.30'!J42</f>
        <v>珍味燒賣(加)</v>
      </c>
      <c r="N21" s="32" t="s">
        <v>17</v>
      </c>
      <c r="O21" s="32"/>
      <c r="P21" s="32" t="str">
        <f>'113.8.30-9.30'!J43</f>
        <v>深色蔬菜</v>
      </c>
      <c r="Q21" s="32" t="s">
        <v>18</v>
      </c>
      <c r="R21" s="32"/>
      <c r="S21" s="32" t="str">
        <f>'113.8.30-9.30'!J44</f>
        <v>竹筍湯</v>
      </c>
      <c r="T21" s="32" t="s">
        <v>17</v>
      </c>
      <c r="U21" s="32"/>
      <c r="V21" s="476"/>
      <c r="W21" s="33" t="s">
        <v>105</v>
      </c>
      <c r="X21" s="34" t="s">
        <v>19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75"/>
      <c r="D22" s="2" t="s">
        <v>144</v>
      </c>
      <c r="E22" s="2"/>
      <c r="F22" s="2">
        <v>100</v>
      </c>
      <c r="G22" s="187" t="s">
        <v>92</v>
      </c>
      <c r="H22" s="185"/>
      <c r="I22" s="2">
        <v>30</v>
      </c>
      <c r="J22" s="2" t="s">
        <v>139</v>
      </c>
      <c r="K22" s="2"/>
      <c r="L22" s="2">
        <v>45</v>
      </c>
      <c r="M22" s="119" t="s">
        <v>216</v>
      </c>
      <c r="N22" s="140" t="s">
        <v>93</v>
      </c>
      <c r="O22" s="143">
        <v>20</v>
      </c>
      <c r="P22" s="2" t="s">
        <v>96</v>
      </c>
      <c r="Q22" s="2"/>
      <c r="R22" s="2">
        <v>80</v>
      </c>
      <c r="S22" s="2" t="s">
        <v>342</v>
      </c>
      <c r="T22" s="2"/>
      <c r="U22" s="2">
        <v>40</v>
      </c>
      <c r="V22" s="477"/>
      <c r="W22" s="90">
        <f>Y21*15+Y22*0+Y23*5+Y24*0+Y25*15+Y26*12+15</f>
        <v>106.5</v>
      </c>
      <c r="X22" s="38" t="s">
        <v>83</v>
      </c>
      <c r="Y22" s="39">
        <v>2.5</v>
      </c>
      <c r="Z22" s="55"/>
      <c r="AA22" s="56" t="s">
        <v>24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0"/>
    </row>
    <row r="23" spans="2:33" s="57" customFormat="1" ht="27.9" customHeight="1" x14ac:dyDescent="0.4">
      <c r="B23" s="37">
        <v>25</v>
      </c>
      <c r="C23" s="475"/>
      <c r="D23" s="2"/>
      <c r="E23" s="2"/>
      <c r="F23" s="2"/>
      <c r="G23" s="472" t="s">
        <v>337</v>
      </c>
      <c r="H23" s="473"/>
      <c r="I23" s="2">
        <v>50</v>
      </c>
      <c r="J23" s="221" t="s">
        <v>87</v>
      </c>
      <c r="K23" s="215"/>
      <c r="L23" s="2">
        <v>5</v>
      </c>
      <c r="M23" s="57" t="s">
        <v>130</v>
      </c>
      <c r="N23" s="141"/>
      <c r="O23" s="144">
        <v>30</v>
      </c>
      <c r="P23" s="2"/>
      <c r="Q23" s="2"/>
      <c r="R23" s="2"/>
      <c r="S23" s="2"/>
      <c r="T23" s="2"/>
      <c r="U23" s="2"/>
      <c r="V23" s="477"/>
      <c r="W23" s="40" t="s">
        <v>106</v>
      </c>
      <c r="X23" s="41" t="s">
        <v>25</v>
      </c>
      <c r="Y23" s="39">
        <v>1.8</v>
      </c>
      <c r="AA23" s="58" t="s">
        <v>26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27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475"/>
      <c r="D24" s="2"/>
      <c r="E24" s="2"/>
      <c r="F24" s="2"/>
      <c r="G24" s="2"/>
      <c r="H24" s="87"/>
      <c r="I24" s="2"/>
      <c r="J24" s="2"/>
      <c r="K24" s="2"/>
      <c r="L24" s="2"/>
      <c r="M24" s="57" t="s">
        <v>184</v>
      </c>
      <c r="N24" s="141"/>
      <c r="O24" s="144">
        <v>5</v>
      </c>
      <c r="P24" s="2"/>
      <c r="Q24" s="45"/>
      <c r="R24" s="2"/>
      <c r="S24" s="2"/>
      <c r="T24" s="45"/>
      <c r="U24" s="2"/>
      <c r="V24" s="477"/>
      <c r="W24" s="88">
        <f>Y21*0+Y22*5+Y23*0+Y24*5+Y25*0+Y26*8</f>
        <v>22.5</v>
      </c>
      <c r="X24" s="41" t="s">
        <v>28</v>
      </c>
      <c r="Y24" s="39">
        <v>2</v>
      </c>
      <c r="Z24" s="55"/>
      <c r="AA24" s="61" t="s">
        <v>29</v>
      </c>
      <c r="AB24" s="56">
        <v>1.6</v>
      </c>
      <c r="AC24" s="56">
        <f>AB24*1</f>
        <v>1.6</v>
      </c>
      <c r="AD24" s="56" t="s">
        <v>27</v>
      </c>
      <c r="AE24" s="56">
        <f>AB24*5</f>
        <v>8</v>
      </c>
      <c r="AF24" s="56">
        <f>AC24*4+AE24*4</f>
        <v>38.4</v>
      </c>
      <c r="AG24" s="90"/>
    </row>
    <row r="25" spans="2:33" s="57" customFormat="1" ht="27.9" customHeight="1" x14ac:dyDescent="0.3">
      <c r="B25" s="479" t="s">
        <v>52</v>
      </c>
      <c r="C25" s="475"/>
      <c r="D25" s="2"/>
      <c r="E25" s="2"/>
      <c r="F25" s="2"/>
      <c r="G25" s="2"/>
      <c r="H25" s="45"/>
      <c r="I25" s="2"/>
      <c r="J25" s="2"/>
      <c r="K25" s="2"/>
      <c r="L25" s="2"/>
      <c r="M25" s="57" t="s">
        <v>132</v>
      </c>
      <c r="N25" s="141"/>
      <c r="O25" s="118">
        <v>1</v>
      </c>
      <c r="P25" s="2"/>
      <c r="Q25" s="45"/>
      <c r="R25" s="2"/>
      <c r="S25" s="2"/>
      <c r="T25" s="45"/>
      <c r="U25" s="2"/>
      <c r="V25" s="477"/>
      <c r="W25" s="40" t="s">
        <v>100</v>
      </c>
      <c r="X25" s="41" t="s">
        <v>31</v>
      </c>
      <c r="Y25" s="39">
        <v>0</v>
      </c>
      <c r="AA25" s="61" t="s">
        <v>32</v>
      </c>
      <c r="AB25" s="56">
        <v>2.5</v>
      </c>
      <c r="AC25" s="56"/>
      <c r="AD25" s="56">
        <f>AB25*5</f>
        <v>12.5</v>
      </c>
      <c r="AE25" s="56" t="s">
        <v>27</v>
      </c>
      <c r="AF25" s="56">
        <f>AD25*9</f>
        <v>112.5</v>
      </c>
      <c r="AG25" s="76"/>
    </row>
    <row r="26" spans="2:33" s="57" customFormat="1" ht="27.9" customHeight="1" x14ac:dyDescent="0.55000000000000004">
      <c r="B26" s="479"/>
      <c r="C26" s="475"/>
      <c r="D26" s="87"/>
      <c r="E26" s="45"/>
      <c r="F26" s="2"/>
      <c r="G26" s="62"/>
      <c r="H26" s="45"/>
      <c r="I26" s="2"/>
      <c r="J26" s="2"/>
      <c r="K26" s="45"/>
      <c r="L26" s="2"/>
      <c r="M26" s="2" t="s">
        <v>142</v>
      </c>
      <c r="N26" s="45"/>
      <c r="O26" s="2">
        <v>1</v>
      </c>
      <c r="P26" s="2"/>
      <c r="Q26" s="45"/>
      <c r="R26" s="2"/>
      <c r="S26" s="2"/>
      <c r="T26" s="45"/>
      <c r="U26" s="2"/>
      <c r="V26" s="477"/>
      <c r="W26" s="88">
        <f>Y21*2+Y22*7+Y23*1+Y24*0+Y25*0+Y26*8</f>
        <v>30.3</v>
      </c>
      <c r="X26" s="80" t="s">
        <v>40</v>
      </c>
      <c r="Y26" s="46">
        <v>0</v>
      </c>
      <c r="Z26" s="55"/>
      <c r="AA26" s="61" t="s">
        <v>33</v>
      </c>
      <c r="AB26" s="56"/>
      <c r="AC26" s="61"/>
      <c r="AD26" s="61"/>
      <c r="AE26" s="61">
        <f>AB26*15</f>
        <v>0</v>
      </c>
      <c r="AF26" s="61"/>
      <c r="AG26" s="90"/>
    </row>
    <row r="27" spans="2:33" s="57" customFormat="1" ht="27.9" customHeight="1" x14ac:dyDescent="0.3">
      <c r="B27" s="47" t="s">
        <v>34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 t="s">
        <v>82</v>
      </c>
      <c r="P27" s="2"/>
      <c r="Q27" s="45"/>
      <c r="R27" s="2"/>
      <c r="S27" s="2"/>
      <c r="T27" s="45"/>
      <c r="U27" s="2"/>
      <c r="V27" s="477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>
        <f>W22*4+W26*4+W24*9</f>
        <v>749.7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 x14ac:dyDescent="0.4">
      <c r="B29" s="31">
        <v>9</v>
      </c>
      <c r="C29" s="475"/>
      <c r="D29" s="32" t="str">
        <f>'113.8.30-9.30'!N39</f>
        <v>地瓜飯</v>
      </c>
      <c r="E29" s="32" t="s">
        <v>68</v>
      </c>
      <c r="F29" s="32"/>
      <c r="G29" s="32" t="str">
        <f>'113.8.30-9.30'!N40</f>
        <v>燒烤雞翅</v>
      </c>
      <c r="H29" s="32" t="s">
        <v>71</v>
      </c>
      <c r="I29" s="32"/>
      <c r="J29" s="32" t="str">
        <f>'113.8.30-9.30'!N41</f>
        <v>麻婆豆腐(豆)</v>
      </c>
      <c r="K29" s="32" t="s">
        <v>69</v>
      </c>
      <c r="L29" s="32"/>
      <c r="M29" s="32" t="str">
        <f>'113.8.30-9.30'!N42</f>
        <v>椰菜拌雞肉丸(加)</v>
      </c>
      <c r="N29" s="32" t="s">
        <v>17</v>
      </c>
      <c r="O29" s="32"/>
      <c r="P29" s="32" t="str">
        <f>'113.8.30-9.30'!N43</f>
        <v>有機蔬菜</v>
      </c>
      <c r="Q29" s="32" t="s">
        <v>18</v>
      </c>
      <c r="R29" s="32"/>
      <c r="S29" s="32" t="str">
        <f>'113.8.30-9.30'!N44</f>
        <v>紫菜蛋花湯</v>
      </c>
      <c r="T29" s="32" t="s">
        <v>17</v>
      </c>
      <c r="U29" s="32"/>
      <c r="V29" s="476"/>
      <c r="W29" s="33" t="s">
        <v>107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75"/>
      <c r="D30" s="110" t="s">
        <v>85</v>
      </c>
      <c r="E30" s="110"/>
      <c r="F30" s="110">
        <v>55</v>
      </c>
      <c r="G30" s="218" t="s">
        <v>348</v>
      </c>
      <c r="H30" s="215"/>
      <c r="I30" s="118">
        <v>60</v>
      </c>
      <c r="J30" s="2" t="s">
        <v>97</v>
      </c>
      <c r="K30" s="2"/>
      <c r="L30" s="2">
        <v>5</v>
      </c>
      <c r="M30" s="119" t="s">
        <v>220</v>
      </c>
      <c r="N30" s="140" t="s">
        <v>93</v>
      </c>
      <c r="O30" s="143">
        <v>20</v>
      </c>
      <c r="P30" s="2" t="s">
        <v>96</v>
      </c>
      <c r="Q30" s="2"/>
      <c r="R30" s="2">
        <v>80</v>
      </c>
      <c r="S30" s="2" t="s">
        <v>221</v>
      </c>
      <c r="T30" s="2"/>
      <c r="U30" s="2">
        <v>1</v>
      </c>
      <c r="V30" s="477"/>
      <c r="W30" s="90">
        <f>Y29*15+Y30*0+Y31*5+Y32*0+Y33*15+Y34*12+15</f>
        <v>98</v>
      </c>
      <c r="X30" s="38" t="s">
        <v>83</v>
      </c>
      <c r="Y30" s="39">
        <v>2.5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 x14ac:dyDescent="0.4">
      <c r="B31" s="37">
        <v>26</v>
      </c>
      <c r="C31" s="475"/>
      <c r="D31" s="110" t="s">
        <v>128</v>
      </c>
      <c r="E31" s="110"/>
      <c r="F31" s="110">
        <v>80</v>
      </c>
      <c r="G31" s="2"/>
      <c r="H31" s="2"/>
      <c r="I31" s="2"/>
      <c r="J31" s="2" t="s">
        <v>133</v>
      </c>
      <c r="K31" s="2" t="s">
        <v>191</v>
      </c>
      <c r="L31" s="2">
        <v>60</v>
      </c>
      <c r="M31" s="57" t="s">
        <v>149</v>
      </c>
      <c r="N31" s="141"/>
      <c r="O31" s="144">
        <v>80</v>
      </c>
      <c r="P31" s="2"/>
      <c r="Q31" s="2"/>
      <c r="R31" s="2"/>
      <c r="S31" s="2" t="s">
        <v>56</v>
      </c>
      <c r="T31" s="2"/>
      <c r="U31" s="2">
        <v>10</v>
      </c>
      <c r="V31" s="477"/>
      <c r="W31" s="40" t="s">
        <v>108</v>
      </c>
      <c r="X31" s="41" t="s">
        <v>25</v>
      </c>
      <c r="Y31" s="39">
        <v>1.6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475"/>
      <c r="D32" s="45"/>
      <c r="E32" s="45"/>
      <c r="F32" s="2"/>
      <c r="G32" s="57"/>
      <c r="H32" s="121"/>
      <c r="I32" s="118"/>
      <c r="J32" s="2"/>
      <c r="K32" s="2"/>
      <c r="L32" s="2"/>
      <c r="M32" s="57" t="s">
        <v>132</v>
      </c>
      <c r="N32" s="141"/>
      <c r="O32" s="144">
        <v>1</v>
      </c>
      <c r="P32" s="2"/>
      <c r="Q32" s="45"/>
      <c r="R32" s="2"/>
      <c r="S32" s="2" t="s">
        <v>134</v>
      </c>
      <c r="T32" s="2"/>
      <c r="U32" s="2">
        <v>1</v>
      </c>
      <c r="V32" s="477"/>
      <c r="W32" s="88">
        <f>Y29*0+Y30*5+Y31*0+Y32*5+Y33*0+Y34*8</f>
        <v>22.5</v>
      </c>
      <c r="X32" s="41" t="s">
        <v>28</v>
      </c>
      <c r="Y32" s="39">
        <v>2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 x14ac:dyDescent="0.3">
      <c r="B33" s="479" t="s">
        <v>38</v>
      </c>
      <c r="C33" s="475"/>
      <c r="D33" s="45"/>
      <c r="E33" s="45"/>
      <c r="F33" s="2"/>
      <c r="G33" s="2"/>
      <c r="H33" s="2"/>
      <c r="I33" s="2"/>
      <c r="J33" s="2"/>
      <c r="K33" s="2"/>
      <c r="L33" s="2"/>
      <c r="M33" s="57"/>
      <c r="N33" s="141"/>
      <c r="O33" s="144"/>
      <c r="P33" s="2"/>
      <c r="Q33" s="45"/>
      <c r="R33" s="2"/>
      <c r="S33" s="2"/>
      <c r="T33" s="45"/>
      <c r="U33" s="2"/>
      <c r="V33" s="477"/>
      <c r="W33" s="40" t="s">
        <v>100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79"/>
      <c r="C34" s="475"/>
      <c r="D34" s="45"/>
      <c r="E34" s="45"/>
      <c r="F34" s="2"/>
      <c r="G34" s="2"/>
      <c r="H34" s="45"/>
      <c r="I34" s="2"/>
      <c r="J34" s="2"/>
      <c r="K34" s="2"/>
      <c r="L34" s="2"/>
      <c r="M34" s="57"/>
      <c r="N34" s="141"/>
      <c r="O34" s="118"/>
      <c r="P34" s="2"/>
      <c r="Q34" s="45"/>
      <c r="R34" s="2"/>
      <c r="S34" s="2"/>
      <c r="T34" s="45"/>
      <c r="U34" s="2"/>
      <c r="V34" s="477"/>
      <c r="W34" s="88">
        <f>Y29*2+Y30*7+Y31*1+Y32*0+Y33*0+Y34*8</f>
        <v>29.1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7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78"/>
      <c r="W36" s="89">
        <f>W30*4+W34*4+W32*9</f>
        <v>710.9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 x14ac:dyDescent="0.4">
      <c r="B37" s="31">
        <v>9</v>
      </c>
      <c r="C37" s="475"/>
      <c r="D37" s="32" t="str">
        <f>'113.8.30-9.30'!R39</f>
        <v>酢醬拌麵(豆)</v>
      </c>
      <c r="E37" s="32" t="s">
        <v>81</v>
      </c>
      <c r="F37" s="32"/>
      <c r="G37" s="32" t="str">
        <f>'113.8.30-9.30'!R40</f>
        <v>香酥魚丁(炸)(海)</v>
      </c>
      <c r="H37" s="32" t="s">
        <v>70</v>
      </c>
      <c r="I37" s="32"/>
      <c r="J37" s="32" t="str">
        <f>'113.8.30-9.30'!R41</f>
        <v>豬里肌</v>
      </c>
      <c r="K37" s="32" t="s">
        <v>75</v>
      </c>
      <c r="L37" s="32"/>
      <c r="M37" s="32" t="str">
        <f>'113.8.30-9.30'!R42</f>
        <v>芋泥包(冷)</v>
      </c>
      <c r="N37" s="32" t="s">
        <v>240</v>
      </c>
      <c r="O37" s="32"/>
      <c r="P37" s="32" t="str">
        <f>'113.8.30-9.30'!R43</f>
        <v>深色蔬菜</v>
      </c>
      <c r="Q37" s="32" t="s">
        <v>18</v>
      </c>
      <c r="R37" s="32"/>
      <c r="S37" s="32" t="str">
        <f>'113.8.30-9.30'!R44</f>
        <v>酸辣湯 (芡)(豆)(醃)</v>
      </c>
      <c r="T37" s="32" t="s">
        <v>135</v>
      </c>
      <c r="U37" s="32"/>
      <c r="V37" s="476"/>
      <c r="W37" s="33" t="s">
        <v>109</v>
      </c>
      <c r="X37" s="34" t="s">
        <v>19</v>
      </c>
      <c r="Y37" s="35">
        <v>5.5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475"/>
      <c r="D38" s="2" t="s">
        <v>153</v>
      </c>
      <c r="E38" s="2"/>
      <c r="F38" s="2">
        <v>135</v>
      </c>
      <c r="G38" s="2" t="s">
        <v>346</v>
      </c>
      <c r="H38" s="110" t="s">
        <v>86</v>
      </c>
      <c r="I38" s="110">
        <v>40</v>
      </c>
      <c r="J38" s="499" t="s">
        <v>190</v>
      </c>
      <c r="K38" s="500"/>
      <c r="L38" s="110">
        <v>40</v>
      </c>
      <c r="M38" s="110" t="s">
        <v>307</v>
      </c>
      <c r="N38" s="110" t="s">
        <v>224</v>
      </c>
      <c r="O38" s="110">
        <v>30</v>
      </c>
      <c r="P38" s="2" t="s">
        <v>96</v>
      </c>
      <c r="Q38" s="2"/>
      <c r="R38" s="2">
        <v>80</v>
      </c>
      <c r="S38" s="2" t="s">
        <v>227</v>
      </c>
      <c r="T38" s="2" t="s">
        <v>131</v>
      </c>
      <c r="U38" s="2">
        <v>8</v>
      </c>
      <c r="V38" s="477"/>
      <c r="W38" s="90">
        <f>Y37*15+Y38*0+Y39*5+Y40*0+Y41*15+Y42*12+15</f>
        <v>105.5</v>
      </c>
      <c r="X38" s="38" t="s">
        <v>83</v>
      </c>
      <c r="Y38" s="39">
        <v>2.6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>
        <v>27</v>
      </c>
      <c r="C39" s="475"/>
      <c r="D39" s="187" t="s">
        <v>154</v>
      </c>
      <c r="E39" s="191"/>
      <c r="F39" s="2">
        <v>35</v>
      </c>
      <c r="G39" s="2" t="s">
        <v>73</v>
      </c>
      <c r="H39" s="87"/>
      <c r="I39" s="2">
        <v>25</v>
      </c>
      <c r="J39" s="110"/>
      <c r="K39" s="110"/>
      <c r="L39" s="110"/>
      <c r="M39" s="2"/>
      <c r="N39" s="87"/>
      <c r="O39" s="2"/>
      <c r="P39" s="110"/>
      <c r="Q39" s="110"/>
      <c r="R39" s="110"/>
      <c r="S39" s="2" t="s">
        <v>214</v>
      </c>
      <c r="T39" s="2" t="s">
        <v>131</v>
      </c>
      <c r="U39" s="2">
        <v>8</v>
      </c>
      <c r="V39" s="477"/>
      <c r="W39" s="40" t="s">
        <v>110</v>
      </c>
      <c r="X39" s="41" t="s">
        <v>25</v>
      </c>
      <c r="Y39" s="39">
        <v>1.6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475"/>
      <c r="D40" s="2" t="s">
        <v>146</v>
      </c>
      <c r="E40" s="2" t="s">
        <v>222</v>
      </c>
      <c r="F40" s="2">
        <v>20</v>
      </c>
      <c r="G40" s="110"/>
      <c r="H40" s="110"/>
      <c r="I40" s="110"/>
      <c r="J40" s="184"/>
      <c r="K40" s="110"/>
      <c r="L40" s="110"/>
      <c r="M40" s="110"/>
      <c r="N40" s="110"/>
      <c r="O40" s="110"/>
      <c r="P40" s="110"/>
      <c r="Q40" s="110"/>
      <c r="R40" s="110"/>
      <c r="S40" s="2" t="s">
        <v>132</v>
      </c>
      <c r="T40" s="2"/>
      <c r="U40" s="2">
        <v>3</v>
      </c>
      <c r="V40" s="477"/>
      <c r="W40" s="88">
        <f>Y37*0+Y38*5+Y39*0+Y40*5+Y41*0+Y42*8</f>
        <v>23</v>
      </c>
      <c r="X40" s="41" t="s">
        <v>28</v>
      </c>
      <c r="Y40" s="39">
        <v>2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479" t="s">
        <v>49</v>
      </c>
      <c r="C41" s="475"/>
      <c r="D41" s="2" t="s">
        <v>97</v>
      </c>
      <c r="E41" s="2"/>
      <c r="F41" s="2">
        <v>10</v>
      </c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2" t="s">
        <v>142</v>
      </c>
      <c r="T41" s="2"/>
      <c r="U41" s="2">
        <v>1</v>
      </c>
      <c r="V41" s="477"/>
      <c r="W41" s="40" t="s">
        <v>111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79"/>
      <c r="C42" s="475"/>
      <c r="D42" s="2" t="s">
        <v>188</v>
      </c>
      <c r="E42" s="45"/>
      <c r="F42" s="2">
        <v>3</v>
      </c>
      <c r="G42" s="110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2" t="s">
        <v>56</v>
      </c>
      <c r="T42" s="87"/>
      <c r="U42" s="2">
        <v>3</v>
      </c>
      <c r="V42" s="477"/>
      <c r="W42" s="88">
        <f>Y37*2+Y38*7+Y39*1+Y40*0+Y41*0+Y42*8</f>
        <v>30.8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 t="s">
        <v>133</v>
      </c>
      <c r="T43" s="87" t="s">
        <v>94</v>
      </c>
      <c r="U43" s="2">
        <v>20</v>
      </c>
      <c r="V43" s="47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203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98"/>
      <c r="W44" s="204">
        <f>W38*4+W42*4+W40*9</f>
        <v>752.2</v>
      </c>
      <c r="X44" s="205"/>
      <c r="Y44" s="206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74"/>
      <c r="AB45" s="56"/>
    </row>
    <row r="46" spans="2:33" x14ac:dyDescent="0.3">
      <c r="B46" s="56"/>
      <c r="C46" s="61"/>
      <c r="D46" s="466"/>
      <c r="E46" s="466"/>
      <c r="F46" s="466"/>
      <c r="G46" s="466"/>
      <c r="H46" s="75"/>
      <c r="K46" s="75"/>
      <c r="N46" s="75"/>
      <c r="Q46" s="75"/>
      <c r="T46" s="75"/>
    </row>
    <row r="56" spans="10:10" ht="28.2" x14ac:dyDescent="0.3">
      <c r="J56" s="135"/>
    </row>
  </sheetData>
  <mergeCells count="23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G14:H14"/>
    <mergeCell ref="C21:C26"/>
    <mergeCell ref="V21:V28"/>
    <mergeCell ref="B25:B26"/>
    <mergeCell ref="C29:C34"/>
    <mergeCell ref="V29:V36"/>
    <mergeCell ref="B33:B34"/>
    <mergeCell ref="G23:H23"/>
    <mergeCell ref="C37:C42"/>
    <mergeCell ref="V37:V44"/>
    <mergeCell ref="B41:B42"/>
    <mergeCell ref="J45:Y45"/>
    <mergeCell ref="D46:G46"/>
    <mergeCell ref="J38:K38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5"/>
  <sheetViews>
    <sheetView zoomScale="60" workbookViewId="0">
      <selection activeCell="M10" sqref="M10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82" t="s">
        <v>366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"/>
      <c r="AB1" s="6"/>
    </row>
    <row r="2" spans="2:33" s="5" customFormat="1" ht="13.5" customHeight="1" x14ac:dyDescent="0.6">
      <c r="B2" s="483"/>
      <c r="C2" s="484"/>
      <c r="D2" s="484"/>
      <c r="E2" s="484"/>
      <c r="F2" s="484"/>
      <c r="G2" s="48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485" t="s">
        <v>91</v>
      </c>
      <c r="G3" s="485"/>
      <c r="H3" s="485"/>
      <c r="I3" s="485"/>
      <c r="J3" s="485"/>
      <c r="K3" s="485"/>
      <c r="L3" s="48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55" t="s">
        <v>0</v>
      </c>
      <c r="C4" s="156" t="s">
        <v>1</v>
      </c>
      <c r="D4" s="157" t="s">
        <v>2</v>
      </c>
      <c r="E4" s="158" t="s">
        <v>39</v>
      </c>
      <c r="F4" s="157"/>
      <c r="G4" s="157" t="s">
        <v>3</v>
      </c>
      <c r="H4" s="158" t="s">
        <v>39</v>
      </c>
      <c r="I4" s="157"/>
      <c r="J4" s="157" t="s">
        <v>4</v>
      </c>
      <c r="K4" s="158" t="s">
        <v>39</v>
      </c>
      <c r="L4" s="159"/>
      <c r="M4" s="157" t="s">
        <v>4</v>
      </c>
      <c r="N4" s="158" t="s">
        <v>39</v>
      </c>
      <c r="O4" s="157"/>
      <c r="P4" s="157" t="s">
        <v>4</v>
      </c>
      <c r="Q4" s="158" t="s">
        <v>39</v>
      </c>
      <c r="R4" s="157"/>
      <c r="S4" s="160" t="s">
        <v>5</v>
      </c>
      <c r="T4" s="158" t="s">
        <v>39</v>
      </c>
      <c r="U4" s="157"/>
      <c r="V4" s="161" t="s">
        <v>44</v>
      </c>
      <c r="W4" s="24" t="s">
        <v>6</v>
      </c>
      <c r="X4" s="162" t="s">
        <v>13</v>
      </c>
      <c r="Y4" s="163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51" customHeight="1" x14ac:dyDescent="0.4">
      <c r="B5" s="166">
        <v>9</v>
      </c>
      <c r="C5" s="475"/>
      <c r="D5" s="32" t="str">
        <f>'113.8.30-9.30'!B48</f>
        <v>香Q米飯</v>
      </c>
      <c r="E5" s="32" t="s">
        <v>47</v>
      </c>
      <c r="F5" s="173" t="s">
        <v>16</v>
      </c>
      <c r="G5" s="32" t="str">
        <f>'113.8.30-9.30'!B49</f>
        <v>菲力雞排(加)</v>
      </c>
      <c r="H5" s="32" t="s">
        <v>71</v>
      </c>
      <c r="I5" s="173" t="s">
        <v>16</v>
      </c>
      <c r="J5" s="32" t="str">
        <f>'113.8.30-9.30'!B50</f>
        <v>梅干肉燥(醃)</v>
      </c>
      <c r="K5" s="32" t="s">
        <v>17</v>
      </c>
      <c r="L5" s="173" t="s">
        <v>16</v>
      </c>
      <c r="M5" s="32" t="str">
        <f>'113.8.30-9.30'!B51</f>
        <v>芽菜板條</v>
      </c>
      <c r="N5" s="32" t="s">
        <v>17</v>
      </c>
      <c r="O5" s="173" t="s">
        <v>16</v>
      </c>
      <c r="P5" s="32" t="str">
        <f>'113.8.30-9.30'!B52</f>
        <v>深色蔬菜</v>
      </c>
      <c r="Q5" s="32" t="s">
        <v>18</v>
      </c>
      <c r="R5" s="173" t="s">
        <v>16</v>
      </c>
      <c r="S5" s="32" t="str">
        <f>'113.8.30-9.30'!B53</f>
        <v>紫菜蛋花湯</v>
      </c>
      <c r="T5" s="32" t="s">
        <v>17</v>
      </c>
      <c r="U5" s="173" t="s">
        <v>16</v>
      </c>
      <c r="V5" s="476"/>
      <c r="W5" s="33" t="s">
        <v>98</v>
      </c>
      <c r="X5" s="34" t="s">
        <v>19</v>
      </c>
      <c r="Y5" s="16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166" t="s">
        <v>8</v>
      </c>
      <c r="C6" s="475"/>
      <c r="D6" s="2" t="s">
        <v>128</v>
      </c>
      <c r="E6" s="2"/>
      <c r="F6" s="2">
        <v>100</v>
      </c>
      <c r="G6" s="216" t="s">
        <v>186</v>
      </c>
      <c r="H6" s="236" t="s">
        <v>93</v>
      </c>
      <c r="I6" s="118">
        <v>60</v>
      </c>
      <c r="J6" s="2" t="s">
        <v>225</v>
      </c>
      <c r="K6" s="2" t="s">
        <v>182</v>
      </c>
      <c r="L6" s="2">
        <v>12</v>
      </c>
      <c r="M6" s="119" t="s">
        <v>154</v>
      </c>
      <c r="N6" s="140"/>
      <c r="O6" s="143">
        <v>50</v>
      </c>
      <c r="P6" s="2" t="s">
        <v>96</v>
      </c>
      <c r="Q6" s="2"/>
      <c r="R6" s="2">
        <v>80</v>
      </c>
      <c r="S6" s="2" t="s">
        <v>226</v>
      </c>
      <c r="T6" s="2"/>
      <c r="U6" s="2">
        <v>1</v>
      </c>
      <c r="V6" s="477"/>
      <c r="W6" s="90">
        <f>Y5*15+Y6*0+Y7*5+Y8*0+Y9*15+Y10*12+12</f>
        <v>102</v>
      </c>
      <c r="X6" s="38" t="s">
        <v>83</v>
      </c>
      <c r="Y6" s="167">
        <v>2.4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166">
        <v>30</v>
      </c>
      <c r="C7" s="475"/>
      <c r="D7" s="2"/>
      <c r="E7" s="2"/>
      <c r="F7" s="2"/>
      <c r="G7" s="2"/>
      <c r="H7" s="2"/>
      <c r="I7" s="2"/>
      <c r="J7" s="490" t="s">
        <v>97</v>
      </c>
      <c r="K7" s="491"/>
      <c r="L7" s="2">
        <v>40</v>
      </c>
      <c r="M7" s="57" t="s">
        <v>353</v>
      </c>
      <c r="N7" s="141"/>
      <c r="O7" s="144">
        <v>35</v>
      </c>
      <c r="P7" s="2"/>
      <c r="Q7" s="2"/>
      <c r="R7" s="2"/>
      <c r="S7" s="2" t="s">
        <v>56</v>
      </c>
      <c r="T7" s="2"/>
      <c r="U7" s="2">
        <v>10</v>
      </c>
      <c r="V7" s="477"/>
      <c r="W7" s="40" t="s">
        <v>99</v>
      </c>
      <c r="X7" s="41" t="s">
        <v>25</v>
      </c>
      <c r="Y7" s="167">
        <v>1.5</v>
      </c>
      <c r="AA7" s="42" t="s">
        <v>26</v>
      </c>
      <c r="AB7" s="17">
        <v>2.2999999999999998</v>
      </c>
      <c r="AC7" s="43">
        <f>AB7*7</f>
        <v>16.099999999999998</v>
      </c>
      <c r="AD7" s="17">
        <f>AB7*5</f>
        <v>11.5</v>
      </c>
      <c r="AE7" s="17" t="s">
        <v>27</v>
      </c>
      <c r="AF7" s="44">
        <f>AC7*4+AD7*9</f>
        <v>167.89999999999998</v>
      </c>
      <c r="AG7" s="76"/>
    </row>
    <row r="8" spans="2:33" ht="27.9" customHeight="1" x14ac:dyDescent="0.4">
      <c r="B8" s="166" t="s">
        <v>10</v>
      </c>
      <c r="C8" s="475"/>
      <c r="D8" s="2"/>
      <c r="E8" s="2"/>
      <c r="F8" s="2"/>
      <c r="G8" s="2"/>
      <c r="H8" s="45"/>
      <c r="I8" s="2"/>
      <c r="J8" s="2"/>
      <c r="K8" s="2"/>
      <c r="L8" s="2"/>
      <c r="M8" s="57" t="s">
        <v>97</v>
      </c>
      <c r="N8" s="141"/>
      <c r="O8" s="144">
        <v>10</v>
      </c>
      <c r="P8" s="2"/>
      <c r="Q8" s="45"/>
      <c r="R8" s="2"/>
      <c r="S8" s="2" t="s">
        <v>134</v>
      </c>
      <c r="T8" s="45"/>
      <c r="U8" s="2">
        <v>1</v>
      </c>
      <c r="V8" s="477"/>
      <c r="W8" s="88">
        <f>Y5*0+Y6*5+Y7*0+Y8*5+Y9*0+Y10*8</f>
        <v>22</v>
      </c>
      <c r="X8" s="41" t="s">
        <v>28</v>
      </c>
      <c r="Y8" s="167">
        <v>2</v>
      </c>
      <c r="Z8" s="15"/>
      <c r="AA8" s="16" t="s">
        <v>29</v>
      </c>
      <c r="AB8" s="17">
        <v>1.6</v>
      </c>
      <c r="AC8" s="17">
        <f>AB8*1</f>
        <v>1.6</v>
      </c>
      <c r="AD8" s="17" t="s">
        <v>27</v>
      </c>
      <c r="AE8" s="17">
        <f>AB8*5</f>
        <v>8</v>
      </c>
      <c r="AF8" s="17">
        <f>AC8*4+AE8*4</f>
        <v>38.4</v>
      </c>
      <c r="AG8" s="90"/>
    </row>
    <row r="9" spans="2:33" ht="27.9" customHeight="1" x14ac:dyDescent="0.3">
      <c r="B9" s="502" t="s">
        <v>88</v>
      </c>
      <c r="C9" s="475"/>
      <c r="D9" s="2"/>
      <c r="E9" s="2"/>
      <c r="F9" s="2"/>
      <c r="G9" s="2"/>
      <c r="H9" s="45"/>
      <c r="I9" s="2"/>
      <c r="J9" s="2"/>
      <c r="K9" s="2"/>
      <c r="L9" s="2"/>
      <c r="M9" s="57" t="s">
        <v>132</v>
      </c>
      <c r="N9" s="141"/>
      <c r="O9" s="118">
        <v>3</v>
      </c>
      <c r="P9" s="2"/>
      <c r="Q9" s="45"/>
      <c r="R9" s="2"/>
      <c r="S9" s="2"/>
      <c r="T9" s="45"/>
      <c r="U9" s="2"/>
      <c r="V9" s="477"/>
      <c r="W9" s="40" t="s">
        <v>101</v>
      </c>
      <c r="X9" s="41" t="s">
        <v>31</v>
      </c>
      <c r="Y9" s="167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502"/>
      <c r="C10" s="475"/>
      <c r="D10" s="87"/>
      <c r="E10" s="45"/>
      <c r="F10" s="2"/>
      <c r="G10" s="62"/>
      <c r="H10" s="45"/>
      <c r="I10" s="2"/>
      <c r="J10" s="2"/>
      <c r="K10" s="45"/>
      <c r="L10" s="2"/>
      <c r="M10" s="2" t="s">
        <v>302</v>
      </c>
      <c r="N10" s="45"/>
      <c r="O10" s="2">
        <v>1</v>
      </c>
      <c r="P10" s="2"/>
      <c r="Q10" s="45"/>
      <c r="R10" s="2"/>
      <c r="S10" s="2"/>
      <c r="T10" s="45"/>
      <c r="U10" s="2"/>
      <c r="V10" s="477"/>
      <c r="W10" s="88">
        <f>Y5*2+Y6*7+Y7*1+Y8*0+Y9*0+Y10*8</f>
        <v>29.3</v>
      </c>
      <c r="X10" s="80" t="s">
        <v>40</v>
      </c>
      <c r="Y10" s="168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169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 t="s">
        <v>79</v>
      </c>
      <c r="N11" s="45"/>
      <c r="O11" s="2">
        <v>5</v>
      </c>
      <c r="P11" s="2"/>
      <c r="Q11" s="45"/>
      <c r="R11" s="2"/>
      <c r="S11" s="2"/>
      <c r="T11" s="45"/>
      <c r="U11" s="2"/>
      <c r="V11" s="477"/>
      <c r="W11" s="40" t="s">
        <v>12</v>
      </c>
      <c r="X11" s="49"/>
      <c r="Y11" s="167"/>
      <c r="AC11" s="16">
        <f>SUM(AC6:AC10)</f>
        <v>29.7</v>
      </c>
      <c r="AD11" s="16">
        <f>SUM(AD6:AD10)</f>
        <v>24</v>
      </c>
      <c r="AE11" s="16">
        <f>SUM(AE6:AE10)</f>
        <v>98</v>
      </c>
      <c r="AF11" s="16">
        <f>AC11*4+AD11*9+AE11*4</f>
        <v>726.8</v>
      </c>
      <c r="AG11" s="76"/>
    </row>
    <row r="12" spans="2:33" ht="27.9" customHeight="1" x14ac:dyDescent="0.4">
      <c r="B12" s="181"/>
      <c r="C12" s="150"/>
      <c r="D12" s="151"/>
      <c r="E12" s="151"/>
      <c r="F12" s="152"/>
      <c r="G12" s="152"/>
      <c r="H12" s="151"/>
      <c r="I12" s="152"/>
      <c r="J12" s="152"/>
      <c r="K12" s="151"/>
      <c r="L12" s="152"/>
      <c r="M12" s="152"/>
      <c r="N12" s="151"/>
      <c r="O12" s="152"/>
      <c r="P12" s="152"/>
      <c r="Q12" s="151"/>
      <c r="R12" s="152"/>
      <c r="S12" s="152"/>
      <c r="T12" s="151"/>
      <c r="U12" s="152"/>
      <c r="V12" s="503"/>
      <c r="W12" s="89">
        <f>W6*4+W10*4+W8*9</f>
        <v>723.2</v>
      </c>
      <c r="X12" s="153"/>
      <c r="Y12" s="174"/>
      <c r="Z12" s="15"/>
      <c r="AC12" s="52">
        <f>AC11*4/AF11</f>
        <v>0.16345624656026417</v>
      </c>
      <c r="AD12" s="52">
        <f>AD11*9/AF11</f>
        <v>0.29719317556411667</v>
      </c>
      <c r="AE12" s="52">
        <f>AE11*4/AF11</f>
        <v>0.53935057787561924</v>
      </c>
      <c r="AG12" s="92"/>
    </row>
    <row r="13" spans="2:33" s="36" customFormat="1" ht="27.9" customHeight="1" x14ac:dyDescent="0.4">
      <c r="B13" s="166"/>
      <c r="C13" s="501"/>
      <c r="D13" s="172"/>
      <c r="E13" s="172"/>
      <c r="F13" s="173"/>
      <c r="G13" s="172"/>
      <c r="H13" s="172"/>
      <c r="I13" s="173"/>
      <c r="J13" s="172"/>
      <c r="K13" s="172"/>
      <c r="L13" s="173"/>
      <c r="M13" s="172"/>
      <c r="N13" s="172"/>
      <c r="O13" s="173"/>
      <c r="P13" s="172"/>
      <c r="Q13" s="32"/>
      <c r="R13" s="173"/>
      <c r="S13" s="172"/>
      <c r="T13" s="172"/>
      <c r="U13" s="173"/>
      <c r="V13" s="477"/>
      <c r="W13" s="33"/>
      <c r="X13" s="41"/>
      <c r="Y13" s="167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166" t="s">
        <v>8</v>
      </c>
      <c r="C14" s="475"/>
      <c r="D14" s="2"/>
      <c r="E14" s="2"/>
      <c r="F14" s="2"/>
      <c r="G14" s="194"/>
      <c r="H14" s="19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77"/>
      <c r="W14" s="90"/>
      <c r="X14" s="38"/>
      <c r="Y14" s="167"/>
      <c r="Z14" s="15"/>
      <c r="AA14" s="17" t="s">
        <v>24</v>
      </c>
      <c r="AB14" s="17">
        <v>6</v>
      </c>
      <c r="AC14" s="17">
        <f>AB14*2</f>
        <v>12</v>
      </c>
      <c r="AD14" s="17"/>
      <c r="AE14" s="17">
        <f>AB14*15</f>
        <v>90</v>
      </c>
      <c r="AF14" s="17">
        <f>AC14*4+AE14*4</f>
        <v>408</v>
      </c>
      <c r="AG14" s="90"/>
    </row>
    <row r="15" spans="2:33" ht="27.9" customHeight="1" x14ac:dyDescent="0.4">
      <c r="B15" s="166"/>
      <c r="C15" s="475"/>
      <c r="D15" s="2"/>
      <c r="E15" s="2"/>
      <c r="F15" s="2"/>
      <c r="G15" s="2"/>
      <c r="H15" s="2"/>
      <c r="I15" s="2"/>
      <c r="J15" s="2"/>
      <c r="K15" s="2"/>
      <c r="L15" s="2"/>
      <c r="M15" s="486"/>
      <c r="N15" s="487"/>
      <c r="O15" s="2"/>
      <c r="P15" s="2"/>
      <c r="Q15" s="2"/>
      <c r="R15" s="2"/>
      <c r="S15" s="486"/>
      <c r="T15" s="487"/>
      <c r="U15" s="2"/>
      <c r="V15" s="477"/>
      <c r="W15" s="40"/>
      <c r="X15" s="41"/>
      <c r="Y15" s="167"/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166" t="s">
        <v>10</v>
      </c>
      <c r="C16" s="475"/>
      <c r="D16" s="2"/>
      <c r="E16" s="2"/>
      <c r="F16" s="2"/>
      <c r="G16" s="2"/>
      <c r="H16" s="45"/>
      <c r="I16" s="2"/>
      <c r="J16" s="2"/>
      <c r="K16" s="2"/>
      <c r="L16" s="2"/>
      <c r="M16" s="2"/>
      <c r="N16" s="86"/>
      <c r="O16" s="2"/>
      <c r="P16" s="2"/>
      <c r="Q16" s="45"/>
      <c r="R16" s="2"/>
      <c r="S16" s="2"/>
      <c r="T16" s="2"/>
      <c r="U16" s="2"/>
      <c r="V16" s="477"/>
      <c r="W16" s="88"/>
      <c r="X16" s="41"/>
      <c r="Y16" s="167"/>
      <c r="Z16" s="15"/>
      <c r="AA16" s="16" t="s">
        <v>29</v>
      </c>
      <c r="AB16" s="17">
        <v>1.5</v>
      </c>
      <c r="AC16" s="17">
        <f>AB16*1</f>
        <v>1.5</v>
      </c>
      <c r="AD16" s="17" t="s">
        <v>27</v>
      </c>
      <c r="AE16" s="17">
        <f>AB16*5</f>
        <v>7.5</v>
      </c>
      <c r="AF16" s="17">
        <f>AC16*4+AE16*4</f>
        <v>36</v>
      </c>
      <c r="AG16" s="90"/>
    </row>
    <row r="17" spans="2:33" ht="27.9" customHeight="1" x14ac:dyDescent="0.3">
      <c r="B17" s="502" t="s">
        <v>89</v>
      </c>
      <c r="C17" s="475"/>
      <c r="D17" s="2"/>
      <c r="E17" s="2"/>
      <c r="F17" s="2"/>
      <c r="G17" s="2"/>
      <c r="H17" s="45"/>
      <c r="I17" s="2"/>
      <c r="J17" s="2"/>
      <c r="K17" s="86"/>
      <c r="L17" s="2"/>
      <c r="M17" s="2"/>
      <c r="N17" s="2"/>
      <c r="O17" s="2"/>
      <c r="P17" s="2"/>
      <c r="Q17" s="45"/>
      <c r="R17" s="2"/>
      <c r="S17" s="2"/>
      <c r="T17" s="2"/>
      <c r="U17" s="2"/>
      <c r="V17" s="477"/>
      <c r="W17" s="40"/>
      <c r="X17" s="41"/>
      <c r="Y17" s="167"/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502"/>
      <c r="C18" s="475"/>
      <c r="D18" s="2"/>
      <c r="E18" s="2"/>
      <c r="F18" s="2"/>
      <c r="G18" s="2"/>
      <c r="H18" s="45"/>
      <c r="I18" s="2"/>
      <c r="J18" s="2"/>
      <c r="K18" s="45"/>
      <c r="L18" s="2"/>
      <c r="M18" s="2"/>
      <c r="N18" s="2"/>
      <c r="O18" s="2"/>
      <c r="P18" s="2"/>
      <c r="Q18" s="45"/>
      <c r="R18" s="2"/>
      <c r="S18" s="2"/>
      <c r="T18" s="45"/>
      <c r="U18" s="2"/>
      <c r="V18" s="477"/>
      <c r="W18" s="88"/>
      <c r="X18" s="80"/>
      <c r="Y18" s="168"/>
      <c r="Z18" s="15"/>
      <c r="AA18" s="16" t="s">
        <v>33</v>
      </c>
      <c r="AE18" s="16">
        <f>AB18*15</f>
        <v>0</v>
      </c>
      <c r="AG18" s="90"/>
    </row>
    <row r="19" spans="2:33" ht="27.9" customHeight="1" x14ac:dyDescent="0.3">
      <c r="B19" s="169" t="s">
        <v>34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477"/>
      <c r="W19" s="40"/>
      <c r="X19" s="49"/>
      <c r="Y19" s="167"/>
      <c r="AC19" s="16">
        <f>SUM(AC14:AC18)</f>
        <v>27.5</v>
      </c>
      <c r="AD19" s="16">
        <f>SUM(AD14:AD18)</f>
        <v>22.5</v>
      </c>
      <c r="AE19" s="16">
        <f>SUM(AE14:AE18)</f>
        <v>97.5</v>
      </c>
      <c r="AF19" s="16">
        <f>AC19*4+AD19*9+AE19*4</f>
        <v>702.5</v>
      </c>
      <c r="AG19" s="76"/>
    </row>
    <row r="20" spans="2:33" ht="27.9" customHeight="1" x14ac:dyDescent="0.4">
      <c r="B20" s="17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78"/>
      <c r="W20" s="89"/>
      <c r="X20" s="53"/>
      <c r="Y20" s="171"/>
      <c r="Z20" s="15"/>
      <c r="AC20" s="52">
        <f>AC19*4/AF19</f>
        <v>0.15658362989323843</v>
      </c>
      <c r="AD20" s="52">
        <f>AD19*9/AF19</f>
        <v>0.28825622775800713</v>
      </c>
      <c r="AE20" s="52">
        <f>AE19*4/AF19</f>
        <v>0.55516014234875444</v>
      </c>
      <c r="AG20" s="92"/>
    </row>
    <row r="21" spans="2:33" s="36" customFormat="1" ht="27.9" customHeight="1" x14ac:dyDescent="0.4">
      <c r="B21" s="164"/>
      <c r="C21" s="475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476"/>
      <c r="W21" s="33"/>
      <c r="X21" s="34"/>
      <c r="Y21" s="16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ht="27.9" customHeight="1" x14ac:dyDescent="0.4">
      <c r="B22" s="166" t="s">
        <v>8</v>
      </c>
      <c r="C22" s="475"/>
      <c r="D22" s="2"/>
      <c r="E22" s="2"/>
      <c r="F22" s="2"/>
      <c r="G22" s="2"/>
      <c r="H22" s="2"/>
      <c r="I22" s="1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77"/>
      <c r="W22" s="90"/>
      <c r="X22" s="38"/>
      <c r="Y22" s="167"/>
      <c r="Z22" s="15"/>
      <c r="AA22" s="17" t="s">
        <v>24</v>
      </c>
      <c r="AB22" s="17">
        <v>6.2</v>
      </c>
      <c r="AC22" s="17">
        <f>AB22*2</f>
        <v>12.4</v>
      </c>
      <c r="AD22" s="17"/>
      <c r="AE22" s="17">
        <f>AB22*15</f>
        <v>93</v>
      </c>
      <c r="AF22" s="17">
        <f>AC22*4+AE22*4</f>
        <v>421.6</v>
      </c>
      <c r="AG22" s="90"/>
    </row>
    <row r="23" spans="2:33" ht="27.9" customHeight="1" x14ac:dyDescent="0.4">
      <c r="B23" s="166"/>
      <c r="C23" s="475"/>
      <c r="D23" s="2"/>
      <c r="E23" s="2"/>
      <c r="F23" s="2"/>
      <c r="G23" s="2"/>
      <c r="H23" s="2"/>
      <c r="I23" s="120"/>
      <c r="J23" s="2"/>
      <c r="K23" s="2"/>
      <c r="L23" s="2"/>
      <c r="M23" s="472"/>
      <c r="N23" s="473"/>
      <c r="O23" s="2"/>
      <c r="P23" s="2"/>
      <c r="Q23" s="2"/>
      <c r="R23" s="2"/>
      <c r="S23" s="2"/>
      <c r="T23" s="2"/>
      <c r="U23" s="2"/>
      <c r="V23" s="477"/>
      <c r="W23" s="40"/>
      <c r="X23" s="41"/>
      <c r="Y23" s="167"/>
      <c r="AA23" s="42" t="s">
        <v>26</v>
      </c>
      <c r="AB23" s="17">
        <v>2</v>
      </c>
      <c r="AC23" s="43">
        <f>AB23*7</f>
        <v>14</v>
      </c>
      <c r="AD23" s="17">
        <f>AB23*5</f>
        <v>10</v>
      </c>
      <c r="AE23" s="17" t="s">
        <v>27</v>
      </c>
      <c r="AF23" s="44">
        <f>AC23*4+AD23*9</f>
        <v>146</v>
      </c>
      <c r="AG23" s="76"/>
    </row>
    <row r="24" spans="2:33" ht="27.9" customHeight="1" x14ac:dyDescent="0.4">
      <c r="B24" s="166" t="s">
        <v>10</v>
      </c>
      <c r="C24" s="475"/>
      <c r="D24" s="2"/>
      <c r="E24" s="2"/>
      <c r="F24" s="2"/>
      <c r="G24" s="57"/>
      <c r="H24" s="121"/>
      <c r="I24" s="118"/>
      <c r="J24" s="2"/>
      <c r="K24" s="2"/>
      <c r="L24" s="2"/>
      <c r="M24" s="2"/>
      <c r="N24" s="86"/>
      <c r="O24" s="2"/>
      <c r="P24" s="2"/>
      <c r="Q24" s="45"/>
      <c r="R24" s="2"/>
      <c r="S24" s="2"/>
      <c r="T24" s="45"/>
      <c r="U24" s="2"/>
      <c r="V24" s="477"/>
      <c r="W24" s="88"/>
      <c r="X24" s="41"/>
      <c r="Y24" s="167"/>
      <c r="Z24" s="15"/>
      <c r="AA24" s="16" t="s">
        <v>29</v>
      </c>
      <c r="AB24" s="17">
        <v>1.7</v>
      </c>
      <c r="AC24" s="17">
        <f>AB24*1</f>
        <v>1.7</v>
      </c>
      <c r="AD24" s="17" t="s">
        <v>27</v>
      </c>
      <c r="AE24" s="17">
        <f>AB24*5</f>
        <v>8.5</v>
      </c>
      <c r="AF24" s="17">
        <f>AC24*4+AE24*4</f>
        <v>40.799999999999997</v>
      </c>
      <c r="AG24" s="90"/>
    </row>
    <row r="25" spans="2:33" ht="27.9" customHeight="1" x14ac:dyDescent="0.3">
      <c r="B25" s="502" t="s">
        <v>90</v>
      </c>
      <c r="C25" s="475"/>
      <c r="D25" s="45"/>
      <c r="E25" s="45"/>
      <c r="F25" s="2"/>
      <c r="G25" s="2"/>
      <c r="H25" s="45"/>
      <c r="I25" s="2"/>
      <c r="J25" s="2"/>
      <c r="K25" s="2"/>
      <c r="L25" s="2"/>
      <c r="M25" s="2"/>
      <c r="N25" s="86"/>
      <c r="O25" s="2"/>
      <c r="P25" s="2"/>
      <c r="Q25" s="45"/>
      <c r="R25" s="2"/>
      <c r="S25" s="2"/>
      <c r="T25" s="45"/>
      <c r="U25" s="2"/>
      <c r="V25" s="477"/>
      <c r="W25" s="40"/>
      <c r="X25" s="41"/>
      <c r="Y25" s="167"/>
      <c r="AA25" s="16" t="s">
        <v>32</v>
      </c>
      <c r="AB25" s="17">
        <v>2.5</v>
      </c>
      <c r="AC25" s="17"/>
      <c r="AD25" s="17">
        <f>AB25*5</f>
        <v>12.5</v>
      </c>
      <c r="AE25" s="17" t="s">
        <v>27</v>
      </c>
      <c r="AF25" s="17">
        <f>AD25*9</f>
        <v>112.5</v>
      </c>
      <c r="AG25" s="76"/>
    </row>
    <row r="26" spans="2:33" ht="27.9" customHeight="1" x14ac:dyDescent="0.4">
      <c r="B26" s="502"/>
      <c r="C26" s="475"/>
      <c r="D26" s="45"/>
      <c r="E26" s="45"/>
      <c r="F26" s="2"/>
      <c r="G26" s="2"/>
      <c r="H26" s="45"/>
      <c r="I26" s="2"/>
      <c r="J26" s="2"/>
      <c r="K26" s="2"/>
      <c r="L26" s="2"/>
      <c r="M26" s="2"/>
      <c r="N26" s="45"/>
      <c r="O26" s="2"/>
      <c r="P26" s="2"/>
      <c r="Q26" s="45"/>
      <c r="R26" s="2"/>
      <c r="S26" s="2"/>
      <c r="T26" s="123"/>
      <c r="U26" s="2"/>
      <c r="V26" s="477"/>
      <c r="W26" s="88"/>
      <c r="X26" s="80"/>
      <c r="Y26" s="168"/>
      <c r="Z26" s="15"/>
      <c r="AA26" s="16" t="s">
        <v>33</v>
      </c>
      <c r="AB26" s="17">
        <v>1</v>
      </c>
      <c r="AE26" s="16">
        <f>AB26*15</f>
        <v>15</v>
      </c>
      <c r="AG26" s="90"/>
    </row>
    <row r="27" spans="2:33" ht="27.9" customHeight="1" x14ac:dyDescent="0.3">
      <c r="B27" s="169" t="s">
        <v>34</v>
      </c>
      <c r="C27" s="48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79"/>
      <c r="U27" s="79"/>
      <c r="V27" s="477"/>
      <c r="W27" s="40"/>
      <c r="X27" s="49"/>
      <c r="Y27" s="167"/>
      <c r="AC27" s="16">
        <f>SUM(AC22:AC26)</f>
        <v>28.099999999999998</v>
      </c>
      <c r="AD27" s="16">
        <f>SUM(AD22:AD26)</f>
        <v>22.5</v>
      </c>
      <c r="AE27" s="16">
        <f>SUM(AE22:AE26)</f>
        <v>116.5</v>
      </c>
      <c r="AF27" s="16">
        <f>AC27*4+AD27*9+AE27*4</f>
        <v>780.9</v>
      </c>
      <c r="AG27" s="76"/>
    </row>
    <row r="28" spans="2:33" ht="27.9" customHeight="1" x14ac:dyDescent="0.4">
      <c r="B28" s="170"/>
      <c r="C28" s="51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78"/>
      <c r="W28" s="89"/>
      <c r="X28" s="53"/>
      <c r="Y28" s="171"/>
      <c r="Z28" s="15"/>
      <c r="AC28" s="52">
        <f>AC27*4/AF27</f>
        <v>0.14393648354462799</v>
      </c>
      <c r="AD28" s="52">
        <f>AD27*9/AF27</f>
        <v>0.25931617364579335</v>
      </c>
      <c r="AE28" s="52">
        <f>AE27*4/AF27</f>
        <v>0.59674734280957875</v>
      </c>
      <c r="AG28" s="92"/>
    </row>
    <row r="29" spans="2:33" s="36" customFormat="1" ht="27.9" customHeight="1" x14ac:dyDescent="0.4">
      <c r="B29" s="31"/>
      <c r="C29" s="475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476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s="57" customFormat="1" ht="27.75" customHeight="1" x14ac:dyDescent="0.55000000000000004">
      <c r="B30" s="37" t="s">
        <v>8</v>
      </c>
      <c r="C30" s="475"/>
      <c r="D30" s="2"/>
      <c r="E30" s="2"/>
      <c r="F30" s="2"/>
      <c r="G30" s="494"/>
      <c r="H30" s="495"/>
      <c r="I30" s="118"/>
      <c r="J30" s="2"/>
      <c r="K30" s="2"/>
      <c r="L30" s="2"/>
      <c r="M30" s="119"/>
      <c r="N30" s="140"/>
      <c r="O30" s="143"/>
      <c r="P30" s="2"/>
      <c r="Q30" s="2"/>
      <c r="R30" s="2"/>
      <c r="S30" s="2"/>
      <c r="T30" s="2"/>
      <c r="U30" s="2"/>
      <c r="V30" s="477"/>
      <c r="W30" s="90"/>
      <c r="X30" s="38"/>
      <c r="Y30" s="39"/>
      <c r="Z30" s="55"/>
      <c r="AA30" s="56" t="s">
        <v>24</v>
      </c>
      <c r="AB30" s="56">
        <v>6.2</v>
      </c>
      <c r="AC30" s="56">
        <f>AB30*2</f>
        <v>12.4</v>
      </c>
      <c r="AD30" s="56"/>
      <c r="AE30" s="56">
        <f>AB30*15</f>
        <v>93</v>
      </c>
      <c r="AF30" s="56">
        <f>AC30*4+AE30*4</f>
        <v>421.6</v>
      </c>
      <c r="AG30" s="90"/>
    </row>
    <row r="31" spans="2:33" s="57" customFormat="1" ht="27.9" customHeight="1" x14ac:dyDescent="0.4">
      <c r="B31" s="37"/>
      <c r="C31" s="475"/>
      <c r="D31" s="2"/>
      <c r="E31" s="2"/>
      <c r="F31" s="2"/>
      <c r="G31" s="187"/>
      <c r="H31" s="191"/>
      <c r="I31" s="2"/>
      <c r="J31" s="2"/>
      <c r="K31" s="2"/>
      <c r="L31" s="2"/>
      <c r="N31" s="141"/>
      <c r="O31" s="144"/>
      <c r="P31" s="2"/>
      <c r="Q31" s="2"/>
      <c r="R31" s="2"/>
      <c r="S31" s="2"/>
      <c r="T31" s="2"/>
      <c r="U31" s="2"/>
      <c r="V31" s="477"/>
      <c r="W31" s="40"/>
      <c r="X31" s="41"/>
      <c r="Y31" s="39"/>
      <c r="AA31" s="58" t="s">
        <v>26</v>
      </c>
      <c r="AB31" s="56">
        <v>2.1</v>
      </c>
      <c r="AC31" s="59">
        <f>AB31*7</f>
        <v>14.700000000000001</v>
      </c>
      <c r="AD31" s="56">
        <f>AB31*5</f>
        <v>10.5</v>
      </c>
      <c r="AE31" s="56" t="s">
        <v>27</v>
      </c>
      <c r="AF31" s="60">
        <f>AC31*4+AD31*9</f>
        <v>153.30000000000001</v>
      </c>
      <c r="AG31" s="76"/>
    </row>
    <row r="32" spans="2:33" s="57" customFormat="1" ht="27.9" customHeight="1" x14ac:dyDescent="0.55000000000000004">
      <c r="B32" s="37" t="s">
        <v>10</v>
      </c>
      <c r="C32" s="475"/>
      <c r="D32" s="45"/>
      <c r="E32" s="45"/>
      <c r="F32" s="2"/>
      <c r="H32" s="121"/>
      <c r="I32" s="118"/>
      <c r="J32" s="2"/>
      <c r="K32" s="2"/>
      <c r="L32" s="2"/>
      <c r="N32" s="141"/>
      <c r="O32" s="144"/>
      <c r="P32" s="2"/>
      <c r="Q32" s="45"/>
      <c r="R32" s="2"/>
      <c r="S32" s="2"/>
      <c r="T32" s="2"/>
      <c r="U32" s="2"/>
      <c r="V32" s="477"/>
      <c r="W32" s="88"/>
      <c r="X32" s="41"/>
      <c r="Y32" s="39"/>
      <c r="Z32" s="55"/>
      <c r="AA32" s="61" t="s">
        <v>29</v>
      </c>
      <c r="AB32" s="56">
        <v>1.6</v>
      </c>
      <c r="AC32" s="56">
        <f>AB32*1</f>
        <v>1.6</v>
      </c>
      <c r="AD32" s="56" t="s">
        <v>27</v>
      </c>
      <c r="AE32" s="56">
        <f>AB32*5</f>
        <v>8</v>
      </c>
      <c r="AF32" s="56">
        <f>AC32*4+AE32*4</f>
        <v>38.4</v>
      </c>
      <c r="AG32" s="90"/>
    </row>
    <row r="33" spans="2:33" s="57" customFormat="1" ht="27.9" customHeight="1" x14ac:dyDescent="0.3">
      <c r="B33" s="479" t="s">
        <v>38</v>
      </c>
      <c r="C33" s="475"/>
      <c r="D33" s="45"/>
      <c r="E33" s="45"/>
      <c r="F33" s="2"/>
      <c r="G33" s="2"/>
      <c r="H33" s="2"/>
      <c r="I33" s="2"/>
      <c r="J33" s="2"/>
      <c r="K33" s="2"/>
      <c r="L33" s="2"/>
      <c r="N33" s="141"/>
      <c r="O33" s="144"/>
      <c r="P33" s="2"/>
      <c r="Q33" s="45"/>
      <c r="R33" s="2"/>
      <c r="S33" s="2"/>
      <c r="T33" s="45"/>
      <c r="U33" s="2"/>
      <c r="V33" s="477"/>
      <c r="W33" s="40"/>
      <c r="X33" s="41"/>
      <c r="Y33" s="39"/>
      <c r="AA33" s="61" t="s">
        <v>32</v>
      </c>
      <c r="AB33" s="56">
        <v>2.5</v>
      </c>
      <c r="AC33" s="56"/>
      <c r="AD33" s="56">
        <f>AB33*5</f>
        <v>12.5</v>
      </c>
      <c r="AE33" s="56" t="s">
        <v>27</v>
      </c>
      <c r="AF33" s="56">
        <f>AD33*9</f>
        <v>112.5</v>
      </c>
      <c r="AG33" s="76"/>
    </row>
    <row r="34" spans="2:33" s="57" customFormat="1" ht="27.9" customHeight="1" x14ac:dyDescent="0.55000000000000004">
      <c r="B34" s="479"/>
      <c r="C34" s="475"/>
      <c r="D34" s="45"/>
      <c r="E34" s="45"/>
      <c r="F34" s="2"/>
      <c r="G34" s="2"/>
      <c r="H34" s="45"/>
      <c r="I34" s="2"/>
      <c r="J34" s="2"/>
      <c r="K34" s="45"/>
      <c r="L34" s="2"/>
      <c r="N34" s="141"/>
      <c r="O34" s="118"/>
      <c r="P34" s="2"/>
      <c r="Q34" s="45"/>
      <c r="R34" s="2"/>
      <c r="S34" s="2"/>
      <c r="T34" s="45"/>
      <c r="U34" s="2"/>
      <c r="V34" s="477"/>
      <c r="W34" s="88"/>
      <c r="X34" s="80"/>
      <c r="Y34" s="46"/>
      <c r="Z34" s="55"/>
      <c r="AA34" s="61" t="s">
        <v>33</v>
      </c>
      <c r="AB34" s="56"/>
      <c r="AC34" s="61"/>
      <c r="AD34" s="61"/>
      <c r="AE34" s="61">
        <f>AB34*15</f>
        <v>0</v>
      </c>
      <c r="AF34" s="61"/>
      <c r="AG34" s="90"/>
    </row>
    <row r="35" spans="2:33" s="57" customFormat="1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77"/>
      <c r="W35" s="40"/>
      <c r="X35" s="49"/>
      <c r="Y35" s="39"/>
      <c r="AA35" s="61"/>
      <c r="AB35" s="56"/>
      <c r="AC35" s="61">
        <f>SUM(AC30:AC34)</f>
        <v>28.700000000000003</v>
      </c>
      <c r="AD35" s="61">
        <f>SUM(AD30:AD34)</f>
        <v>23</v>
      </c>
      <c r="AE35" s="61">
        <f>SUM(AE30:AE34)</f>
        <v>101</v>
      </c>
      <c r="AF35" s="61">
        <f>AC35*4+AD35*9+AE35*4</f>
        <v>725.8</v>
      </c>
      <c r="AG35" s="76"/>
    </row>
    <row r="36" spans="2:33" s="57" customFormat="1" ht="27.9" customHeight="1" x14ac:dyDescent="0.55000000000000004">
      <c r="B36" s="149"/>
      <c r="C36" s="150"/>
      <c r="D36" s="151"/>
      <c r="E36" s="151"/>
      <c r="F36" s="152"/>
      <c r="G36" s="152"/>
      <c r="H36" s="151"/>
      <c r="I36" s="152"/>
      <c r="J36" s="152"/>
      <c r="K36" s="151"/>
      <c r="L36" s="152"/>
      <c r="M36" s="152"/>
      <c r="N36" s="151"/>
      <c r="O36" s="152"/>
      <c r="P36" s="152"/>
      <c r="Q36" s="151"/>
      <c r="R36" s="152"/>
      <c r="S36" s="152"/>
      <c r="T36" s="151"/>
      <c r="U36" s="152"/>
      <c r="V36" s="503"/>
      <c r="W36" s="89"/>
      <c r="X36" s="153"/>
      <c r="Y36" s="154"/>
      <c r="Z36" s="55"/>
      <c r="AB36" s="67"/>
      <c r="AC36" s="68">
        <f>AC35*4/AF35</f>
        <v>0.15817029484706532</v>
      </c>
      <c r="AD36" s="68">
        <f>AD35*9/AF35</f>
        <v>0.28520253513364563</v>
      </c>
      <c r="AE36" s="68">
        <f>AE35*4/AF35</f>
        <v>0.55662717001928907</v>
      </c>
      <c r="AG36" s="92"/>
    </row>
    <row r="37" spans="2:33" s="36" customFormat="1" ht="27.9" customHeight="1" x14ac:dyDescent="0.4">
      <c r="B37" s="31"/>
      <c r="C37" s="47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76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475"/>
      <c r="D38" s="2"/>
      <c r="E38" s="2"/>
      <c r="F38" s="2"/>
      <c r="G38" s="110"/>
      <c r="H38" s="110"/>
      <c r="I38" s="110"/>
      <c r="J38" s="190"/>
      <c r="K38" s="110"/>
      <c r="L38" s="110"/>
      <c r="M38" s="110"/>
      <c r="N38" s="110"/>
      <c r="O38" s="110"/>
      <c r="P38" s="2"/>
      <c r="Q38" s="2"/>
      <c r="R38" s="2"/>
      <c r="S38" s="110"/>
      <c r="T38" s="110"/>
      <c r="U38" s="110"/>
      <c r="V38" s="477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/>
      <c r="C39" s="475"/>
      <c r="D39" s="187"/>
      <c r="E39" s="188"/>
      <c r="F39" s="189"/>
      <c r="G39" s="2"/>
      <c r="H39" s="87"/>
      <c r="I39" s="2"/>
      <c r="J39" s="110"/>
      <c r="K39" s="110"/>
      <c r="L39" s="110"/>
      <c r="M39" s="2"/>
      <c r="N39" s="87"/>
      <c r="O39" s="2"/>
      <c r="P39" s="110"/>
      <c r="Q39" s="110"/>
      <c r="R39" s="110"/>
      <c r="S39" s="110"/>
      <c r="T39" s="110"/>
      <c r="U39" s="110"/>
      <c r="V39" s="477"/>
      <c r="W39" s="40"/>
      <c r="X39" s="41"/>
      <c r="Y39" s="39"/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475"/>
      <c r="D40" s="2"/>
      <c r="E40" s="2"/>
      <c r="F40" s="2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477"/>
      <c r="W40" s="88"/>
      <c r="X40" s="41"/>
      <c r="Y40" s="39"/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479" t="s">
        <v>30</v>
      </c>
      <c r="C41" s="475"/>
      <c r="D41" s="2"/>
      <c r="E41" s="2"/>
      <c r="F41" s="2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477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79"/>
      <c r="C42" s="475"/>
      <c r="D42" s="2"/>
      <c r="E42" s="45"/>
      <c r="F42" s="2"/>
      <c r="G42" s="110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110"/>
      <c r="T42" s="111"/>
      <c r="U42" s="110"/>
      <c r="V42" s="477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77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 x14ac:dyDescent="0.45">
      <c r="B44" s="175"/>
      <c r="C44" s="176"/>
      <c r="D44" s="177"/>
      <c r="E44" s="177"/>
      <c r="F44" s="178"/>
      <c r="G44" s="178"/>
      <c r="H44" s="177"/>
      <c r="I44" s="178"/>
      <c r="J44" s="178"/>
      <c r="K44" s="177"/>
      <c r="L44" s="178"/>
      <c r="M44" s="178"/>
      <c r="N44" s="177"/>
      <c r="O44" s="178"/>
      <c r="P44" s="178"/>
      <c r="Q44" s="177"/>
      <c r="R44" s="178"/>
      <c r="S44" s="178"/>
      <c r="T44" s="177"/>
      <c r="U44" s="178"/>
      <c r="V44" s="493"/>
      <c r="W44" s="182"/>
      <c r="X44" s="179"/>
      <c r="Y44" s="180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x14ac:dyDescent="0.3">
      <c r="B45" s="56"/>
      <c r="C45" s="61"/>
      <c r="D45" s="466"/>
      <c r="E45" s="466"/>
      <c r="F45" s="467"/>
      <c r="G45" s="467"/>
      <c r="H45" s="75"/>
      <c r="K45" s="75"/>
      <c r="N45" s="75"/>
      <c r="Q45" s="75"/>
      <c r="T45" s="75"/>
    </row>
  </sheetData>
  <mergeCells count="24">
    <mergeCell ref="D45:G45"/>
    <mergeCell ref="C5:C10"/>
    <mergeCell ref="V5:V12"/>
    <mergeCell ref="B9:B10"/>
    <mergeCell ref="C29:C34"/>
    <mergeCell ref="V29:V36"/>
    <mergeCell ref="B33:B34"/>
    <mergeCell ref="C37:C42"/>
    <mergeCell ref="V37:V44"/>
    <mergeCell ref="B41:B42"/>
    <mergeCell ref="C21:C26"/>
    <mergeCell ref="V21:V28"/>
    <mergeCell ref="B25:B26"/>
    <mergeCell ref="M23:N23"/>
    <mergeCell ref="G30:H30"/>
    <mergeCell ref="B1:Y1"/>
    <mergeCell ref="B2:G2"/>
    <mergeCell ref="C13:C18"/>
    <mergeCell ref="V13:V20"/>
    <mergeCell ref="B17:B18"/>
    <mergeCell ref="F3:L3"/>
    <mergeCell ref="J7:K7"/>
    <mergeCell ref="M15:N15"/>
    <mergeCell ref="S15:T15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113.8.30-9.30</vt:lpstr>
      <vt:lpstr>8.30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2024-08-19T07:17:23Z</cp:lastPrinted>
  <dcterms:created xsi:type="dcterms:W3CDTF">2013-10-17T10:44:48Z</dcterms:created>
  <dcterms:modified xsi:type="dcterms:W3CDTF">2024-08-19T07:17:25Z</dcterms:modified>
</cp:coreProperties>
</file>