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D:\午餐\112 菜單\112年12月菜單\"/>
    </mc:Choice>
  </mc:AlternateContent>
  <xr:revisionPtr revIDLastSave="0" documentId="8_{8E27D434-2D85-4803-9736-8BA356599447}" xr6:coauthVersionLast="36" xr6:coauthVersionMax="36" xr10:uidLastSave="{00000000-0000-0000-0000-000000000000}"/>
  <bookViews>
    <workbookView xWindow="0" yWindow="0" windowWidth="28800" windowHeight="10200" xr2:uid="{00000000-000D-0000-FFFF-FFFF00000000}"/>
  </bookViews>
  <sheets>
    <sheet name="112.12月菜單" sheetId="20" r:id="rId1"/>
    <sheet name="第一週明細" sheetId="3" r:id="rId2"/>
    <sheet name="第二週明細" sheetId="4" r:id="rId3"/>
    <sheet name="第三週明細" sheetId="7" r:id="rId4"/>
    <sheet name="第四週明細  " sheetId="25" r:id="rId5"/>
    <sheet name="第五週明細 " sheetId="8" r:id="rId6"/>
  </sheets>
  <calcPr calcId="191029"/>
</workbook>
</file>

<file path=xl/calcChain.xml><?xml version="1.0" encoding="utf-8"?>
<calcChain xmlns="http://schemas.openxmlformats.org/spreadsheetml/2006/main">
  <c r="W34" i="4" l="1"/>
  <c r="W30" i="4" l="1"/>
  <c r="W42" i="25" l="1"/>
  <c r="W34" i="8" l="1"/>
  <c r="W26" i="8"/>
  <c r="W18" i="8"/>
  <c r="W10" i="8"/>
  <c r="W26" i="25"/>
  <c r="W18" i="25"/>
  <c r="W10" i="25"/>
  <c r="W42" i="7"/>
  <c r="W34" i="7"/>
  <c r="W26" i="7"/>
  <c r="W10" i="7"/>
  <c r="W42" i="4"/>
  <c r="W18" i="4"/>
  <c r="W42" i="3" l="1"/>
  <c r="W10" i="4"/>
  <c r="W30" i="3" l="1"/>
  <c r="W34" i="3"/>
  <c r="W40" i="3" l="1"/>
  <c r="W38" i="3"/>
  <c r="W32" i="3"/>
  <c r="W24" i="3"/>
  <c r="W16" i="3"/>
  <c r="W8" i="3"/>
  <c r="W40" i="4"/>
  <c r="W38" i="4"/>
  <c r="W32" i="4"/>
  <c r="W26" i="4"/>
  <c r="W24" i="4"/>
  <c r="W22" i="4"/>
  <c r="W16" i="4"/>
  <c r="W14" i="4"/>
  <c r="W8" i="4"/>
  <c r="W6" i="4"/>
  <c r="W40" i="7"/>
  <c r="W38" i="7"/>
  <c r="W32" i="7"/>
  <c r="W30" i="7"/>
  <c r="W24" i="7"/>
  <c r="W22" i="7"/>
  <c r="W18" i="7"/>
  <c r="W16" i="7"/>
  <c r="W14" i="7"/>
  <c r="W8" i="7"/>
  <c r="W6" i="7"/>
  <c r="W40" i="25"/>
  <c r="W38" i="25"/>
  <c r="W34" i="25"/>
  <c r="W32" i="25"/>
  <c r="W30" i="25"/>
  <c r="W24" i="25"/>
  <c r="W22" i="25"/>
  <c r="W16" i="25"/>
  <c r="W14" i="25"/>
  <c r="W8" i="25"/>
  <c r="W6" i="25"/>
  <c r="W42" i="8"/>
  <c r="W40" i="8"/>
  <c r="W38" i="8"/>
  <c r="W32" i="8"/>
  <c r="W30" i="8"/>
  <c r="W24" i="8"/>
  <c r="W22" i="8"/>
  <c r="W28" i="8" s="1"/>
  <c r="W16" i="8"/>
  <c r="W14" i="8"/>
  <c r="W8" i="8"/>
  <c r="W6" i="8"/>
  <c r="W12" i="8" s="1"/>
  <c r="W44" i="25" l="1"/>
  <c r="W44" i="7"/>
  <c r="W36" i="7"/>
  <c r="W28" i="7"/>
  <c r="W20" i="7"/>
  <c r="W36" i="3"/>
  <c r="W12" i="4"/>
  <c r="W36" i="25"/>
  <c r="W20" i="25"/>
  <c r="W44" i="4"/>
  <c r="W28" i="4"/>
  <c r="W36" i="8"/>
  <c r="W44" i="8"/>
  <c r="W44" i="3"/>
  <c r="W20" i="4"/>
  <c r="W36" i="4"/>
  <c r="W12" i="7"/>
  <c r="W28" i="25"/>
  <c r="W12" i="25"/>
  <c r="W20" i="8"/>
  <c r="U46" i="20" l="1"/>
  <c r="U45" i="20"/>
  <c r="S46" i="20"/>
  <c r="S45" i="20"/>
  <c r="D37" i="8"/>
  <c r="G37" i="8"/>
  <c r="J37" i="8"/>
  <c r="M37" i="8"/>
  <c r="P37" i="8"/>
  <c r="S37" i="8"/>
  <c r="P5" i="7" l="1"/>
  <c r="M5" i="7"/>
  <c r="J5" i="7"/>
  <c r="G5" i="7"/>
  <c r="D5" i="7"/>
  <c r="S37" i="3" l="1"/>
  <c r="P37" i="3"/>
  <c r="P21" i="8" l="1"/>
  <c r="M21" i="8"/>
  <c r="S29" i="8" l="1"/>
  <c r="P29" i="8"/>
  <c r="M29" i="8"/>
  <c r="J29" i="8"/>
  <c r="G29" i="8"/>
  <c r="D29" i="8"/>
  <c r="S21" i="8"/>
  <c r="J21" i="8"/>
  <c r="G21" i="8"/>
  <c r="D21" i="8"/>
  <c r="Q46" i="20"/>
  <c r="Q45" i="20"/>
  <c r="O46" i="20"/>
  <c r="M46" i="20"/>
  <c r="M45" i="20"/>
  <c r="K46" i="20"/>
  <c r="K45" i="20" l="1"/>
  <c r="O45" i="20"/>
  <c r="S13" i="8" l="1"/>
  <c r="P13" i="8"/>
  <c r="M13" i="8"/>
  <c r="J13" i="8"/>
  <c r="G13" i="8"/>
  <c r="D13" i="8"/>
  <c r="I45" i="20" l="1"/>
  <c r="G46" i="20"/>
  <c r="I46" i="20" l="1"/>
  <c r="G45" i="20" l="1"/>
  <c r="S5" i="25" l="1"/>
  <c r="P5" i="25"/>
  <c r="M5" i="25"/>
  <c r="J5" i="25"/>
  <c r="G5" i="25"/>
  <c r="D5" i="25"/>
  <c r="S37" i="25" l="1"/>
  <c r="P37" i="25"/>
  <c r="M37" i="25"/>
  <c r="J37" i="25"/>
  <c r="G37" i="25"/>
  <c r="D37" i="25"/>
  <c r="S29" i="25"/>
  <c r="P29" i="25"/>
  <c r="M29" i="25"/>
  <c r="J29" i="25"/>
  <c r="G29" i="25"/>
  <c r="D29" i="25"/>
  <c r="S21" i="25"/>
  <c r="P21" i="25"/>
  <c r="M21" i="25"/>
  <c r="J21" i="25"/>
  <c r="G21" i="25"/>
  <c r="D21" i="25"/>
  <c r="S13" i="25"/>
  <c r="P13" i="25"/>
  <c r="M13" i="25"/>
  <c r="J13" i="25"/>
  <c r="G13" i="25"/>
  <c r="D13" i="25"/>
  <c r="AE42" i="25"/>
  <c r="AD41" i="25"/>
  <c r="AE40" i="25"/>
  <c r="AC40" i="25"/>
  <c r="AD39" i="25"/>
  <c r="AC39" i="25"/>
  <c r="AE38" i="25"/>
  <c r="AC38" i="25"/>
  <c r="S37" i="20"/>
  <c r="AE34" i="25"/>
  <c r="AD33" i="25"/>
  <c r="AF33" i="25" s="1"/>
  <c r="AE32" i="25"/>
  <c r="AC32" i="25"/>
  <c r="Q36" i="20"/>
  <c r="AD31" i="25"/>
  <c r="AC31" i="25"/>
  <c r="AE30" i="25"/>
  <c r="AC30" i="25"/>
  <c r="AE26" i="25"/>
  <c r="M37" i="20"/>
  <c r="AD25" i="25"/>
  <c r="AF25" i="25" s="1"/>
  <c r="AE24" i="25"/>
  <c r="AC24" i="25"/>
  <c r="M36" i="20"/>
  <c r="AD23" i="25"/>
  <c r="AC23" i="25"/>
  <c r="AE22" i="25"/>
  <c r="AC22" i="25"/>
  <c r="K37" i="20"/>
  <c r="AE18" i="25"/>
  <c r="I37" i="20"/>
  <c r="AD17" i="25"/>
  <c r="AE16" i="25"/>
  <c r="AC16" i="25"/>
  <c r="I36" i="20"/>
  <c r="AD15" i="25"/>
  <c r="AC15" i="25"/>
  <c r="AE14" i="25"/>
  <c r="AC14" i="25"/>
  <c r="G37" i="20"/>
  <c r="AE10" i="25"/>
  <c r="E37" i="20"/>
  <c r="AD9" i="25"/>
  <c r="AF9" i="25" s="1"/>
  <c r="AE8" i="25"/>
  <c r="AC8" i="25"/>
  <c r="AD7" i="25"/>
  <c r="AC7" i="25"/>
  <c r="AE6" i="25"/>
  <c r="AC6" i="25"/>
  <c r="C37" i="20"/>
  <c r="AD35" i="25" l="1"/>
  <c r="AD27" i="25"/>
  <c r="AF6" i="25"/>
  <c r="AF8" i="25"/>
  <c r="AF32" i="25"/>
  <c r="AF16" i="25"/>
  <c r="AF15" i="25"/>
  <c r="AD19" i="25"/>
  <c r="AC11" i="25"/>
  <c r="AC19" i="25"/>
  <c r="AC43" i="25"/>
  <c r="AE19" i="25"/>
  <c r="AE43" i="25"/>
  <c r="AF38" i="25"/>
  <c r="AE27" i="25"/>
  <c r="AC35" i="25"/>
  <c r="AF39" i="25"/>
  <c r="AD43" i="25"/>
  <c r="AF7" i="25"/>
  <c r="AE11" i="25"/>
  <c r="AC27" i="25"/>
  <c r="AF31" i="25"/>
  <c r="AE35" i="25"/>
  <c r="AF40" i="25"/>
  <c r="U37" i="20"/>
  <c r="U36" i="20"/>
  <c r="Q37" i="20"/>
  <c r="O37" i="20"/>
  <c r="G36" i="20"/>
  <c r="E36" i="20"/>
  <c r="AD11" i="25"/>
  <c r="AF14" i="25"/>
  <c r="AF24" i="25"/>
  <c r="AF17" i="25"/>
  <c r="AF22" i="25"/>
  <c r="AF23" i="25"/>
  <c r="AF41" i="25"/>
  <c r="AF30" i="25"/>
  <c r="S13" i="4"/>
  <c r="AF19" i="25" l="1"/>
  <c r="AD20" i="25" s="1"/>
  <c r="AF11" i="25"/>
  <c r="AE12" i="25" s="1"/>
  <c r="C36" i="20"/>
  <c r="AF43" i="25"/>
  <c r="AC44" i="25" s="1"/>
  <c r="AF27" i="25"/>
  <c r="AC28" i="25" s="1"/>
  <c r="AE20" i="25"/>
  <c r="AF35" i="25"/>
  <c r="AC36" i="25" s="1"/>
  <c r="S36" i="20"/>
  <c r="O36" i="20"/>
  <c r="K36" i="20"/>
  <c r="AC20" i="25"/>
  <c r="AD12" i="25" l="1"/>
  <c r="AC12" i="25"/>
  <c r="AD28" i="25"/>
  <c r="AE28" i="25"/>
  <c r="AE44" i="25"/>
  <c r="AD44" i="25"/>
  <c r="AE36" i="25"/>
  <c r="AD36" i="25"/>
  <c r="M37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D21" i="7"/>
  <c r="S13" i="7"/>
  <c r="P13" i="7"/>
  <c r="M13" i="7"/>
  <c r="J13" i="7"/>
  <c r="G13" i="7"/>
  <c r="D13" i="7"/>
  <c r="S5" i="7"/>
  <c r="S37" i="4"/>
  <c r="P37" i="4"/>
  <c r="J37" i="4"/>
  <c r="G37" i="4"/>
  <c r="D37" i="4"/>
  <c r="S29" i="4"/>
  <c r="P29" i="4"/>
  <c r="M29" i="4"/>
  <c r="J29" i="4"/>
  <c r="G29" i="4"/>
  <c r="D29" i="4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M37" i="3"/>
  <c r="J37" i="3"/>
  <c r="G37" i="3"/>
  <c r="D37" i="3"/>
  <c r="K19" i="20" l="1"/>
  <c r="E46" i="20" l="1"/>
  <c r="C46" i="20"/>
  <c r="U19" i="20" l="1"/>
  <c r="U18" i="20"/>
  <c r="S19" i="20"/>
  <c r="Q18" i="20" l="1"/>
  <c r="Q19" i="20" l="1"/>
  <c r="O28" i="20" l="1"/>
  <c r="I18" i="20"/>
  <c r="U9" i="20" l="1"/>
  <c r="U27" i="20" l="1"/>
  <c r="Q27" i="20"/>
  <c r="M27" i="20"/>
  <c r="M18" i="20"/>
  <c r="E27" i="20" l="1"/>
  <c r="U28" i="20" l="1"/>
  <c r="Q28" i="20"/>
  <c r="I27" i="20"/>
  <c r="E19" i="20"/>
  <c r="E45" i="20" l="1"/>
  <c r="S28" i="20"/>
  <c r="M28" i="20"/>
  <c r="K28" i="20"/>
  <c r="I28" i="20"/>
  <c r="O19" i="20"/>
  <c r="M19" i="20"/>
  <c r="I19" i="20"/>
  <c r="G19" i="20"/>
  <c r="E18" i="20"/>
  <c r="C19" i="20"/>
  <c r="U10" i="20"/>
  <c r="G28" i="20" l="1"/>
  <c r="C28" i="20"/>
  <c r="E28" i="20"/>
  <c r="S18" i="20"/>
  <c r="S10" i="20"/>
  <c r="G27" i="20" l="1"/>
  <c r="K18" i="20"/>
  <c r="O27" i="20"/>
  <c r="O18" i="20"/>
  <c r="G18" i="20"/>
  <c r="C45" i="20"/>
  <c r="C27" i="20"/>
  <c r="S27" i="20"/>
  <c r="K27" i="20"/>
  <c r="C18" i="20"/>
  <c r="S9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<sst xmlns="http://schemas.openxmlformats.org/spreadsheetml/2006/main" count="1444" uniqueCount="503">
  <si>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</si>
  <si>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</si>
  <si>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</si>
  <si>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</si>
  <si>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</si>
  <si>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</si>
  <si>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</si>
  <si>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</si>
  <si>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</si>
  <si>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</si>
  <si>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</si>
  <si>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</si>
  <si>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</si>
  <si>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</si>
  <si>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</si>
  <si>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</si>
  <si>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</si>
  <si>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</si>
  <si>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</si>
  <si>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</si>
  <si>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</si>
  <si>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</si>
  <si>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</si>
  <si>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</si>
  <si>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白米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</si>
  <si>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</si>
  <si>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</si>
  <si>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</si>
  <si>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</si>
  <si>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</si>
  <si>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</si>
  <si>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</si>
  <si>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</si>
  <si>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</si>
  <si>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</si>
  <si>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</si>
  <si>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</si>
  <si>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</si>
  <si>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</si>
  <si>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</si>
  <si>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</si>
  <si>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</si>
  <si>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</si>
  <si>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</si>
  <si>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</si>
  <si>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</si>
  <si>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</si>
  <si>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</si>
  <si>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</si>
  <si>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</si>
  <si>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蒸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</si>
  <si>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</si>
  <si>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</si>
  <si>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</si>
  <si>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</si>
  <si>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醣類：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</si>
  <si>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</si>
  <si>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</si>
  <si>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</si>
  <si>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洋蔥</t>
    <phoneticPr fontId="19" type="noConversion"/>
  </si>
  <si>
    <t>生鮮豬絞肉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</si>
  <si>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</si>
  <si>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</si>
  <si>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</si>
  <si>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地瓜飯</t>
    <phoneticPr fontId="19" type="noConversion"/>
  </si>
  <si>
    <t>地瓜飯</t>
    <phoneticPr fontId="19" type="noConversion"/>
  </si>
  <si>
    <t>地瓜</t>
    <phoneticPr fontId="19" type="noConversion"/>
  </si>
  <si>
    <t>地瓜</t>
    <phoneticPr fontId="19" type="noConversion"/>
  </si>
  <si>
    <t>香Q米飯</t>
    <phoneticPr fontId="19" type="noConversion"/>
  </si>
  <si>
    <t>星期三</t>
    <phoneticPr fontId="19" type="noConversion"/>
  </si>
  <si>
    <t>星期四</t>
    <phoneticPr fontId="19" type="noConversion"/>
  </si>
  <si>
    <t>煮</t>
    <phoneticPr fontId="19" type="noConversion"/>
  </si>
  <si>
    <t>蒸</t>
    <phoneticPr fontId="19" type="noConversion"/>
  </si>
  <si>
    <t>蔬菜</t>
    <phoneticPr fontId="19" type="noConversion"/>
  </si>
  <si>
    <t>川燙</t>
    <phoneticPr fontId="19" type="noConversion"/>
  </si>
  <si>
    <t>白米</t>
    <phoneticPr fontId="19" type="noConversion"/>
  </si>
  <si>
    <t>白米</t>
    <phoneticPr fontId="19" type="noConversion"/>
  </si>
  <si>
    <t>地瓜</t>
    <phoneticPr fontId="19" type="noConversion"/>
  </si>
  <si>
    <t>星期五</t>
    <phoneticPr fontId="19" type="noConversion"/>
  </si>
  <si>
    <t>蔬菜</t>
    <phoneticPr fontId="19" type="noConversion"/>
  </si>
  <si>
    <t>煮</t>
    <phoneticPr fontId="19" type="noConversion"/>
  </si>
  <si>
    <t>川燙</t>
    <phoneticPr fontId="19" type="noConversion"/>
  </si>
  <si>
    <t>麥片飯</t>
    <phoneticPr fontId="19" type="noConversion"/>
  </si>
  <si>
    <t>糙米飯</t>
    <phoneticPr fontId="19" type="noConversion"/>
  </si>
  <si>
    <t>煮</t>
    <phoneticPr fontId="19" type="noConversion"/>
  </si>
  <si>
    <t>炸</t>
    <phoneticPr fontId="19" type="noConversion"/>
  </si>
  <si>
    <t>海</t>
    <phoneticPr fontId="19" type="noConversion"/>
  </si>
  <si>
    <t>麥片飯</t>
    <phoneticPr fontId="19" type="noConversion"/>
  </si>
  <si>
    <t>小米飯</t>
    <phoneticPr fontId="19" type="noConversion"/>
  </si>
  <si>
    <t>星期一</t>
    <phoneticPr fontId="19" type="noConversion"/>
  </si>
  <si>
    <t>木耳</t>
    <phoneticPr fontId="19" type="noConversion"/>
  </si>
  <si>
    <t>滷</t>
    <phoneticPr fontId="19" type="noConversion"/>
  </si>
  <si>
    <t>小米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</si>
  <si>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</si>
  <si>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</si>
  <si>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</si>
  <si>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</si>
  <si>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</si>
  <si>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</si>
  <si>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蛋白質：</t>
    <phoneticPr fontId="19" type="noConversion"/>
  </si>
  <si>
    <t>蔬菜類</t>
    <phoneticPr fontId="19" type="noConversion"/>
  </si>
  <si>
    <t>地瓜飯</t>
    <phoneticPr fontId="19" type="noConversion"/>
  </si>
  <si>
    <t>烤</t>
    <phoneticPr fontId="19" type="noConversion"/>
  </si>
  <si>
    <t>烤</t>
    <phoneticPr fontId="19" type="noConversion"/>
  </si>
  <si>
    <t>白蘿蔔</t>
    <phoneticPr fontId="19" type="noConversion"/>
  </si>
  <si>
    <t>白米</t>
    <phoneticPr fontId="19" type="noConversion"/>
  </si>
  <si>
    <t>淺色蔬菜</t>
    <phoneticPr fontId="19" type="noConversion"/>
  </si>
  <si>
    <t>深色蔬菜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</si>
  <si>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</si>
  <si>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</si>
  <si>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</si>
  <si>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</si>
  <si>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</si>
  <si>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</si>
  <si>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</si>
  <si>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</si>
  <si>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</si>
  <si>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</si>
  <si>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</si>
  <si>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深色蔬菜</t>
    <phoneticPr fontId="19" type="noConversion"/>
  </si>
  <si>
    <t>香Q米飯</t>
    <phoneticPr fontId="19" type="noConversion"/>
  </si>
  <si>
    <t>香Q米飯</t>
    <phoneticPr fontId="19" type="noConversion"/>
  </si>
  <si>
    <t>白米</t>
    <phoneticPr fontId="19" type="noConversion"/>
  </si>
  <si>
    <t>生鮮豬絞肉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</si>
  <si>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</si>
  <si>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</si>
  <si>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</si>
  <si>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煮</t>
    <phoneticPr fontId="19" type="noConversion"/>
  </si>
  <si>
    <t>冷</t>
    <phoneticPr fontId="19" type="noConversion"/>
  </si>
  <si>
    <t>煮</t>
    <phoneticPr fontId="19" type="noConversion"/>
  </si>
  <si>
    <t>淺色蔬菜</t>
    <phoneticPr fontId="19" type="noConversion"/>
  </si>
  <si>
    <t xml:space="preserve">豬肉來源:臺灣
(豬肉及豬可食部位原料之原產地:臺灣)
</t>
    <phoneticPr fontId="19" type="noConversion"/>
  </si>
  <si>
    <t>胡蘿蔔</t>
    <phoneticPr fontId="19" type="noConversion"/>
  </si>
  <si>
    <t>傳統豆腐</t>
    <phoneticPr fontId="19" type="noConversion"/>
  </si>
  <si>
    <t>深色蔬菜</t>
    <phoneticPr fontId="19" type="noConversion"/>
  </si>
  <si>
    <t>深色蔬菜</t>
    <phoneticPr fontId="19" type="noConversion"/>
  </si>
  <si>
    <t>冬瓜</t>
    <phoneticPr fontId="19" type="noConversion"/>
  </si>
  <si>
    <t>甘藍</t>
    <phoneticPr fontId="19" type="noConversion"/>
  </si>
  <si>
    <t>生鮮豬後腿肉絲</t>
    <phoneticPr fontId="19" type="noConversion"/>
  </si>
  <si>
    <t>粉薑</t>
    <phoneticPr fontId="19" type="noConversion"/>
  </si>
  <si>
    <t>胡蘿蔔</t>
    <phoneticPr fontId="19" type="noConversion"/>
  </si>
  <si>
    <t>豆</t>
    <phoneticPr fontId="19" type="noConversion"/>
  </si>
  <si>
    <t>雞蛋</t>
    <phoneticPr fontId="19" type="noConversion"/>
  </si>
  <si>
    <t>粉薑</t>
    <phoneticPr fontId="19" type="noConversion"/>
  </si>
  <si>
    <t>大麥片</t>
    <phoneticPr fontId="19" type="noConversion"/>
  </si>
  <si>
    <t>豆</t>
    <phoneticPr fontId="19" type="noConversion"/>
  </si>
  <si>
    <t>醃</t>
    <phoneticPr fontId="19" type="noConversion"/>
  </si>
  <si>
    <t>三色豆</t>
    <phoneticPr fontId="19" type="noConversion"/>
  </si>
  <si>
    <t>糙粳米</t>
    <phoneticPr fontId="19" type="noConversion"/>
  </si>
  <si>
    <t>煮</t>
    <phoneticPr fontId="19" type="noConversion"/>
  </si>
  <si>
    <t>生鮮豬後腿肉丁</t>
    <phoneticPr fontId="19" type="noConversion"/>
  </si>
  <si>
    <t>味噌</t>
    <phoneticPr fontId="19" type="noConversion"/>
  </si>
  <si>
    <t>大麥片</t>
    <phoneticPr fontId="19" type="noConversion"/>
  </si>
  <si>
    <t>煮</t>
    <phoneticPr fontId="19" type="noConversion"/>
  </si>
  <si>
    <t>深色蔬菜</t>
    <phoneticPr fontId="19" type="noConversion"/>
  </si>
  <si>
    <t>豬肉來源:臺灣(豬肉及豬可食部位原料之原產地:臺灣)</t>
  </si>
  <si>
    <t>洋蔥</t>
    <phoneticPr fontId="19" type="noConversion"/>
  </si>
  <si>
    <t>香Q米飯</t>
  </si>
  <si>
    <t>個人量(克)</t>
    <phoneticPr fontId="19" type="noConversion"/>
  </si>
  <si>
    <t>煮</t>
    <phoneticPr fontId="19" type="noConversion"/>
  </si>
  <si>
    <t>川燙</t>
    <phoneticPr fontId="19" type="noConversion"/>
  </si>
  <si>
    <t>白米</t>
    <phoneticPr fontId="19" type="noConversion"/>
  </si>
  <si>
    <t>蔬菜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</si>
  <si>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</si>
  <si>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</si>
  <si>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</si>
  <si>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星期五</t>
    <phoneticPr fontId="19" type="noConversion"/>
  </si>
  <si>
    <t>川燙</t>
    <phoneticPr fontId="19" type="noConversion"/>
  </si>
  <si>
    <t>煮</t>
    <phoneticPr fontId="19" type="noConversion"/>
  </si>
  <si>
    <t>麵條</t>
    <phoneticPr fontId="19" type="noConversion"/>
  </si>
  <si>
    <t>有機蔬菜</t>
    <phoneticPr fontId="19" type="noConversion"/>
  </si>
  <si>
    <t>有機蔬菜</t>
    <phoneticPr fontId="19" type="noConversion"/>
  </si>
  <si>
    <t>有機蔬菜</t>
    <phoneticPr fontId="19" type="noConversion"/>
  </si>
  <si>
    <t>蘿蔔湯</t>
    <phoneticPr fontId="19" type="noConversion"/>
  </si>
  <si>
    <t>冬瓜湯</t>
    <phoneticPr fontId="19" type="noConversion"/>
  </si>
  <si>
    <t>魷米花(海)(炸)</t>
    <phoneticPr fontId="19" type="noConversion"/>
  </si>
  <si>
    <t>醬燒豬排</t>
    <phoneticPr fontId="19" type="noConversion"/>
  </si>
  <si>
    <t>白米</t>
    <phoneticPr fontId="19" type="noConversion"/>
  </si>
  <si>
    <t>芡</t>
    <phoneticPr fontId="19" type="noConversion"/>
  </si>
  <si>
    <t>雞蛋</t>
    <phoneticPr fontId="19" type="noConversion"/>
  </si>
  <si>
    <t>醃漬花胡瓜</t>
    <phoneticPr fontId="19" type="noConversion"/>
  </si>
  <si>
    <t>油蔥酥</t>
    <phoneticPr fontId="19" type="noConversion"/>
  </si>
  <si>
    <t>煮</t>
    <phoneticPr fontId="19" type="noConversion"/>
  </si>
  <si>
    <t>煮</t>
    <phoneticPr fontId="19" type="noConversion"/>
  </si>
  <si>
    <t>海帶結</t>
    <phoneticPr fontId="19" type="noConversion"/>
  </si>
  <si>
    <t>豆干</t>
    <phoneticPr fontId="19" type="noConversion"/>
  </si>
  <si>
    <t>生鮮火鍋肉片(豬前腿)</t>
    <phoneticPr fontId="19" type="noConversion"/>
  </si>
  <si>
    <t>黑輪</t>
    <phoneticPr fontId="19" type="noConversion"/>
  </si>
  <si>
    <t>杏鮑菇</t>
    <phoneticPr fontId="19" type="noConversion"/>
  </si>
  <si>
    <t>生鮮雞腿</t>
    <phoneticPr fontId="19" type="noConversion"/>
  </si>
  <si>
    <t>海加</t>
    <phoneticPr fontId="19" type="noConversion"/>
  </si>
  <si>
    <t>豆瓣醬</t>
    <phoneticPr fontId="19" type="noConversion"/>
  </si>
  <si>
    <t>大扁食</t>
    <phoneticPr fontId="19" type="noConversion"/>
  </si>
  <si>
    <t>生鮮阿根廷魷</t>
    <phoneticPr fontId="19" type="noConversion"/>
  </si>
  <si>
    <t>生鮮里肌肉排</t>
    <phoneticPr fontId="19" type="noConversion"/>
  </si>
  <si>
    <t>結球白菜</t>
    <phoneticPr fontId="19" type="noConversion"/>
  </si>
  <si>
    <t>酸白菜</t>
    <phoneticPr fontId="19" type="noConversion"/>
  </si>
  <si>
    <t>煮</t>
    <phoneticPr fontId="19" type="noConversion"/>
  </si>
  <si>
    <t>煮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</si>
  <si>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</si>
  <si>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</si>
  <si>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</si>
  <si>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</si>
  <si>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</si>
  <si>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</si>
  <si>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</si>
  <si>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蛋白質：</t>
    <phoneticPr fontId="19" type="noConversion"/>
  </si>
  <si>
    <t>醣類：</t>
    <phoneticPr fontId="19" type="noConversion"/>
  </si>
  <si>
    <t>醣類：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</si>
  <si>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</si>
  <si>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</si>
  <si>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</si>
  <si>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脂肪：</t>
    <phoneticPr fontId="19" type="noConversion"/>
  </si>
  <si>
    <t>醣類：</t>
    <phoneticPr fontId="19" type="noConversion"/>
  </si>
  <si>
    <t>脂肪：</t>
    <phoneticPr fontId="19" type="noConversion"/>
  </si>
  <si>
    <t>蛋白質：</t>
    <phoneticPr fontId="19" type="noConversion"/>
  </si>
  <si>
    <t>醣類：</t>
    <phoneticPr fontId="19" type="noConversion"/>
  </si>
  <si>
    <t>醣類：</t>
    <phoneticPr fontId="19" type="noConversion"/>
  </si>
  <si>
    <t>蛋白質：</t>
    <phoneticPr fontId="19" type="noConversion"/>
  </si>
  <si>
    <t>脂肪：</t>
    <phoneticPr fontId="19" type="noConversion"/>
  </si>
  <si>
    <t>脂肪：</t>
    <phoneticPr fontId="19" type="noConversion"/>
  </si>
  <si>
    <t>蛋白質：</t>
    <phoneticPr fontId="19" type="noConversion"/>
  </si>
  <si>
    <t>脂肪：</t>
    <phoneticPr fontId="19" type="noConversion"/>
  </si>
  <si>
    <t>蛋白質：</t>
    <phoneticPr fontId="19" type="noConversion"/>
  </si>
  <si>
    <t>加</t>
    <phoneticPr fontId="19" type="noConversion"/>
  </si>
  <si>
    <t>煮</t>
    <phoneticPr fontId="19" type="noConversion"/>
  </si>
  <si>
    <t>鐵板拌麵</t>
    <phoneticPr fontId="19" type="noConversion"/>
  </si>
  <si>
    <t>冷藏廣式蘿蔔糕</t>
  </si>
  <si>
    <t>黑豆干</t>
    <phoneticPr fontId="19" type="noConversion"/>
  </si>
  <si>
    <t>豆</t>
    <phoneticPr fontId="19" type="noConversion"/>
  </si>
  <si>
    <t>蝦米</t>
    <phoneticPr fontId="19" type="noConversion"/>
  </si>
  <si>
    <t>海</t>
    <phoneticPr fontId="19" type="noConversion"/>
  </si>
  <si>
    <t>星期一</t>
    <phoneticPr fontId="19" type="noConversion"/>
  </si>
  <si>
    <t>豆</t>
    <phoneticPr fontId="19" type="noConversion"/>
  </si>
  <si>
    <t>傳統豆腐</t>
    <phoneticPr fontId="19" type="noConversion"/>
  </si>
  <si>
    <t>咖哩粉</t>
    <phoneticPr fontId="19" type="noConversion"/>
  </si>
  <si>
    <t>地瓜條</t>
    <phoneticPr fontId="19" type="noConversion"/>
  </si>
  <si>
    <t>甘藷條</t>
    <phoneticPr fontId="19" type="noConversion"/>
  </si>
  <si>
    <t>高麗菜飯(海)</t>
    <phoneticPr fontId="19" type="noConversion"/>
  </si>
  <si>
    <t>12月1日(五)</t>
    <phoneticPr fontId="19" type="noConversion"/>
  </si>
  <si>
    <t>12月4日(一)</t>
    <phoneticPr fontId="19" type="noConversion"/>
  </si>
  <si>
    <t>12月5日(二)</t>
    <phoneticPr fontId="19" type="noConversion"/>
  </si>
  <si>
    <t>12月6日(三)</t>
    <phoneticPr fontId="19" type="noConversion"/>
  </si>
  <si>
    <t>12月7日(四)</t>
    <phoneticPr fontId="19" type="noConversion"/>
  </si>
  <si>
    <t>12月8日(五)</t>
    <phoneticPr fontId="19" type="noConversion"/>
  </si>
  <si>
    <t>12月11日(一)</t>
    <phoneticPr fontId="19" type="noConversion"/>
  </si>
  <si>
    <t>12月12日(二)</t>
    <phoneticPr fontId="19" type="noConversion"/>
  </si>
  <si>
    <t>12月13日(三)</t>
    <phoneticPr fontId="19" type="noConversion"/>
  </si>
  <si>
    <t>12月14日(四)</t>
    <phoneticPr fontId="19" type="noConversion"/>
  </si>
  <si>
    <t>12月15日(五)</t>
    <phoneticPr fontId="19" type="noConversion"/>
  </si>
  <si>
    <t>12月19日(二)</t>
    <phoneticPr fontId="19" type="noConversion"/>
  </si>
  <si>
    <t>12月20日(三)</t>
    <phoneticPr fontId="19" type="noConversion"/>
  </si>
  <si>
    <t>12月21日(四)</t>
    <phoneticPr fontId="19" type="noConversion"/>
  </si>
  <si>
    <t>12月22日(五)</t>
    <phoneticPr fontId="19" type="noConversion"/>
  </si>
  <si>
    <t>12月25日(一)</t>
    <phoneticPr fontId="19" type="noConversion"/>
  </si>
  <si>
    <t>12月26日(二)</t>
    <phoneticPr fontId="19" type="noConversion"/>
  </si>
  <si>
    <t>12月27日(三)</t>
    <phoneticPr fontId="19" type="noConversion"/>
  </si>
  <si>
    <t>12月28日(四)</t>
    <phoneticPr fontId="19" type="noConversion"/>
  </si>
  <si>
    <t>12月29日(五)</t>
    <phoneticPr fontId="19" type="noConversion"/>
  </si>
  <si>
    <t>鮮肉里肌</t>
    <phoneticPr fontId="19" type="noConversion"/>
  </si>
  <si>
    <t>卡啦翅小腿(炸)</t>
    <phoneticPr fontId="19" type="noConversion"/>
  </si>
  <si>
    <t>茄汁黑輪片(加)</t>
    <phoneticPr fontId="19" type="noConversion"/>
  </si>
  <si>
    <t>卡啦雞排(炸)</t>
    <phoneticPr fontId="19" type="noConversion"/>
  </si>
  <si>
    <t>麻婆豆腐(豆)</t>
    <phoneticPr fontId="19" type="noConversion"/>
  </si>
  <si>
    <t>茄汁排骨肉</t>
    <phoneticPr fontId="19" type="noConversion"/>
  </si>
  <si>
    <t>鹹豬肉</t>
    <phoneticPr fontId="19" type="noConversion"/>
  </si>
  <si>
    <t>黑糖饅頭(冷)</t>
    <phoneticPr fontId="19" type="noConversion"/>
  </si>
  <si>
    <t>雙拼魚丁(海)(炸)</t>
    <phoneticPr fontId="19" type="noConversion"/>
  </si>
  <si>
    <t>榨醬拌麵(豆)</t>
    <phoneticPr fontId="19" type="noConversion"/>
  </si>
  <si>
    <t>蔬菜湯</t>
    <phoneticPr fontId="19" type="noConversion"/>
  </si>
  <si>
    <t>酸菜白肉鍋(醃)</t>
    <phoneticPr fontId="19" type="noConversion"/>
  </si>
  <si>
    <t>虱目魚塊*2(海加)(炸)</t>
    <phoneticPr fontId="19" type="noConversion"/>
  </si>
  <si>
    <t>油蔥拌飯</t>
    <phoneticPr fontId="19" type="noConversion"/>
  </si>
  <si>
    <t>味噌豆腐湯(豆)</t>
    <phoneticPr fontId="19" type="noConversion"/>
  </si>
  <si>
    <t>滷味(豆)</t>
    <phoneticPr fontId="19" type="noConversion"/>
  </si>
  <si>
    <t>義式拌麵</t>
    <phoneticPr fontId="19" type="noConversion"/>
  </si>
  <si>
    <t>紫菜蛋花湯</t>
    <phoneticPr fontId="19" type="noConversion"/>
  </si>
  <si>
    <t>深色蔬菜</t>
    <phoneticPr fontId="19" type="noConversion"/>
  </si>
  <si>
    <t>淺色蔬菜</t>
    <phoneticPr fontId="19" type="noConversion"/>
  </si>
  <si>
    <t>彩頭燒</t>
    <phoneticPr fontId="19" type="noConversion"/>
  </si>
  <si>
    <t>無骨雞排(加)</t>
    <phoneticPr fontId="19" type="noConversion"/>
  </si>
  <si>
    <t>白菜海鮮鍋(海)</t>
    <phoneticPr fontId="19" type="noConversion"/>
  </si>
  <si>
    <t>京醬肉絲(豆)</t>
    <phoneticPr fontId="19" type="noConversion"/>
  </si>
  <si>
    <t>客家小炒(豆)(海)</t>
    <phoneticPr fontId="19" type="noConversion"/>
  </si>
  <si>
    <t>沙茶肉片</t>
    <phoneticPr fontId="19" type="noConversion"/>
  </si>
  <si>
    <t>椰菜拌蝦仁(海)</t>
    <phoneticPr fontId="19" type="noConversion"/>
  </si>
  <si>
    <t>瓜仔肉(醃)</t>
    <phoneticPr fontId="19" type="noConversion"/>
  </si>
  <si>
    <t>深色蔬菜</t>
    <phoneticPr fontId="19" type="noConversion"/>
  </si>
  <si>
    <t>什錦炒菇(加)</t>
    <phoneticPr fontId="19" type="noConversion"/>
  </si>
  <si>
    <t>豆包</t>
    <phoneticPr fontId="19" type="noConversion"/>
  </si>
  <si>
    <t>加</t>
    <phoneticPr fontId="19" type="noConversion"/>
  </si>
  <si>
    <t>蒸烤雞腿</t>
    <phoneticPr fontId="19" type="noConversion"/>
  </si>
  <si>
    <t>炸醬高麗菜</t>
    <phoneticPr fontId="19" type="noConversion"/>
  </si>
  <si>
    <t>玉米蝦仁(海)</t>
    <phoneticPr fontId="19" type="noConversion"/>
  </si>
  <si>
    <t>日式豆腐鍋(豆)</t>
    <phoneticPr fontId="19" type="noConversion"/>
  </si>
  <si>
    <t>雙絲炒蛋</t>
    <phoneticPr fontId="19" type="noConversion"/>
  </si>
  <si>
    <t>玉米濃湯(芡)</t>
    <phoneticPr fontId="19" type="noConversion"/>
  </si>
  <si>
    <t>繽紛花椰菜</t>
    <phoneticPr fontId="19" type="noConversion"/>
  </si>
  <si>
    <t>深色蔬菜</t>
    <phoneticPr fontId="19" type="noConversion"/>
  </si>
  <si>
    <t>客家米粉</t>
    <phoneticPr fontId="19" type="noConversion"/>
  </si>
  <si>
    <t>咖哩肉</t>
    <phoneticPr fontId="19" type="noConversion"/>
  </si>
  <si>
    <t>清蒸大扁食(加)</t>
    <phoneticPr fontId="19" type="noConversion"/>
  </si>
  <si>
    <t>蒸蛋</t>
    <phoneticPr fontId="19" type="noConversion"/>
  </si>
  <si>
    <t>麻婆豆腐(豆)</t>
    <phoneticPr fontId="19" type="noConversion"/>
  </si>
  <si>
    <t>紫菜蛋花湯</t>
    <phoneticPr fontId="19" type="noConversion"/>
  </si>
  <si>
    <t>冷</t>
    <phoneticPr fontId="19" type="noConversion"/>
  </si>
  <si>
    <t>豬血糕</t>
    <phoneticPr fontId="19" type="noConversion"/>
  </si>
  <si>
    <t>冷凍花椰菜</t>
    <phoneticPr fontId="19" type="noConversion"/>
  </si>
  <si>
    <t>芡</t>
    <phoneticPr fontId="19" type="noConversion"/>
  </si>
  <si>
    <t>紫菜</t>
  </si>
  <si>
    <t>粉薑</t>
  </si>
  <si>
    <t>雞蛋</t>
  </si>
  <si>
    <t>三色豆</t>
    <phoneticPr fontId="19" type="noConversion"/>
  </si>
  <si>
    <t>冷凍玉米粒</t>
    <phoneticPr fontId="19" type="noConversion"/>
  </si>
  <si>
    <t>滷</t>
    <phoneticPr fontId="19" type="noConversion"/>
  </si>
  <si>
    <t>生鮮豬里肌肉排</t>
    <phoneticPr fontId="19" type="noConversion"/>
  </si>
  <si>
    <t>粉薑</t>
    <phoneticPr fontId="19" type="noConversion"/>
  </si>
  <si>
    <t>白蘿蔔</t>
    <phoneticPr fontId="19" type="noConversion"/>
  </si>
  <si>
    <t>胡蘿蔔</t>
    <phoneticPr fontId="19" type="noConversion"/>
  </si>
  <si>
    <t>榨菜肉絲湯(醃)</t>
    <phoneticPr fontId="19" type="noConversion"/>
  </si>
  <si>
    <t>榨菜</t>
    <phoneticPr fontId="19" type="noConversion"/>
  </si>
  <si>
    <t>醃</t>
    <phoneticPr fontId="19" type="noConversion"/>
  </si>
  <si>
    <t>港式蘿蔔糕(冷)</t>
    <phoneticPr fontId="19" type="noConversion"/>
  </si>
  <si>
    <t>生鮮骨腿丁</t>
    <phoneticPr fontId="19" type="noConversion"/>
  </si>
  <si>
    <t>九層塔</t>
    <phoneticPr fontId="19" type="noConversion"/>
  </si>
  <si>
    <t>豆干</t>
    <phoneticPr fontId="19" type="noConversion"/>
  </si>
  <si>
    <t>烤</t>
    <phoneticPr fontId="19" type="noConversion"/>
  </si>
  <si>
    <t>油蔥酥</t>
    <phoneticPr fontId="19" type="noConversion"/>
  </si>
  <si>
    <t>三杯雞</t>
    <phoneticPr fontId="19" type="noConversion"/>
  </si>
  <si>
    <t>海</t>
    <phoneticPr fontId="19" type="noConversion"/>
  </si>
  <si>
    <t>生鮮蝦仁</t>
    <phoneticPr fontId="19" type="noConversion"/>
  </si>
  <si>
    <t>冷凍玉米粒</t>
    <phoneticPr fontId="19" type="noConversion"/>
  </si>
  <si>
    <t>三色豆</t>
    <phoneticPr fontId="19" type="noConversion"/>
  </si>
  <si>
    <t>金針菇</t>
    <phoneticPr fontId="19" type="noConversion"/>
  </si>
  <si>
    <t>白精靈菇</t>
    <phoneticPr fontId="19" type="noConversion"/>
  </si>
  <si>
    <t>鴻喜菇</t>
    <phoneticPr fontId="19" type="noConversion"/>
  </si>
  <si>
    <t>胡蘿蔔</t>
    <phoneticPr fontId="19" type="noConversion"/>
  </si>
  <si>
    <t>生鮮火鍋肉片(豬前腿)</t>
    <phoneticPr fontId="19" type="noConversion"/>
  </si>
  <si>
    <t>傳統豆腐</t>
    <phoneticPr fontId="19" type="noConversion"/>
  </si>
  <si>
    <t>豆</t>
    <phoneticPr fontId="19" type="noConversion"/>
  </si>
  <si>
    <t>甘藍</t>
    <phoneticPr fontId="19" type="noConversion"/>
  </si>
  <si>
    <t>粉薑</t>
    <phoneticPr fontId="19" type="noConversion"/>
  </si>
  <si>
    <t>煮</t>
    <phoneticPr fontId="19" type="noConversion"/>
  </si>
  <si>
    <t>胡蘿蔔</t>
    <phoneticPr fontId="19" type="noConversion"/>
  </si>
  <si>
    <t>綠豆芽</t>
    <phoneticPr fontId="19" type="noConversion"/>
  </si>
  <si>
    <t>生鮮豬絞肉</t>
    <phoneticPr fontId="19" type="noConversion"/>
  </si>
  <si>
    <t>麵條</t>
    <phoneticPr fontId="19" type="noConversion"/>
  </si>
  <si>
    <t>豆干</t>
    <phoneticPr fontId="19" type="noConversion"/>
  </si>
  <si>
    <t>杏鮑菇</t>
    <phoneticPr fontId="19" type="noConversion"/>
  </si>
  <si>
    <t>黑糖饅頭</t>
    <phoneticPr fontId="19" type="noConversion"/>
  </si>
  <si>
    <t>生鮮雞排</t>
    <phoneticPr fontId="19" type="noConversion"/>
  </si>
  <si>
    <t>冷凍花椰菜</t>
    <phoneticPr fontId="19" type="noConversion"/>
  </si>
  <si>
    <t>生鮮蝦仁</t>
    <phoneticPr fontId="19" type="noConversion"/>
  </si>
  <si>
    <t>海</t>
    <phoneticPr fontId="19" type="noConversion"/>
  </si>
  <si>
    <t>木耳</t>
    <phoneticPr fontId="19" type="noConversion"/>
  </si>
  <si>
    <t>雞蛋</t>
    <phoneticPr fontId="19" type="noConversion"/>
  </si>
  <si>
    <t>金針菇</t>
    <phoneticPr fontId="19" type="noConversion"/>
  </si>
  <si>
    <t>乾裙帶菜</t>
    <phoneticPr fontId="19" type="noConversion"/>
  </si>
  <si>
    <t>生鮮豬上肩肉</t>
    <phoneticPr fontId="19" type="noConversion"/>
  </si>
  <si>
    <t>冷凍豬肉水餃</t>
    <phoneticPr fontId="19" type="noConversion"/>
  </si>
  <si>
    <t>冷</t>
    <phoneticPr fontId="19" type="noConversion"/>
  </si>
  <si>
    <t>杏鮑菇</t>
    <phoneticPr fontId="19" type="noConversion"/>
  </si>
  <si>
    <t>秀珍菇</t>
    <phoneticPr fontId="19" type="noConversion"/>
  </si>
  <si>
    <t>滷蛋(加)</t>
    <phoneticPr fontId="19" type="noConversion"/>
  </si>
  <si>
    <t>加</t>
    <phoneticPr fontId="19" type="noConversion"/>
  </si>
  <si>
    <t>(不列入加工)</t>
    <phoneticPr fontId="19" type="noConversion"/>
  </si>
  <si>
    <t>胡蘿蔔</t>
    <phoneticPr fontId="19" type="noConversion"/>
  </si>
  <si>
    <t>美白菇</t>
    <phoneticPr fontId="19" type="noConversion"/>
  </si>
  <si>
    <t>冬瓜</t>
    <phoneticPr fontId="19" type="noConversion"/>
  </si>
  <si>
    <t>冷</t>
    <phoneticPr fontId="19" type="noConversion"/>
  </si>
  <si>
    <t>金針菇</t>
    <phoneticPr fontId="19" type="noConversion"/>
  </si>
  <si>
    <t>生鮮火鍋肉片(豬前腿)</t>
    <phoneticPr fontId="19" type="noConversion"/>
  </si>
  <si>
    <t>煮</t>
    <phoneticPr fontId="19" type="noConversion"/>
  </si>
  <si>
    <t>味噌菇菇湯</t>
    <phoneticPr fontId="19" type="noConversion"/>
  </si>
  <si>
    <t>海芽薑絲湯</t>
    <phoneticPr fontId="19" type="noConversion"/>
  </si>
  <si>
    <t>冬瓜排骨湯</t>
    <phoneticPr fontId="19" type="noConversion"/>
  </si>
  <si>
    <t>煮</t>
    <phoneticPr fontId="19" type="noConversion"/>
  </si>
  <si>
    <t>腓力雞排</t>
    <phoneticPr fontId="19" type="noConversion"/>
  </si>
  <si>
    <t>白蘿蔔</t>
    <phoneticPr fontId="19" type="noConversion"/>
  </si>
  <si>
    <t>加</t>
    <phoneticPr fontId="19" type="noConversion"/>
  </si>
  <si>
    <t>煮</t>
    <phoneticPr fontId="19" type="noConversion"/>
  </si>
  <si>
    <t>乾香菇</t>
    <phoneticPr fontId="19" type="noConversion"/>
  </si>
  <si>
    <t>綠豆芽</t>
    <phoneticPr fontId="19" type="noConversion"/>
  </si>
  <si>
    <t>生鮮豬絞肉</t>
    <phoneticPr fontId="19" type="noConversion"/>
  </si>
  <si>
    <t>米粉</t>
    <phoneticPr fontId="19" type="noConversion"/>
  </si>
  <si>
    <t>馬鈴薯</t>
    <phoneticPr fontId="19" type="noConversion"/>
  </si>
  <si>
    <t>生鮮後腿肉丁</t>
    <phoneticPr fontId="19" type="noConversion"/>
  </si>
  <si>
    <t>炸</t>
    <phoneticPr fontId="19" type="noConversion"/>
  </si>
  <si>
    <t>生鮮鯊魚肉</t>
    <phoneticPr fontId="19" type="noConversion"/>
  </si>
  <si>
    <t>海</t>
    <phoneticPr fontId="19" type="noConversion"/>
  </si>
  <si>
    <t>杏鮑菇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</si>
  <si>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</si>
  <si>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</si>
  <si>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</si>
  <si>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加</t>
    <phoneticPr fontId="19" type="noConversion"/>
  </si>
  <si>
    <t>雞蛋小饅頭(冷)</t>
    <phoneticPr fontId="19" type="noConversion"/>
  </si>
  <si>
    <t>綠豆芽</t>
    <phoneticPr fontId="19" type="noConversion"/>
  </si>
  <si>
    <t>小饅頭</t>
    <phoneticPr fontId="19" type="noConversion"/>
  </si>
  <si>
    <t>冷</t>
    <phoneticPr fontId="19" type="noConversion"/>
  </si>
  <si>
    <t>生鮮豬前腿肉片</t>
    <phoneticPr fontId="19" type="noConversion"/>
  </si>
  <si>
    <t>生鮮雞翅</t>
    <phoneticPr fontId="19" type="noConversion"/>
  </si>
  <si>
    <t>雞蛋</t>
    <phoneticPr fontId="19" type="noConversion"/>
  </si>
  <si>
    <t>豆干滷肉(豆)</t>
    <phoneticPr fontId="19" type="noConversion"/>
  </si>
  <si>
    <t>紅燒排骨肉</t>
    <phoneticPr fontId="19" type="noConversion"/>
  </si>
  <si>
    <t>胡蘿蔔</t>
    <phoneticPr fontId="19" type="noConversion"/>
  </si>
  <si>
    <t>小魚乾</t>
    <phoneticPr fontId="19" type="noConversion"/>
  </si>
  <si>
    <t>豆</t>
    <phoneticPr fontId="19" type="noConversion"/>
  </si>
  <si>
    <t>烤</t>
    <phoneticPr fontId="19" type="noConversion"/>
  </si>
  <si>
    <t>木耳</t>
    <phoneticPr fontId="19" type="noConversion"/>
  </si>
  <si>
    <t>雞蛋</t>
    <phoneticPr fontId="19" type="noConversion"/>
  </si>
  <si>
    <t>甘藍</t>
    <phoneticPr fontId="19" type="noConversion"/>
  </si>
  <si>
    <t>虱目魚塊</t>
    <phoneticPr fontId="19" type="noConversion"/>
  </si>
  <si>
    <t>生鮮豬前腿肉片</t>
    <phoneticPr fontId="19" type="noConversion"/>
  </si>
  <si>
    <t>洋蔥</t>
    <phoneticPr fontId="19" type="noConversion"/>
  </si>
  <si>
    <t>馬鈴薯</t>
    <phoneticPr fontId="19" type="noConversion"/>
  </si>
  <si>
    <t>三色豆</t>
    <phoneticPr fontId="19" type="noConversion"/>
  </si>
  <si>
    <t>四色洋芋鮮蔬</t>
    <phoneticPr fontId="19" type="noConversion"/>
  </si>
  <si>
    <t>冷凍青花菜</t>
    <phoneticPr fontId="19" type="noConversion"/>
  </si>
  <si>
    <t>滷</t>
    <phoneticPr fontId="19" type="noConversion"/>
  </si>
  <si>
    <t>冷</t>
    <phoneticPr fontId="19" type="noConversion"/>
  </si>
  <si>
    <t>煮</t>
    <phoneticPr fontId="19" type="noConversion"/>
  </si>
  <si>
    <t>洋蔥</t>
    <phoneticPr fontId="19" type="noConversion"/>
  </si>
  <si>
    <t>醬汁肉片</t>
    <phoneticPr fontId="19" type="noConversion"/>
  </si>
  <si>
    <t>豬里肌</t>
    <phoneticPr fontId="19" type="noConversion"/>
  </si>
  <si>
    <t>大蒜</t>
    <phoneticPr fontId="19" type="noConversion"/>
  </si>
  <si>
    <t>炸</t>
    <phoneticPr fontId="19" type="noConversion"/>
  </si>
  <si>
    <t>生鮮翅小腿</t>
    <phoneticPr fontId="19" type="noConversion"/>
  </si>
  <si>
    <t>燒烤雞翅</t>
    <phoneticPr fontId="19" type="noConversion"/>
  </si>
  <si>
    <t>粉絲湯</t>
    <phoneticPr fontId="19" type="noConversion"/>
  </si>
  <si>
    <t>冬粉</t>
    <phoneticPr fontId="19" type="noConversion"/>
  </si>
  <si>
    <t>木耳</t>
    <phoneticPr fontId="19" type="noConversion"/>
  </si>
  <si>
    <t>球莖甘藍</t>
    <phoneticPr fontId="19" type="noConversion"/>
  </si>
  <si>
    <t>魷魚五味(海)</t>
    <phoneticPr fontId="19" type="noConversion"/>
  </si>
  <si>
    <t>紅燒肉</t>
    <phoneticPr fontId="19" type="noConversion"/>
  </si>
  <si>
    <t>冷凍雞塊</t>
    <phoneticPr fontId="19" type="noConversion"/>
  </si>
  <si>
    <t>加</t>
    <phoneticPr fontId="19" type="noConversion"/>
  </si>
  <si>
    <t>滷</t>
    <phoneticPr fontId="19" type="noConversion"/>
  </si>
  <si>
    <t>洋蔥蛋</t>
    <phoneticPr fontId="19" type="noConversion"/>
  </si>
  <si>
    <t>結頭菜湯</t>
    <phoneticPr fontId="19" type="noConversion"/>
  </si>
  <si>
    <t>雞肉丸</t>
    <phoneticPr fontId="19" type="noConversion"/>
  </si>
  <si>
    <t>加</t>
    <phoneticPr fontId="19" type="noConversion"/>
  </si>
  <si>
    <t>柴魚米血丁(冷)(海)</t>
    <phoneticPr fontId="19" type="noConversion"/>
  </si>
  <si>
    <t>柴魚片</t>
    <phoneticPr fontId="19" type="noConversion"/>
  </si>
  <si>
    <t>海</t>
    <phoneticPr fontId="19" type="noConversion"/>
  </si>
  <si>
    <t>菇菇雞肉丸(加)</t>
    <phoneticPr fontId="19" type="noConversion"/>
  </si>
  <si>
    <t>杏鮑菇</t>
    <phoneticPr fontId="19" type="noConversion"/>
  </si>
  <si>
    <t>煮</t>
    <phoneticPr fontId="19" type="noConversion"/>
  </si>
  <si>
    <t>醣類：</t>
    <phoneticPr fontId="19" type="noConversion"/>
  </si>
  <si>
    <t>脂肪：</t>
    <phoneticPr fontId="19" type="noConversion"/>
  </si>
  <si>
    <t>海鮮鍋(海)</t>
    <phoneticPr fontId="19" type="noConversion"/>
  </si>
  <si>
    <t>沙茶豬肉</t>
    <phoneticPr fontId="19" type="noConversion"/>
  </si>
  <si>
    <t>洋蔥</t>
    <phoneticPr fontId="19" type="noConversion"/>
  </si>
  <si>
    <t>生鮮豬後腿肉絲</t>
    <phoneticPr fontId="19" type="noConversion"/>
  </si>
  <si>
    <t>花椰拌雙菇</t>
    <phoneticPr fontId="19" type="noConversion"/>
  </si>
  <si>
    <t>煮</t>
    <phoneticPr fontId="19" type="noConversion"/>
  </si>
  <si>
    <t>美白菇</t>
    <phoneticPr fontId="19" type="noConversion"/>
  </si>
  <si>
    <t>鴻喜菇</t>
    <phoneticPr fontId="19" type="noConversion"/>
  </si>
  <si>
    <t>卡啦雞腿(炸)</t>
    <phoneticPr fontId="19" type="noConversion"/>
  </si>
  <si>
    <t>紅豆湯圓</t>
    <phoneticPr fontId="19" type="noConversion"/>
  </si>
  <si>
    <t>紅砂糖</t>
    <phoneticPr fontId="19" type="noConversion"/>
  </si>
  <si>
    <t>紫菜蛋花湯/獎勵金豆奶</t>
    <phoneticPr fontId="19" type="noConversion"/>
  </si>
  <si>
    <t>獎勵金豆奶</t>
    <phoneticPr fontId="19" type="noConversion"/>
  </si>
  <si>
    <t>綠豆</t>
    <phoneticPr fontId="19" type="noConversion"/>
  </si>
  <si>
    <t>紅砂糖</t>
    <phoneticPr fontId="19" type="noConversion"/>
  </si>
  <si>
    <t>雞塊X2(加)(炸)</t>
    <phoneticPr fontId="19" type="noConversion"/>
  </si>
  <si>
    <t>炸</t>
    <phoneticPr fontId="19" type="noConversion"/>
  </si>
  <si>
    <t>112年12月4日-12月8日第二週菜單明細(員林國小--承富)</t>
    <phoneticPr fontId="19" type="noConversion"/>
  </si>
  <si>
    <t>112年12月1日第一週菜單明細(員林國小--承富)</t>
    <phoneticPr fontId="19" type="noConversion"/>
  </si>
  <si>
    <t>112年12月11日-12月15日第三週菜單明細(員林國小--承富)</t>
    <phoneticPr fontId="19" type="noConversion"/>
  </si>
  <si>
    <t>112年12月25日-12月29日第五週菜單明細(員林國小--承富)</t>
    <phoneticPr fontId="19" type="noConversion"/>
  </si>
  <si>
    <t>蘿蔔肉絲湯</t>
    <phoneticPr fontId="19" type="noConversion"/>
  </si>
  <si>
    <t>菜頭湯</t>
    <phoneticPr fontId="19" type="noConversion"/>
  </si>
  <si>
    <t>紅豆</t>
    <phoneticPr fontId="19" type="noConversion"/>
  </si>
  <si>
    <t>湯圓</t>
    <phoneticPr fontId="19" type="noConversion"/>
  </si>
  <si>
    <t>白蘿蔔</t>
    <phoneticPr fontId="19" type="noConversion"/>
  </si>
  <si>
    <t>手工烤饅頭(冷)</t>
    <phoneticPr fontId="19" type="noConversion"/>
  </si>
  <si>
    <t>手工烤饅頭</t>
    <phoneticPr fontId="19" type="noConversion"/>
  </si>
  <si>
    <t>豆干</t>
    <phoneticPr fontId="19" type="noConversion"/>
  </si>
  <si>
    <t>豆</t>
    <phoneticPr fontId="19" type="noConversion"/>
  </si>
  <si>
    <t>醬爆雞丁(豆)</t>
    <phoneticPr fontId="19" type="noConversion"/>
  </si>
  <si>
    <t>燒仙草</t>
    <phoneticPr fontId="19" type="noConversion"/>
  </si>
  <si>
    <t>仙草汁</t>
    <phoneticPr fontId="19" type="noConversion"/>
  </si>
  <si>
    <t>綠豆</t>
    <phoneticPr fontId="19" type="noConversion"/>
  </si>
  <si>
    <t>紅豆</t>
    <phoneticPr fontId="19" type="noConversion"/>
  </si>
  <si>
    <t>二砂糖</t>
    <phoneticPr fontId="19" type="noConversion"/>
  </si>
  <si>
    <t>12月16日(六)校慶12/18一補假</t>
    <phoneticPr fontId="19" type="noConversion"/>
  </si>
  <si>
    <t>卡啦翅小腿(炸)</t>
    <phoneticPr fontId="19" type="noConversion"/>
  </si>
  <si>
    <t>蒸餃X2(冷)</t>
    <phoneticPr fontId="19" type="noConversion"/>
  </si>
  <si>
    <t>蒸</t>
    <phoneticPr fontId="19" type="noConversion"/>
  </si>
  <si>
    <t>瓜仔肉(醃)</t>
    <phoneticPr fontId="19" type="noConversion"/>
  </si>
  <si>
    <t>招牌雞翅</t>
    <phoneticPr fontId="19" type="noConversion"/>
  </si>
  <si>
    <t>鐵板銀芽</t>
    <phoneticPr fontId="19" type="noConversion"/>
  </si>
  <si>
    <t>生鮮豬後腿肉絲</t>
    <phoneticPr fontId="19" type="noConversion"/>
  </si>
  <si>
    <t>生鮮翅小腿</t>
    <phoneticPr fontId="19" type="noConversion"/>
  </si>
  <si>
    <t>絞肉貢丸(加)</t>
    <phoneticPr fontId="19" type="noConversion"/>
  </si>
  <si>
    <t>烤</t>
    <phoneticPr fontId="19" type="noConversion"/>
  </si>
  <si>
    <t>煮</t>
    <phoneticPr fontId="19" type="noConversion"/>
  </si>
  <si>
    <t>生鮮豬絞肉</t>
    <phoneticPr fontId="19" type="noConversion"/>
  </si>
  <si>
    <t>加</t>
    <phoneticPr fontId="19" type="noConversion"/>
  </si>
  <si>
    <t>香菇貢丸</t>
    <phoneticPr fontId="19" type="noConversion"/>
  </si>
  <si>
    <t>星期六</t>
    <phoneticPr fontId="19" type="noConversion"/>
  </si>
  <si>
    <t>112年12月16日-12月22日第四週菜單明細(員林國小--承富)</t>
    <phoneticPr fontId="19" type="noConversion"/>
  </si>
  <si>
    <t>雞蛋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</si>
</sst>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8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20"/>
      <name val="標楷體"/>
      <family val="4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2"/>
      <color rgb="FFFF0000"/>
      <name val="標楷體"/>
      <family val="4"/>
      <charset val="136"/>
    </font>
    <font>
      <sz val="20"/>
      <color rgb="FFFF0000"/>
      <name val="新細明體"/>
      <family val="1"/>
      <charset val="136"/>
    </font>
    <font>
      <b/>
      <sz val="18"/>
      <color rgb="FFFF0000"/>
      <name val="標楷體"/>
      <family val="4"/>
      <charset val="136"/>
    </font>
    <font>
      <sz val="24"/>
      <name val="標楷體"/>
      <family val="4"/>
      <charset val="136"/>
    </font>
    <font>
      <b/>
      <sz val="24"/>
      <name val="標楷體"/>
      <family val="4"/>
      <charset val="136"/>
    </font>
    <font>
      <sz val="24"/>
      <color rgb="FF7030A0"/>
      <name val="華康墨字體"/>
      <family val="5"/>
      <charset val="136"/>
    </font>
    <font>
      <sz val="24"/>
      <color theme="5" tint="-0.499984740745262"/>
      <name val="華康流隸體(P)"/>
      <family val="4"/>
      <charset val="136"/>
    </font>
    <font>
      <sz val="24"/>
      <color rgb="FFFF3399"/>
      <name val="華康棒棒體W5"/>
      <family val="5"/>
      <charset val="136"/>
    </font>
    <font>
      <sz val="24"/>
      <color theme="7" tint="-0.249977111117893"/>
      <name val="華康墨字體"/>
      <family val="5"/>
      <charset val="136"/>
    </font>
    <font>
      <sz val="24"/>
      <color rgb="FFFFC000"/>
      <name val="華康墨字體"/>
      <family val="5"/>
      <charset val="136"/>
    </font>
    <font>
      <sz val="24"/>
      <color rgb="FF6600FF"/>
      <name val="華康墨字體"/>
      <family val="5"/>
      <charset val="136"/>
    </font>
    <font>
      <sz val="24"/>
      <color rgb="FFFF0000"/>
      <name val="華康棒棒體W5"/>
      <family val="5"/>
      <charset val="136"/>
    </font>
    <font>
      <sz val="24"/>
      <color rgb="FF0070C0"/>
      <name val="華康流隸體(P)"/>
      <family val="4"/>
      <charset val="136"/>
    </font>
    <font>
      <sz val="24"/>
      <color theme="1"/>
      <name val="標楷體"/>
      <family val="4"/>
      <charset val="136"/>
    </font>
    <font>
      <b/>
      <sz val="24"/>
      <color rgb="FF6600FF"/>
      <name val="華康墨字體(P)"/>
      <family val="5"/>
      <charset val="136"/>
    </font>
    <font>
      <sz val="24"/>
      <color theme="5" tint="-0.499984740745262"/>
      <name val="華康墨字體"/>
      <family val="5"/>
      <charset val="136"/>
    </font>
    <font>
      <b/>
      <sz val="24"/>
      <color rgb="FFFF3399"/>
      <name val="華康流隸體(P)"/>
      <family val="4"/>
      <charset val="136"/>
    </font>
    <font>
      <sz val="24"/>
      <color rgb="FF008000"/>
      <name val="華康棒棒體W5"/>
      <family val="5"/>
      <charset val="136"/>
    </font>
    <font>
      <sz val="24"/>
      <color rgb="FF002060"/>
      <name val="華康墨字體"/>
      <family val="5"/>
      <charset val="136"/>
    </font>
    <font>
      <sz val="24"/>
      <color rgb="FF6600FF"/>
      <name val="華康流隸體(P)"/>
      <family val="4"/>
      <charset val="136"/>
    </font>
    <font>
      <sz val="24"/>
      <color rgb="FF008000"/>
      <name val="華康墨字體"/>
      <family val="5"/>
      <charset val="136"/>
    </font>
    <font>
      <sz val="24"/>
      <color rgb="FFFF3399"/>
      <name val="華康流隸體(P)"/>
      <family val="4"/>
      <charset val="136"/>
    </font>
    <font>
      <sz val="24"/>
      <color theme="5" tint="-0.499984740745262"/>
      <name val="華康棒棒體W5"/>
      <family val="5"/>
      <charset val="136"/>
    </font>
    <font>
      <sz val="24"/>
      <color theme="5"/>
      <name val="華康墨字體"/>
      <family val="5"/>
      <charset val="136"/>
    </font>
    <font>
      <sz val="24"/>
      <color rgb="FF008000"/>
      <name val="華康流隸體(P)"/>
      <family val="4"/>
      <charset val="136"/>
    </font>
    <font>
      <sz val="23"/>
      <color theme="5" tint="-0.499984740745262"/>
      <name val="華康棒棒體W5(P)"/>
      <family val="5"/>
      <charset val="136"/>
    </font>
    <font>
      <sz val="23"/>
      <color rgb="FF7030A0"/>
      <name val="華康流隸體(P)"/>
      <family val="4"/>
      <charset val="136"/>
    </font>
    <font>
      <sz val="23"/>
      <color theme="5" tint="-0.499984740745262"/>
      <name val="華康墨字體"/>
      <family val="5"/>
      <charset val="136"/>
    </font>
    <font>
      <sz val="23"/>
      <color rgb="FFFF0000"/>
      <name val="華康棒棒體W5"/>
      <family val="5"/>
      <charset val="136"/>
    </font>
    <font>
      <sz val="23"/>
      <name val="新細明體"/>
      <family val="1"/>
      <charset val="136"/>
    </font>
    <font>
      <sz val="23"/>
      <color rgb="FFFF3399"/>
      <name val="華康棒棒體W5"/>
      <family val="5"/>
      <charset val="136"/>
    </font>
    <font>
      <sz val="23"/>
      <color rgb="FF7030A0"/>
      <name val="華康墨字體"/>
      <family val="5"/>
      <charset val="136"/>
    </font>
    <font>
      <sz val="23"/>
      <color theme="5" tint="-0.499984740745262"/>
      <name val="華康流隸體(P)"/>
      <family val="4"/>
      <charset val="136"/>
    </font>
    <font>
      <sz val="23"/>
      <name val="標楷體"/>
      <family val="4"/>
      <charset val="136"/>
    </font>
    <font>
      <sz val="23"/>
      <color rgb="FF6600FF"/>
      <name val="華康棒棒體W5"/>
      <family val="5"/>
      <charset val="136"/>
    </font>
    <font>
      <sz val="23"/>
      <color rgb="FF0070C0"/>
      <name val="華康流隸體(P)"/>
      <family val="4"/>
      <charset val="136"/>
    </font>
    <font>
      <sz val="23"/>
      <color rgb="FF008000"/>
      <name val="華康墨字體"/>
      <family val="5"/>
      <charset val="136"/>
    </font>
    <font>
      <sz val="23"/>
      <color rgb="FF002060"/>
      <name val="華康棒棒體W5"/>
      <family val="5"/>
      <charset val="136"/>
    </font>
    <font>
      <sz val="23"/>
      <color rgb="FF009999"/>
      <name val="華康流隸體(P)"/>
      <family val="4"/>
      <charset val="136"/>
    </font>
    <font>
      <sz val="23"/>
      <color rgb="FFFF3399"/>
      <name val="華康流隸體(P)"/>
      <family val="4"/>
      <charset val="136"/>
    </font>
    <font>
      <sz val="23"/>
      <color theme="5" tint="-0.499984740745262"/>
      <name val="華康棒棒體W5"/>
      <family val="5"/>
      <charset val="136"/>
    </font>
    <font>
      <b/>
      <sz val="24"/>
      <color rgb="FFFF0000"/>
      <name val="標楷體"/>
      <family val="4"/>
      <charset val="136"/>
    </font>
    <font>
      <b/>
      <sz val="24"/>
      <color rgb="FF0070C0"/>
      <name val="標楷體"/>
      <family val="4"/>
      <charset val="136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9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441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5" fillId="0" borderId="0" xfId="0" applyFont="1" applyBorder="1" applyAlignment="1">
      <alignment horizontal="center" shrinkToFit="1"/>
    </xf>
    <xf numFmtId="0" fontId="26" fillId="0" borderId="0" xfId="0" applyFont="1" applyBorder="1">
      <alignment vertical="center"/>
    </xf>
    <xf numFmtId="0" fontId="26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shrinkToFit="1"/>
    </xf>
    <xf numFmtId="0" fontId="25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center" shrinkToFit="1"/>
    </xf>
    <xf numFmtId="0" fontId="27" fillId="0" borderId="0" xfId="0" applyFont="1" applyBorder="1" applyAlignment="1">
      <alignment horizontal="left" shrinkToFit="1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>
      <alignment horizontal="center" shrinkToFit="1"/>
    </xf>
    <xf numFmtId="0" fontId="26" fillId="0" borderId="0" xfId="0" applyFont="1" applyFill="1" applyBorder="1" applyAlignment="1">
      <alignment horizontal="center" shrinkToFit="1"/>
    </xf>
    <xf numFmtId="0" fontId="27" fillId="0" borderId="0" xfId="0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8" fillId="0" borderId="0" xfId="0" applyFont="1" applyBorder="1" applyAlignment="1">
      <alignment horizontal="right"/>
    </xf>
    <xf numFmtId="0" fontId="28" fillId="0" borderId="0" xfId="0" applyFont="1" applyBorder="1">
      <alignment vertical="center"/>
    </xf>
    <xf numFmtId="0" fontId="28" fillId="0" borderId="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Border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 wrapText="1"/>
    </xf>
    <xf numFmtId="176" fontId="28" fillId="0" borderId="0" xfId="0" applyNumberFormat="1" applyFont="1" applyBorder="1" applyAlignment="1">
      <alignment horizontal="center" vertical="center"/>
    </xf>
    <xf numFmtId="177" fontId="28" fillId="0" borderId="0" xfId="0" applyNumberFormat="1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Fill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Fill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 applyBorder="1">
      <alignment vertical="center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27" fillId="0" borderId="19" xfId="0" applyFont="1" applyFill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Fill="1" applyBorder="1" applyAlignment="1">
      <alignment horizontal="left" vertical="center" wrapText="1"/>
    </xf>
    <xf numFmtId="176" fontId="23" fillId="0" borderId="0" xfId="0" applyNumberFormat="1" applyFont="1" applyBorder="1" applyAlignment="1">
      <alignment horizontal="center" vertical="center"/>
    </xf>
    <xf numFmtId="177" fontId="23" fillId="0" borderId="0" xfId="0" applyNumberFormat="1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Fill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Border="1" applyAlignment="1">
      <alignment horizontal="center" vertical="center"/>
    </xf>
    <xf numFmtId="9" fontId="23" fillId="0" borderId="0" xfId="0" applyNumberFormat="1" applyFont="1" applyBorder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Fill="1" applyBorder="1" applyAlignment="1">
      <alignment horizontal="center" vertical="center" shrinkToFit="1"/>
    </xf>
    <xf numFmtId="0" fontId="22" fillId="0" borderId="29" xfId="0" applyFont="1" applyFill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center" shrinkToFit="1"/>
    </xf>
    <xf numFmtId="0" fontId="23" fillId="0" borderId="0" xfId="0" applyFont="1" applyBorder="1" applyAlignment="1">
      <alignment horizontal="right" vertical="top"/>
    </xf>
    <xf numFmtId="0" fontId="23" fillId="0" borderId="0" xfId="0" applyFont="1">
      <alignment vertical="center"/>
    </xf>
    <xf numFmtId="0" fontId="28" fillId="0" borderId="0" xfId="0" applyFont="1" applyBorder="1" applyAlignment="1">
      <alignment horizontal="left" vertical="center" shrinkToFit="1"/>
    </xf>
    <xf numFmtId="0" fontId="28" fillId="0" borderId="0" xfId="0" applyFont="1" applyFill="1" applyBorder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Fill="1">
      <alignment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3" fillId="0" borderId="0" xfId="19"/>
    <xf numFmtId="0" fontId="32" fillId="0" borderId="11" xfId="0" applyFont="1" applyFill="1" applyBorder="1" applyAlignment="1">
      <alignment horizontal="center" vertical="center" textRotation="255"/>
    </xf>
    <xf numFmtId="0" fontId="22" fillId="0" borderId="20" xfId="0" applyFont="1" applyFill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Fill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0" fontId="21" fillId="0" borderId="0" xfId="0" applyFont="1" applyBorder="1">
      <alignment vertical="center"/>
    </xf>
    <xf numFmtId="0" fontId="27" fillId="0" borderId="0" xfId="0" applyFont="1" applyBorder="1">
      <alignment vertical="center"/>
    </xf>
    <xf numFmtId="179" fontId="27" fillId="0" borderId="0" xfId="0" applyNumberFormat="1" applyFont="1" applyBorder="1" applyAlignment="1">
      <alignment horizontal="right"/>
    </xf>
    <xf numFmtId="180" fontId="27" fillId="0" borderId="0" xfId="0" applyNumberFormat="1" applyFont="1" applyBorder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5" fillId="0" borderId="0" xfId="19" applyFont="1"/>
    <xf numFmtId="0" fontId="22" fillId="0" borderId="0" xfId="19" applyFont="1"/>
    <xf numFmtId="0" fontId="22" fillId="0" borderId="0" xfId="0" applyFont="1" applyBorder="1" applyAlignment="1">
      <alignment horizontal="left" shrinkToFit="1"/>
    </xf>
    <xf numFmtId="0" fontId="37" fillId="0" borderId="20" xfId="0" applyFont="1" applyBorder="1" applyAlignment="1">
      <alignment horizontal="left" vertical="center" shrinkToFit="1"/>
    </xf>
    <xf numFmtId="0" fontId="37" fillId="0" borderId="20" xfId="0" applyFont="1" applyFill="1" applyBorder="1" applyAlignment="1">
      <alignment horizontal="left" vertical="center" shrinkToFit="1"/>
    </xf>
    <xf numFmtId="0" fontId="22" fillId="0" borderId="0" xfId="0" applyFont="1" applyAlignment="1">
      <alignment horizontal="left" vertical="center"/>
    </xf>
    <xf numFmtId="0" fontId="22" fillId="0" borderId="21" xfId="0" applyFont="1" applyBorder="1" applyAlignment="1">
      <alignment horizontal="left" vertical="center" shrinkToFit="1"/>
    </xf>
    <xf numFmtId="0" fontId="22" fillId="0" borderId="59" xfId="0" applyFont="1" applyBorder="1" applyAlignment="1">
      <alignment vertical="center" shrinkToFit="1"/>
    </xf>
    <xf numFmtId="0" fontId="3" fillId="0" borderId="20" xfId="0" applyFont="1" applyBorder="1" applyAlignment="1">
      <alignment horizontal="left" vertical="center" shrinkToFit="1"/>
    </xf>
    <xf numFmtId="0" fontId="22" fillId="0" borderId="0" xfId="0" applyFont="1" applyBorder="1" applyAlignment="1">
      <alignment horizontal="left" shrinkToFit="1"/>
    </xf>
    <xf numFmtId="0" fontId="38" fillId="0" borderId="0" xfId="19" applyFont="1"/>
    <xf numFmtId="0" fontId="0" fillId="0" borderId="0" xfId="0" applyFont="1">
      <alignment vertical="center"/>
    </xf>
    <xf numFmtId="0" fontId="37" fillId="0" borderId="20" xfId="0" applyFont="1" applyFill="1" applyBorder="1" applyAlignment="1">
      <alignment vertical="center" textRotation="255" shrinkToFit="1"/>
    </xf>
    <xf numFmtId="0" fontId="22" fillId="0" borderId="77" xfId="0" applyFont="1" applyFill="1" applyBorder="1" applyAlignment="1">
      <alignment vertical="center" textRotation="180" shrinkToFit="1"/>
    </xf>
    <xf numFmtId="0" fontId="22" fillId="0" borderId="56" xfId="0" applyFont="1" applyBorder="1" applyAlignment="1">
      <alignment vertical="center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0" xfId="0" applyFont="1" applyBorder="1" applyAlignment="1">
      <alignment horizontal="left" vertical="center" shrinkToFit="1"/>
    </xf>
    <xf numFmtId="0" fontId="28" fillId="0" borderId="80" xfId="0" applyFont="1" applyFill="1" applyBorder="1" applyAlignment="1">
      <alignment horizontal="center" vertical="center" shrinkToFit="1"/>
    </xf>
    <xf numFmtId="0" fontId="22" fillId="0" borderId="0" xfId="0" applyFont="1" applyBorder="1" applyAlignment="1">
      <alignment horizontal="left" shrinkToFit="1"/>
    </xf>
    <xf numFmtId="0" fontId="3" fillId="0" borderId="0" xfId="19" applyFont="1" applyAlignment="1">
      <alignment horizontal="center" vertical="center"/>
    </xf>
    <xf numFmtId="0" fontId="25" fillId="0" borderId="0" xfId="19" applyFont="1"/>
    <xf numFmtId="0" fontId="28" fillId="0" borderId="82" xfId="0" applyFont="1" applyBorder="1" applyAlignment="1">
      <alignment horizontal="right"/>
    </xf>
    <xf numFmtId="0" fontId="22" fillId="0" borderId="83" xfId="0" applyFont="1" applyFill="1" applyBorder="1" applyAlignment="1">
      <alignment vertical="center" textRotation="180" shrinkToFit="1"/>
    </xf>
    <xf numFmtId="0" fontId="22" fillId="0" borderId="83" xfId="0" applyFont="1" applyBorder="1" applyAlignment="1">
      <alignment horizontal="left" vertical="center" shrinkToFit="1"/>
    </xf>
    <xf numFmtId="0" fontId="27" fillId="0" borderId="83" xfId="0" applyFont="1" applyBorder="1" applyAlignment="1">
      <alignment horizontal="left"/>
    </xf>
    <xf numFmtId="0" fontId="27" fillId="0" borderId="84" xfId="0" applyFont="1" applyBorder="1" applyAlignment="1">
      <alignment horizontal="center"/>
    </xf>
    <xf numFmtId="0" fontId="34" fillId="0" borderId="52" xfId="19" applyFont="1" applyFill="1" applyBorder="1"/>
    <xf numFmtId="180" fontId="34" fillId="0" borderId="52" xfId="19" applyNumberFormat="1" applyFont="1" applyFill="1" applyBorder="1"/>
    <xf numFmtId="0" fontId="34" fillId="0" borderId="38" xfId="19" applyFont="1" applyFill="1" applyBorder="1"/>
    <xf numFmtId="179" fontId="34" fillId="0" borderId="38" xfId="19" applyNumberFormat="1" applyFont="1" applyFill="1" applyBorder="1"/>
    <xf numFmtId="0" fontId="34" fillId="0" borderId="35" xfId="19" applyFont="1" applyFill="1" applyBorder="1"/>
    <xf numFmtId="180" fontId="34" fillId="0" borderId="35" xfId="19" applyNumberFormat="1" applyFont="1" applyFill="1" applyBorder="1"/>
    <xf numFmtId="179" fontId="34" fillId="0" borderId="40" xfId="19" applyNumberFormat="1" applyFont="1" applyFill="1" applyBorder="1"/>
    <xf numFmtId="179" fontId="34" fillId="0" borderId="41" xfId="19" applyNumberFormat="1" applyFont="1" applyFill="1" applyBorder="1"/>
    <xf numFmtId="0" fontId="33" fillId="0" borderId="0" xfId="19" applyFont="1" applyFill="1"/>
    <xf numFmtId="0" fontId="34" fillId="0" borderId="48" xfId="19" applyFont="1" applyFill="1" applyBorder="1"/>
    <xf numFmtId="180" fontId="34" fillId="0" borderId="0" xfId="19" applyNumberFormat="1" applyFont="1" applyFill="1" applyBorder="1"/>
    <xf numFmtId="0" fontId="34" fillId="0" borderId="0" xfId="19" applyFont="1" applyFill="1" applyBorder="1"/>
    <xf numFmtId="179" fontId="34" fillId="0" borderId="0" xfId="19" applyNumberFormat="1" applyFont="1" applyFill="1" applyBorder="1"/>
    <xf numFmtId="0" fontId="34" fillId="0" borderId="70" xfId="19" applyFont="1" applyFill="1" applyBorder="1"/>
    <xf numFmtId="179" fontId="34" fillId="0" borderId="33" xfId="19" applyNumberFormat="1" applyFont="1" applyFill="1" applyBorder="1"/>
    <xf numFmtId="0" fontId="34" fillId="0" borderId="33" xfId="19" applyFont="1" applyFill="1" applyBorder="1"/>
    <xf numFmtId="0" fontId="20" fillId="0" borderId="0" xfId="19" applyFont="1" applyFill="1" applyBorder="1" applyAlignment="1"/>
    <xf numFmtId="0" fontId="33" fillId="0" borderId="0" xfId="19" applyFont="1" applyFill="1" applyBorder="1" applyAlignment="1"/>
    <xf numFmtId="179" fontId="34" fillId="0" borderId="36" xfId="19" applyNumberFormat="1" applyFont="1" applyFill="1" applyBorder="1"/>
    <xf numFmtId="179" fontId="34" fillId="0" borderId="39" xfId="19" applyNumberFormat="1" applyFont="1" applyFill="1" applyBorder="1"/>
    <xf numFmtId="0" fontId="34" fillId="0" borderId="34" xfId="19" applyFont="1" applyFill="1" applyBorder="1"/>
    <xf numFmtId="179" fontId="34" fillId="0" borderId="35" xfId="19" applyNumberFormat="1" applyFont="1" applyFill="1" applyBorder="1"/>
    <xf numFmtId="0" fontId="34" fillId="0" borderId="37" xfId="19" applyFont="1" applyFill="1" applyBorder="1"/>
    <xf numFmtId="0" fontId="34" fillId="0" borderId="66" xfId="19" applyFont="1" applyFill="1" applyBorder="1"/>
    <xf numFmtId="0" fontId="34" fillId="0" borderId="40" xfId="19" applyFont="1" applyFill="1" applyBorder="1"/>
    <xf numFmtId="0" fontId="34" fillId="0" borderId="53" xfId="19" applyFont="1" applyFill="1" applyBorder="1"/>
    <xf numFmtId="179" fontId="34" fillId="0" borderId="74" xfId="19" applyNumberFormat="1" applyFont="1" applyFill="1" applyBorder="1"/>
    <xf numFmtId="0" fontId="34" fillId="0" borderId="71" xfId="19" applyFont="1" applyFill="1" applyBorder="1"/>
    <xf numFmtId="179" fontId="34" fillId="0" borderId="71" xfId="19" applyNumberFormat="1" applyFont="1" applyFill="1" applyBorder="1"/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22" fillId="0" borderId="20" xfId="0" applyFont="1" applyFill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2" fillId="0" borderId="86" xfId="0" applyFont="1" applyFill="1" applyBorder="1" applyAlignment="1">
      <alignment vertical="center" textRotation="180" shrinkToFit="1"/>
    </xf>
    <xf numFmtId="0" fontId="22" fillId="0" borderId="59" xfId="0" applyFont="1" applyFill="1" applyBorder="1" applyAlignment="1">
      <alignment horizontal="left" vertical="center" shrinkToFit="1"/>
    </xf>
    <xf numFmtId="0" fontId="22" fillId="0" borderId="86" xfId="0" applyFont="1" applyFill="1" applyBorder="1" applyAlignment="1">
      <alignment vertical="center" shrinkToFit="1"/>
    </xf>
    <xf numFmtId="0" fontId="22" fillId="0" borderId="60" xfId="0" applyFont="1" applyFill="1" applyBorder="1" applyAlignment="1">
      <alignment vertical="center" textRotation="180" shrinkToFit="1"/>
    </xf>
    <xf numFmtId="0" fontId="39" fillId="0" borderId="0" xfId="0" applyFont="1" applyFill="1" applyBorder="1" applyAlignment="1">
      <alignment vertical="center" wrapText="1" shrinkToFit="1"/>
    </xf>
    <xf numFmtId="0" fontId="39" fillId="0" borderId="33" xfId="0" applyFont="1" applyFill="1" applyBorder="1" applyAlignment="1">
      <alignment vertical="center" wrapText="1" shrinkToFit="1"/>
    </xf>
    <xf numFmtId="179" fontId="34" fillId="0" borderId="54" xfId="19" applyNumberFormat="1" applyFont="1" applyFill="1" applyBorder="1"/>
    <xf numFmtId="0" fontId="22" fillId="0" borderId="6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top" shrinkToFit="1"/>
    </xf>
    <xf numFmtId="0" fontId="22" fillId="0" borderId="59" xfId="0" applyFont="1" applyBorder="1">
      <alignment vertical="center"/>
    </xf>
    <xf numFmtId="0" fontId="40" fillId="0" borderId="20" xfId="0" applyFont="1" applyBorder="1" applyAlignment="1">
      <alignment horizontal="left" vertical="center" shrinkToFit="1"/>
    </xf>
    <xf numFmtId="0" fontId="40" fillId="0" borderId="20" xfId="0" applyFont="1" applyFill="1" applyBorder="1" applyAlignment="1">
      <alignment horizontal="left" vertical="center" shrinkToFit="1"/>
    </xf>
    <xf numFmtId="0" fontId="22" fillId="0" borderId="83" xfId="0" applyFont="1" applyFill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6" xfId="0" applyFont="1" applyBorder="1" applyAlignment="1">
      <alignment vertical="center" shrinkToFit="1"/>
    </xf>
    <xf numFmtId="0" fontId="22" fillId="0" borderId="20" xfId="0" applyFont="1" applyBorder="1" applyAlignment="1">
      <alignment vertical="center" shrinkToFit="1"/>
    </xf>
    <xf numFmtId="0" fontId="22" fillId="0" borderId="0" xfId="0" applyFont="1" applyBorder="1" applyAlignment="1">
      <alignment horizontal="left" vertical="top"/>
    </xf>
    <xf numFmtId="0" fontId="22" fillId="0" borderId="21" xfId="0" applyFont="1" applyFill="1" applyBorder="1" applyAlignment="1">
      <alignment vertical="center" shrinkToFit="1"/>
    </xf>
    <xf numFmtId="0" fontId="21" fillId="0" borderId="17" xfId="0" applyFont="1" applyBorder="1" applyAlignment="1">
      <alignment vertical="center" shrinkToFit="1"/>
    </xf>
    <xf numFmtId="0" fontId="21" fillId="0" borderId="76" xfId="0" applyFont="1" applyBorder="1" applyAlignment="1">
      <alignment vertical="center" shrinkToFit="1"/>
    </xf>
    <xf numFmtId="0" fontId="0" fillId="0" borderId="20" xfId="0" applyFont="1" applyBorder="1" applyAlignment="1">
      <alignment horizontal="left" vertical="center" shrinkToFit="1"/>
    </xf>
    <xf numFmtId="0" fontId="22" fillId="0" borderId="21" xfId="0" applyFont="1" applyBorder="1" applyAlignment="1">
      <alignment vertical="center" shrinkToFit="1"/>
    </xf>
    <xf numFmtId="0" fontId="22" fillId="0" borderId="77" xfId="0" applyFont="1" applyFill="1" applyBorder="1" applyAlignment="1">
      <alignment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86" xfId="0" applyFont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left" vertical="top" textRotation="180" shrinkToFit="1"/>
    </xf>
    <xf numFmtId="0" fontId="22" fillId="0" borderId="24" xfId="0" applyFont="1" applyFill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87" xfId="0" applyFont="1" applyBorder="1" applyAlignment="1">
      <alignment horizontal="left" vertical="center" shrinkToFit="1"/>
    </xf>
    <xf numFmtId="0" fontId="21" fillId="0" borderId="77" xfId="0" applyFont="1" applyBorder="1" applyAlignment="1">
      <alignment vertical="center" shrinkToFit="1"/>
    </xf>
    <xf numFmtId="0" fontId="22" fillId="0" borderId="77" xfId="0" applyFont="1" applyBorder="1" applyAlignment="1">
      <alignment vertical="center" shrinkToFit="1"/>
    </xf>
    <xf numFmtId="0" fontId="21" fillId="0" borderId="0" xfId="0" applyFont="1">
      <alignment vertical="center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0" xfId="0" applyFont="1" applyFill="1" applyBorder="1" applyAlignment="1">
      <alignment horizontal="left" vertical="center" shrinkToFit="1"/>
    </xf>
    <xf numFmtId="0" fontId="22" fillId="0" borderId="20" xfId="0" applyFont="1" applyFill="1" applyBorder="1" applyAlignment="1">
      <alignment vertical="center" textRotation="180" shrinkToFit="1"/>
    </xf>
    <xf numFmtId="0" fontId="22" fillId="0" borderId="20" xfId="0" applyFont="1" applyFill="1" applyBorder="1" applyAlignment="1">
      <alignment vertical="center" shrinkToFit="1"/>
    </xf>
    <xf numFmtId="0" fontId="22" fillId="0" borderId="82" xfId="0" applyFont="1" applyFill="1" applyBorder="1" applyAlignment="1">
      <alignment horizontal="left" vertical="top" textRotation="180" shrinkToFit="1"/>
    </xf>
    <xf numFmtId="0" fontId="22" fillId="0" borderId="77" xfId="0" applyFont="1" applyBorder="1" applyAlignment="1">
      <alignment horizontal="left" vertical="center" shrinkToFit="1"/>
    </xf>
    <xf numFmtId="180" fontId="27" fillId="0" borderId="83" xfId="0" applyNumberFormat="1" applyFont="1" applyBorder="1" applyAlignment="1">
      <alignment horizontal="right"/>
    </xf>
    <xf numFmtId="0" fontId="22" fillId="0" borderId="53" xfId="0" applyFont="1" applyBorder="1" applyAlignment="1">
      <alignment horizontal="left" vertical="center" shrinkToFit="1"/>
    </xf>
    <xf numFmtId="0" fontId="22" fillId="0" borderId="88" xfId="0" applyFont="1" applyBorder="1" applyAlignment="1">
      <alignment horizontal="left" vertical="center" shrinkToFit="1"/>
    </xf>
    <xf numFmtId="0" fontId="22" fillId="0" borderId="0" xfId="0" applyFont="1" applyFill="1" applyBorder="1" applyAlignment="1">
      <alignment vertical="center" shrinkToFit="1"/>
    </xf>
    <xf numFmtId="0" fontId="22" fillId="0" borderId="59" xfId="0" applyFont="1" applyFill="1" applyBorder="1" applyAlignment="1">
      <alignment vertical="center" shrinkToFit="1"/>
    </xf>
    <xf numFmtId="0" fontId="22" fillId="0" borderId="52" xfId="0" applyFont="1" applyFill="1" applyBorder="1" applyAlignment="1">
      <alignment vertical="center" textRotation="180" shrinkToFit="1"/>
    </xf>
    <xf numFmtId="179" fontId="34" fillId="0" borderId="38" xfId="19" applyNumberFormat="1" applyFont="1" applyFill="1" applyBorder="1" applyAlignment="1">
      <alignment vertical="center"/>
    </xf>
    <xf numFmtId="180" fontId="34" fillId="0" borderId="35" xfId="19" applyNumberFormat="1" applyFont="1" applyFill="1" applyBorder="1" applyAlignment="1">
      <alignment vertical="center"/>
    </xf>
    <xf numFmtId="179" fontId="34" fillId="0" borderId="36" xfId="19" applyNumberFormat="1" applyFont="1" applyFill="1" applyBorder="1" applyAlignment="1">
      <alignment vertical="center"/>
    </xf>
    <xf numFmtId="179" fontId="34" fillId="0" borderId="39" xfId="19" applyNumberFormat="1" applyFont="1" applyFill="1" applyBorder="1" applyAlignment="1">
      <alignment vertical="center"/>
    </xf>
    <xf numFmtId="179" fontId="34" fillId="0" borderId="60" xfId="19" applyNumberFormat="1" applyFont="1" applyFill="1" applyBorder="1"/>
    <xf numFmtId="179" fontId="34" fillId="0" borderId="75" xfId="19" applyNumberFormat="1" applyFont="1" applyFill="1" applyBorder="1"/>
    <xf numFmtId="0" fontId="68" fillId="0" borderId="0" xfId="19" applyFont="1"/>
    <xf numFmtId="0" fontId="22" fillId="0" borderId="30" xfId="0" applyFont="1" applyFill="1" applyBorder="1" applyAlignment="1">
      <alignment horizontal="left" vertical="center" shrinkToFit="1"/>
    </xf>
    <xf numFmtId="0" fontId="22" fillId="0" borderId="17" xfId="0" applyFont="1" applyFill="1" applyBorder="1" applyAlignment="1">
      <alignment vertical="center" shrinkToFit="1"/>
    </xf>
    <xf numFmtId="0" fontId="22" fillId="0" borderId="76" xfId="0" applyFont="1" applyFill="1" applyBorder="1" applyAlignment="1">
      <alignment vertical="center" shrinkToFit="1"/>
    </xf>
    <xf numFmtId="0" fontId="21" fillId="0" borderId="21" xfId="0" applyFont="1" applyBorder="1" applyAlignment="1">
      <alignment vertical="center" shrinkToFit="1"/>
    </xf>
    <xf numFmtId="0" fontId="22" fillId="0" borderId="68" xfId="0" applyFont="1" applyBorder="1" applyAlignment="1">
      <alignment vertical="center" shrinkToFit="1"/>
    </xf>
    <xf numFmtId="0" fontId="22" fillId="0" borderId="86" xfId="0" applyFont="1" applyBorder="1" applyAlignment="1">
      <alignment vertical="center" shrinkToFit="1"/>
    </xf>
    <xf numFmtId="0" fontId="22" fillId="0" borderId="21" xfId="0" applyFont="1" applyFill="1" applyBorder="1" applyAlignment="1">
      <alignment vertical="center" wrapText="1" shrinkToFit="1"/>
    </xf>
    <xf numFmtId="0" fontId="22" fillId="0" borderId="77" xfId="0" applyFont="1" applyFill="1" applyBorder="1" applyAlignment="1">
      <alignment vertical="center" wrapText="1" shrinkToFit="1"/>
    </xf>
    <xf numFmtId="0" fontId="24" fillId="0" borderId="0" xfId="0" applyFont="1" applyFill="1" applyBorder="1" applyAlignment="1">
      <alignment horizontal="center" vertical="center"/>
    </xf>
    <xf numFmtId="0" fontId="33" fillId="0" borderId="0" xfId="19" applyFont="1" applyFill="1" applyBorder="1" applyAlignment="1">
      <alignment horizontal="left"/>
    </xf>
    <xf numFmtId="0" fontId="36" fillId="0" borderId="48" xfId="0" applyFont="1" applyFill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center" vertical="center" shrinkToFit="1"/>
    </xf>
    <xf numFmtId="0" fontId="43" fillId="0" borderId="50" xfId="0" applyFont="1" applyFill="1" applyBorder="1" applyAlignment="1">
      <alignment horizontal="center" vertical="center" shrinkToFit="1"/>
    </xf>
    <xf numFmtId="0" fontId="43" fillId="0" borderId="67" xfId="0" applyFont="1" applyFill="1" applyBorder="1" applyAlignment="1">
      <alignment horizontal="center" vertical="center" shrinkToFit="1"/>
    </xf>
    <xf numFmtId="0" fontId="45" fillId="0" borderId="56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/>
    </xf>
    <xf numFmtId="0" fontId="45" fillId="0" borderId="55" xfId="0" applyFont="1" applyFill="1" applyBorder="1" applyAlignment="1">
      <alignment horizontal="center" vertical="center"/>
    </xf>
    <xf numFmtId="0" fontId="44" fillId="0" borderId="56" xfId="0" applyFont="1" applyFill="1" applyBorder="1" applyAlignment="1">
      <alignment horizontal="center" vertical="center" shrinkToFit="1"/>
    </xf>
    <xf numFmtId="0" fontId="44" fillId="0" borderId="0" xfId="0" applyFont="1" applyFill="1" applyBorder="1" applyAlignment="1">
      <alignment horizontal="center" vertical="center" shrinkToFit="1"/>
    </xf>
    <xf numFmtId="0" fontId="44" fillId="0" borderId="55" xfId="0" applyFont="1" applyFill="1" applyBorder="1" applyAlignment="1">
      <alignment horizontal="center" vertical="center" shrinkToFit="1"/>
    </xf>
    <xf numFmtId="178" fontId="33" fillId="0" borderId="78" xfId="0" applyNumberFormat="1" applyFont="1" applyFill="1" applyBorder="1" applyAlignment="1">
      <alignment horizontal="center" vertical="center" wrapText="1"/>
    </xf>
    <xf numFmtId="178" fontId="33" fillId="0" borderId="79" xfId="0" applyNumberFormat="1" applyFont="1" applyFill="1" applyBorder="1" applyAlignment="1">
      <alignment horizontal="center" vertical="center" wrapText="1"/>
    </xf>
    <xf numFmtId="178" fontId="33" fillId="0" borderId="43" xfId="0" applyNumberFormat="1" applyFont="1" applyFill="1" applyBorder="1" applyAlignment="1">
      <alignment horizontal="center" vertical="center" wrapText="1"/>
    </xf>
    <xf numFmtId="178" fontId="33" fillId="0" borderId="44" xfId="0" applyNumberFormat="1" applyFont="1" applyFill="1" applyBorder="1" applyAlignment="1">
      <alignment horizontal="center" vertical="center" wrapText="1"/>
    </xf>
    <xf numFmtId="0" fontId="41" fillId="0" borderId="79" xfId="0" applyFont="1" applyFill="1" applyBorder="1" applyAlignment="1">
      <alignment horizontal="right" wrapText="1" shrinkToFit="1"/>
    </xf>
    <xf numFmtId="0" fontId="41" fillId="0" borderId="81" xfId="0" applyFont="1" applyFill="1" applyBorder="1" applyAlignment="1">
      <alignment horizontal="right" wrapText="1" shrinkToFit="1"/>
    </xf>
    <xf numFmtId="0" fontId="41" fillId="0" borderId="0" xfId="0" applyFont="1" applyFill="1" applyBorder="1" applyAlignment="1">
      <alignment horizontal="right" wrapText="1" shrinkToFit="1"/>
    </xf>
    <xf numFmtId="0" fontId="41" fillId="0" borderId="60" xfId="0" applyFont="1" applyFill="1" applyBorder="1" applyAlignment="1">
      <alignment horizontal="right" wrapText="1" shrinkToFit="1"/>
    </xf>
    <xf numFmtId="0" fontId="36" fillId="0" borderId="60" xfId="0" applyFont="1" applyFill="1" applyBorder="1" applyAlignment="1">
      <alignment horizontal="center" vertical="center" shrinkToFit="1"/>
    </xf>
    <xf numFmtId="0" fontId="42" fillId="0" borderId="53" xfId="0" applyFont="1" applyFill="1" applyBorder="1" applyAlignment="1">
      <alignment horizontal="center" vertical="center" shrinkToFit="1"/>
    </xf>
    <xf numFmtId="0" fontId="42" fillId="0" borderId="62" xfId="0" applyFont="1" applyFill="1" applyBorder="1" applyAlignment="1">
      <alignment horizontal="center" vertical="center" shrinkToFit="1"/>
    </xf>
    <xf numFmtId="0" fontId="42" fillId="0" borderId="64" xfId="0" applyFont="1" applyFill="1" applyBorder="1" applyAlignment="1">
      <alignment horizontal="center" vertical="center" shrinkToFit="1"/>
    </xf>
    <xf numFmtId="178" fontId="33" fillId="0" borderId="51" xfId="0" applyNumberFormat="1" applyFont="1" applyFill="1" applyBorder="1" applyAlignment="1">
      <alignment horizontal="center" vertical="center" wrapText="1"/>
    </xf>
    <xf numFmtId="178" fontId="33" fillId="0" borderId="52" xfId="0" applyNumberFormat="1" applyFont="1" applyFill="1" applyBorder="1" applyAlignment="1">
      <alignment horizontal="center" vertical="center" wrapText="1"/>
    </xf>
    <xf numFmtId="178" fontId="33" fillId="0" borderId="53" xfId="0" applyNumberFormat="1" applyFont="1" applyFill="1" applyBorder="1" applyAlignment="1">
      <alignment horizontal="center" vertical="center" wrapText="1"/>
    </xf>
    <xf numFmtId="178" fontId="33" fillId="0" borderId="49" xfId="0" applyNumberFormat="1" applyFont="1" applyFill="1" applyBorder="1" applyAlignment="1">
      <alignment horizontal="center" vertical="center" wrapText="1"/>
    </xf>
    <xf numFmtId="178" fontId="33" fillId="0" borderId="46" xfId="0" applyNumberFormat="1" applyFont="1" applyFill="1" applyBorder="1" applyAlignment="1">
      <alignment horizontal="center" vertical="center" wrapText="1"/>
    </xf>
    <xf numFmtId="178" fontId="33" fillId="0" borderId="54" xfId="0" applyNumberFormat="1" applyFont="1" applyFill="1" applyBorder="1" applyAlignment="1">
      <alignment horizontal="center" vertical="center" wrapText="1"/>
    </xf>
    <xf numFmtId="0" fontId="72" fillId="0" borderId="48" xfId="0" applyFont="1" applyFill="1" applyBorder="1" applyAlignment="1">
      <alignment horizontal="center" vertical="center" shrinkToFit="1"/>
    </xf>
    <xf numFmtId="0" fontId="72" fillId="0" borderId="0" xfId="0" applyFont="1" applyFill="1" applyBorder="1" applyAlignment="1">
      <alignment horizontal="center" vertical="center" shrinkToFit="1"/>
    </xf>
    <xf numFmtId="0" fontId="69" fillId="0" borderId="56" xfId="0" applyFont="1" applyFill="1" applyBorder="1" applyAlignment="1">
      <alignment horizontal="center" vertical="center" shrinkToFit="1"/>
    </xf>
    <xf numFmtId="0" fontId="69" fillId="0" borderId="0" xfId="0" applyFont="1" applyFill="1" applyBorder="1" applyAlignment="1">
      <alignment horizontal="center" vertical="center" shrinkToFit="1"/>
    </xf>
    <xf numFmtId="0" fontId="69" fillId="0" borderId="55" xfId="0" applyFont="1" applyFill="1" applyBorder="1" applyAlignment="1">
      <alignment horizontal="center" vertical="center" shrinkToFit="1"/>
    </xf>
    <xf numFmtId="0" fontId="36" fillId="0" borderId="48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60" xfId="0" applyFont="1" applyFill="1" applyBorder="1" applyAlignment="1">
      <alignment horizontal="center" vertical="center" wrapText="1"/>
    </xf>
    <xf numFmtId="0" fontId="42" fillId="0" borderId="56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55" xfId="0" applyFont="1" applyFill="1" applyBorder="1" applyAlignment="1">
      <alignment horizontal="center" vertical="center" wrapText="1"/>
    </xf>
    <xf numFmtId="0" fontId="42" fillId="0" borderId="63" xfId="0" applyFont="1" applyFill="1" applyBorder="1" applyAlignment="1">
      <alignment horizontal="center" vertical="center" shrinkToFit="1"/>
    </xf>
    <xf numFmtId="0" fontId="42" fillId="0" borderId="50" xfId="0" applyFont="1" applyFill="1" applyBorder="1" applyAlignment="1">
      <alignment horizontal="center" vertical="center" shrinkToFit="1"/>
    </xf>
    <xf numFmtId="0" fontId="42" fillId="0" borderId="45" xfId="0" applyFont="1" applyFill="1" applyBorder="1" applyAlignment="1">
      <alignment horizontal="center" vertical="center" shrinkToFit="1"/>
    </xf>
    <xf numFmtId="0" fontId="42" fillId="0" borderId="57" xfId="0" applyFont="1" applyFill="1" applyBorder="1" applyAlignment="1">
      <alignment horizontal="center" vertical="center" shrinkToFit="1"/>
    </xf>
    <xf numFmtId="0" fontId="42" fillId="0" borderId="61" xfId="0" applyFont="1" applyFill="1" applyBorder="1" applyAlignment="1">
      <alignment horizontal="center" vertical="center" shrinkToFit="1"/>
    </xf>
    <xf numFmtId="0" fontId="42" fillId="0" borderId="56" xfId="0" applyFont="1" applyFill="1" applyBorder="1" applyAlignment="1">
      <alignment horizontal="center" vertical="center" shrinkToFit="1"/>
    </xf>
    <xf numFmtId="0" fontId="42" fillId="0" borderId="0" xfId="0" applyFont="1" applyFill="1" applyBorder="1" applyAlignment="1">
      <alignment horizontal="center" vertical="center" shrinkToFit="1"/>
    </xf>
    <xf numFmtId="0" fontId="43" fillId="0" borderId="56" xfId="0" applyFont="1" applyFill="1" applyBorder="1" applyAlignment="1">
      <alignment horizontal="center" vertical="center" shrinkToFit="1"/>
    </xf>
    <xf numFmtId="0" fontId="43" fillId="0" borderId="0" xfId="0" applyFont="1" applyFill="1" applyBorder="1" applyAlignment="1">
      <alignment horizontal="center" vertical="center" shrinkToFit="1"/>
    </xf>
    <xf numFmtId="0" fontId="43" fillId="0" borderId="55" xfId="0" applyFont="1" applyFill="1" applyBorder="1" applyAlignment="1">
      <alignment horizontal="center" vertical="center" shrinkToFit="1"/>
    </xf>
    <xf numFmtId="0" fontId="47" fillId="0" borderId="48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45" fillId="0" borderId="60" xfId="0" applyFont="1" applyFill="1" applyBorder="1" applyAlignment="1">
      <alignment horizontal="center" vertical="center"/>
    </xf>
    <xf numFmtId="0" fontId="49" fillId="0" borderId="56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49" fillId="0" borderId="60" xfId="0" applyFont="1" applyFill="1" applyBorder="1" applyAlignment="1">
      <alignment horizontal="center" vertical="center"/>
    </xf>
    <xf numFmtId="0" fontId="50" fillId="0" borderId="56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50" fillId="0" borderId="60" xfId="0" applyFont="1" applyFill="1" applyBorder="1" applyAlignment="1">
      <alignment horizontal="center" vertical="center"/>
    </xf>
    <xf numFmtId="0" fontId="51" fillId="0" borderId="56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51" fillId="0" borderId="55" xfId="0" applyFont="1" applyFill="1" applyBorder="1" applyAlignment="1">
      <alignment horizontal="center" vertical="center"/>
    </xf>
    <xf numFmtId="0" fontId="45" fillId="0" borderId="58" xfId="0" applyFont="1" applyFill="1" applyBorder="1" applyAlignment="1">
      <alignment horizontal="center" vertical="center" shrinkToFit="1"/>
    </xf>
    <xf numFmtId="0" fontId="45" fillId="0" borderId="59" xfId="0" applyFont="1" applyFill="1" applyBorder="1" applyAlignment="1">
      <alignment horizontal="center" vertical="center" shrinkToFit="1"/>
    </xf>
    <xf numFmtId="0" fontId="45" fillId="0" borderId="56" xfId="0" applyFont="1" applyFill="1" applyBorder="1" applyAlignment="1">
      <alignment horizontal="center" vertical="center" shrinkToFit="1"/>
    </xf>
    <xf numFmtId="0" fontId="50" fillId="0" borderId="56" xfId="0" applyFont="1" applyFill="1" applyBorder="1" applyAlignment="1">
      <alignment horizontal="center" vertical="center" shrinkToFit="1"/>
    </xf>
    <xf numFmtId="0" fontId="50" fillId="0" borderId="0" xfId="0" applyFont="1" applyFill="1" applyBorder="1" applyAlignment="1">
      <alignment horizontal="center" vertical="center" shrinkToFit="1"/>
    </xf>
    <xf numFmtId="0" fontId="50" fillId="0" borderId="60" xfId="0" applyFont="1" applyFill="1" applyBorder="1" applyAlignment="1">
      <alignment horizontal="center" vertical="center" shrinkToFit="1"/>
    </xf>
    <xf numFmtId="0" fontId="63" fillId="0" borderId="56" xfId="0" applyFont="1" applyFill="1" applyBorder="1" applyAlignment="1">
      <alignment horizontal="center" vertical="center" shrinkToFit="1"/>
    </xf>
    <xf numFmtId="0" fontId="63" fillId="0" borderId="0" xfId="0" applyFont="1" applyFill="1" applyBorder="1" applyAlignment="1">
      <alignment horizontal="center" vertical="center" shrinkToFit="1"/>
    </xf>
    <xf numFmtId="0" fontId="63" fillId="0" borderId="60" xfId="0" applyFont="1" applyFill="1" applyBorder="1" applyAlignment="1">
      <alignment horizontal="center" vertical="center" shrinkToFit="1"/>
    </xf>
    <xf numFmtId="0" fontId="50" fillId="0" borderId="59" xfId="0" applyFont="1" applyFill="1" applyBorder="1" applyAlignment="1">
      <alignment horizontal="center" vertical="center" shrinkToFit="1"/>
    </xf>
    <xf numFmtId="0" fontId="50" fillId="0" borderId="69" xfId="0" applyFont="1" applyFill="1" applyBorder="1" applyAlignment="1">
      <alignment horizontal="center" vertical="center" shrinkToFit="1"/>
    </xf>
    <xf numFmtId="0" fontId="69" fillId="0" borderId="58" xfId="0" applyFont="1" applyFill="1" applyBorder="1" applyAlignment="1">
      <alignment horizontal="center" vertical="center" shrinkToFit="1"/>
    </xf>
    <xf numFmtId="0" fontId="69" fillId="0" borderId="59" xfId="0" applyFont="1" applyFill="1" applyBorder="1" applyAlignment="1">
      <alignment horizontal="center" vertical="center" shrinkToFit="1"/>
    </xf>
    <xf numFmtId="0" fontId="70" fillId="0" borderId="56" xfId="0" applyFont="1" applyFill="1" applyBorder="1" applyAlignment="1">
      <alignment horizontal="center" vertical="center" shrinkToFit="1"/>
    </xf>
    <xf numFmtId="0" fontId="70" fillId="0" borderId="0" xfId="0" applyFont="1" applyFill="1" applyBorder="1" applyAlignment="1">
      <alignment horizontal="center" vertical="center" shrinkToFit="1"/>
    </xf>
    <xf numFmtId="0" fontId="70" fillId="0" borderId="60" xfId="0" applyFont="1" applyFill="1" applyBorder="1" applyAlignment="1">
      <alignment horizontal="center" vertical="center" shrinkToFit="1"/>
    </xf>
    <xf numFmtId="0" fontId="67" fillId="0" borderId="56" xfId="0" applyFont="1" applyFill="1" applyBorder="1" applyAlignment="1">
      <alignment horizontal="center" vertical="center" shrinkToFit="1"/>
    </xf>
    <xf numFmtId="0" fontId="67" fillId="0" borderId="0" xfId="0" applyFont="1" applyFill="1" applyBorder="1" applyAlignment="1">
      <alignment horizontal="center" vertical="center" shrinkToFit="1"/>
    </xf>
    <xf numFmtId="0" fontId="67" fillId="0" borderId="60" xfId="0" applyFont="1" applyFill="1" applyBorder="1" applyAlignment="1">
      <alignment horizontal="center" vertical="center" shrinkToFit="1"/>
    </xf>
    <xf numFmtId="0" fontId="71" fillId="0" borderId="56" xfId="0" applyFont="1" applyFill="1" applyBorder="1" applyAlignment="1">
      <alignment horizontal="center" vertical="center" shrinkToFit="1"/>
    </xf>
    <xf numFmtId="0" fontId="71" fillId="0" borderId="0" xfId="0" applyFont="1" applyFill="1" applyBorder="1" applyAlignment="1">
      <alignment horizontal="center" vertical="center" shrinkToFit="1"/>
    </xf>
    <xf numFmtId="0" fontId="71" fillId="0" borderId="60" xfId="0" applyFont="1" applyFill="1" applyBorder="1" applyAlignment="1">
      <alignment horizontal="center" vertical="center" shrinkToFit="1"/>
    </xf>
    <xf numFmtId="0" fontId="75" fillId="0" borderId="56" xfId="0" applyFont="1" applyFill="1" applyBorder="1" applyAlignment="1">
      <alignment horizontal="center" vertical="center" shrinkToFit="1"/>
    </xf>
    <xf numFmtId="0" fontId="75" fillId="0" borderId="0" xfId="0" applyFont="1" applyFill="1" applyBorder="1" applyAlignment="1">
      <alignment horizontal="center" vertical="center" shrinkToFit="1"/>
    </xf>
    <xf numFmtId="0" fontId="75" fillId="0" borderId="55" xfId="0" applyFont="1" applyFill="1" applyBorder="1" applyAlignment="1">
      <alignment horizontal="center" vertical="center" shrinkToFit="1"/>
    </xf>
    <xf numFmtId="0" fontId="42" fillId="0" borderId="58" xfId="0" applyFont="1" applyFill="1" applyBorder="1" applyAlignment="1">
      <alignment horizontal="center" vertical="center" wrapText="1"/>
    </xf>
    <xf numFmtId="0" fontId="42" fillId="0" borderId="59" xfId="0" applyFont="1" applyFill="1" applyBorder="1" applyAlignment="1">
      <alignment horizontal="center" vertical="center" wrapText="1"/>
    </xf>
    <xf numFmtId="0" fontId="42" fillId="0" borderId="51" xfId="0" applyFont="1" applyFill="1" applyBorder="1" applyAlignment="1">
      <alignment horizontal="center" vertical="center" shrinkToFit="1"/>
    </xf>
    <xf numFmtId="0" fontId="42" fillId="0" borderId="52" xfId="0" applyFont="1" applyFill="1" applyBorder="1" applyAlignment="1">
      <alignment horizontal="center" vertical="center" shrinkToFit="1"/>
    </xf>
    <xf numFmtId="0" fontId="81" fillId="26" borderId="53" xfId="0" applyFont="1" applyFill="1" applyBorder="1" applyAlignment="1">
      <alignment horizontal="center" vertical="center" shrinkToFit="1"/>
    </xf>
    <xf numFmtId="0" fontId="81" fillId="26" borderId="62" xfId="0" applyFont="1" applyFill="1" applyBorder="1" applyAlignment="1">
      <alignment horizontal="center" vertical="center" shrinkToFit="1"/>
    </xf>
    <xf numFmtId="178" fontId="34" fillId="25" borderId="42" xfId="0" applyNumberFormat="1" applyFont="1" applyFill="1" applyBorder="1" applyAlignment="1">
      <alignment horizontal="center" vertical="center" wrapText="1"/>
    </xf>
    <xf numFmtId="178" fontId="34" fillId="25" borderId="43" xfId="0" applyNumberFormat="1" applyFont="1" applyFill="1" applyBorder="1" applyAlignment="1">
      <alignment horizontal="center" vertical="center" wrapText="1"/>
    </xf>
    <xf numFmtId="178" fontId="34" fillId="25" borderId="46" xfId="0" applyNumberFormat="1" applyFont="1" applyFill="1" applyBorder="1" applyAlignment="1">
      <alignment horizontal="center" vertical="center" wrapText="1"/>
    </xf>
    <xf numFmtId="0" fontId="52" fillId="0" borderId="63" xfId="0" applyFont="1" applyFill="1" applyBorder="1" applyAlignment="1">
      <alignment horizontal="center" vertical="center" shrinkToFit="1"/>
    </xf>
    <xf numFmtId="0" fontId="52" fillId="0" borderId="50" xfId="0" applyFont="1" applyFill="1" applyBorder="1" applyAlignment="1">
      <alignment horizontal="center" vertical="center" shrinkToFit="1"/>
    </xf>
    <xf numFmtId="0" fontId="52" fillId="0" borderId="45" xfId="0" applyFont="1" applyFill="1" applyBorder="1" applyAlignment="1">
      <alignment horizontal="center" vertical="center" shrinkToFit="1"/>
    </xf>
    <xf numFmtId="0" fontId="51" fillId="0" borderId="60" xfId="0" applyFont="1" applyFill="1" applyBorder="1" applyAlignment="1">
      <alignment horizontal="center" vertical="center"/>
    </xf>
    <xf numFmtId="0" fontId="54" fillId="0" borderId="56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54" fillId="0" borderId="55" xfId="0" applyFont="1" applyFill="1" applyBorder="1" applyAlignment="1">
      <alignment horizontal="center" vertical="center"/>
    </xf>
    <xf numFmtId="0" fontId="57" fillId="0" borderId="56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56" fillId="0" borderId="56" xfId="0" applyFont="1" applyFill="1" applyBorder="1" applyAlignment="1">
      <alignment horizontal="center" vertical="center" shrinkToFit="1"/>
    </xf>
    <xf numFmtId="0" fontId="56" fillId="0" borderId="0" xfId="0" applyFont="1" applyFill="1" applyBorder="1" applyAlignment="1">
      <alignment horizontal="center" vertical="center" shrinkToFit="1"/>
    </xf>
    <xf numFmtId="0" fontId="56" fillId="0" borderId="60" xfId="0" applyFont="1" applyFill="1" applyBorder="1" applyAlignment="1">
      <alignment horizontal="center" vertical="center" shrinkToFit="1"/>
    </xf>
    <xf numFmtId="0" fontId="53" fillId="0" borderId="48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55" fillId="0" borderId="48" xfId="0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center" vertical="center" shrinkToFit="1"/>
    </xf>
    <xf numFmtId="0" fontId="55" fillId="0" borderId="60" xfId="0" applyFont="1" applyFill="1" applyBorder="1" applyAlignment="1">
      <alignment horizontal="center" vertical="center" shrinkToFit="1"/>
    </xf>
    <xf numFmtId="0" fontId="59" fillId="0" borderId="48" xfId="0" applyFont="1" applyFill="1" applyBorder="1" applyAlignment="1">
      <alignment horizontal="center" vertical="center" shrinkToFit="1"/>
    </xf>
    <xf numFmtId="0" fontId="59" fillId="0" borderId="0" xfId="0" applyFont="1" applyFill="1" applyBorder="1" applyAlignment="1">
      <alignment horizontal="center" vertical="center" shrinkToFit="1"/>
    </xf>
    <xf numFmtId="0" fontId="58" fillId="0" borderId="56" xfId="0" applyFont="1" applyFill="1" applyBorder="1" applyAlignment="1">
      <alignment horizontal="center" vertical="center"/>
    </xf>
    <xf numFmtId="0" fontId="58" fillId="0" borderId="0" xfId="0" applyFont="1" applyFill="1" applyBorder="1" applyAlignment="1">
      <alignment horizontal="center" vertical="center"/>
    </xf>
    <xf numFmtId="0" fontId="58" fillId="0" borderId="60" xfId="0" applyFont="1" applyFill="1" applyBorder="1" applyAlignment="1">
      <alignment horizontal="center" vertical="center"/>
    </xf>
    <xf numFmtId="0" fontId="59" fillId="0" borderId="56" xfId="0" applyFont="1" applyFill="1" applyBorder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65" fillId="0" borderId="56" xfId="0" applyFont="1" applyFill="1" applyBorder="1" applyAlignment="1">
      <alignment horizontal="center" vertical="center" shrinkToFit="1"/>
    </xf>
    <xf numFmtId="0" fontId="65" fillId="0" borderId="0" xfId="0" applyFont="1" applyFill="1" applyBorder="1" applyAlignment="1">
      <alignment horizontal="center" vertical="center" shrinkToFit="1"/>
    </xf>
    <xf numFmtId="0" fontId="66" fillId="0" borderId="59" xfId="0" applyFont="1" applyFill="1" applyBorder="1" applyAlignment="1">
      <alignment horizontal="center" vertical="center" shrinkToFit="1"/>
    </xf>
    <xf numFmtId="0" fontId="67" fillId="0" borderId="55" xfId="0" applyFont="1" applyFill="1" applyBorder="1" applyAlignment="1">
      <alignment horizontal="center" vertical="center" shrinkToFit="1"/>
    </xf>
    <xf numFmtId="0" fontId="64" fillId="0" borderId="58" xfId="0" applyFont="1" applyFill="1" applyBorder="1" applyAlignment="1">
      <alignment horizontal="center" vertical="center" shrinkToFit="1"/>
    </xf>
    <xf numFmtId="0" fontId="64" fillId="0" borderId="59" xfId="0" applyFont="1" applyFill="1" applyBorder="1" applyAlignment="1">
      <alignment horizontal="center" vertical="center" shrinkToFit="1"/>
    </xf>
    <xf numFmtId="0" fontId="64" fillId="0" borderId="56" xfId="0" applyFont="1" applyFill="1" applyBorder="1" applyAlignment="1">
      <alignment horizontal="center" vertical="center" shrinkToFit="1"/>
    </xf>
    <xf numFmtId="0" fontId="63" fillId="0" borderId="48" xfId="0" applyFont="1" applyFill="1" applyBorder="1" applyAlignment="1">
      <alignment horizontal="center" vertical="center" shrinkToFit="1"/>
    </xf>
    <xf numFmtId="0" fontId="61" fillId="0" borderId="56" xfId="0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 vertical="center"/>
    </xf>
    <xf numFmtId="0" fontId="52" fillId="0" borderId="52" xfId="0" applyFont="1" applyFill="1" applyBorder="1" applyAlignment="1">
      <alignment horizontal="center" vertical="center" shrinkToFit="1"/>
    </xf>
    <xf numFmtId="178" fontId="33" fillId="0" borderId="72" xfId="0" applyNumberFormat="1" applyFont="1" applyFill="1" applyBorder="1" applyAlignment="1">
      <alignment horizontal="center" vertical="center" wrapText="1"/>
    </xf>
    <xf numFmtId="178" fontId="33" fillId="0" borderId="73" xfId="0" applyNumberFormat="1" applyFont="1" applyFill="1" applyBorder="1" applyAlignment="1">
      <alignment horizontal="center" vertical="center" wrapText="1"/>
    </xf>
    <xf numFmtId="0" fontId="42" fillId="0" borderId="65" xfId="0" applyFont="1" applyFill="1" applyBorder="1" applyAlignment="1">
      <alignment horizontal="center" vertical="center" shrinkToFit="1"/>
    </xf>
    <xf numFmtId="0" fontId="54" fillId="0" borderId="48" xfId="0" applyFont="1" applyFill="1" applyBorder="1" applyAlignment="1">
      <alignment horizontal="center" vertical="center" shrinkToFit="1"/>
    </xf>
    <xf numFmtId="0" fontId="54" fillId="0" borderId="0" xfId="0" applyFont="1" applyFill="1" applyBorder="1" applyAlignment="1">
      <alignment horizontal="center" vertical="center" shrinkToFit="1"/>
    </xf>
    <xf numFmtId="0" fontId="46" fillId="0" borderId="56" xfId="0" applyFont="1" applyFill="1" applyBorder="1" applyAlignment="1">
      <alignment horizontal="center" vertical="center" shrinkToFit="1"/>
    </xf>
    <xf numFmtId="0" fontId="46" fillId="0" borderId="0" xfId="0" applyFont="1" applyFill="1" applyBorder="1" applyAlignment="1">
      <alignment horizontal="center" vertical="center" shrinkToFit="1"/>
    </xf>
    <xf numFmtId="0" fontId="44" fillId="0" borderId="56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center" vertical="center"/>
    </xf>
    <xf numFmtId="0" fontId="49" fillId="0" borderId="55" xfId="0" applyFont="1" applyFill="1" applyBorder="1" applyAlignment="1">
      <alignment horizontal="center" vertical="center"/>
    </xf>
    <xf numFmtId="0" fontId="42" fillId="0" borderId="66" xfId="0" applyFont="1" applyFill="1" applyBorder="1" applyAlignment="1">
      <alignment horizontal="center" vertical="center" shrinkToFit="1"/>
    </xf>
    <xf numFmtId="0" fontId="52" fillId="0" borderId="53" xfId="0" applyFont="1" applyFill="1" applyBorder="1" applyAlignment="1">
      <alignment horizontal="center" vertical="center" shrinkToFit="1"/>
    </xf>
    <xf numFmtId="0" fontId="52" fillId="0" borderId="62" xfId="0" applyFont="1" applyFill="1" applyBorder="1" applyAlignment="1">
      <alignment horizontal="center" vertical="center" shrinkToFit="1"/>
    </xf>
    <xf numFmtId="0" fontId="76" fillId="0" borderId="48" xfId="0" applyFont="1" applyFill="1" applyBorder="1" applyAlignment="1">
      <alignment horizontal="center" vertical="center" shrinkToFit="1"/>
    </xf>
    <xf numFmtId="0" fontId="76" fillId="0" borderId="0" xfId="0" applyFont="1" applyFill="1" applyBorder="1" applyAlignment="1">
      <alignment horizontal="center" vertical="center" shrinkToFit="1"/>
    </xf>
    <xf numFmtId="0" fontId="77" fillId="0" borderId="56" xfId="0" applyFont="1" applyFill="1" applyBorder="1" applyAlignment="1">
      <alignment horizontal="center" vertical="center" shrinkToFit="1"/>
    </xf>
    <xf numFmtId="0" fontId="77" fillId="0" borderId="0" xfId="0" applyFont="1" applyFill="1" applyBorder="1" applyAlignment="1">
      <alignment horizontal="center" vertical="center" shrinkToFit="1"/>
    </xf>
    <xf numFmtId="0" fontId="78" fillId="0" borderId="56" xfId="0" applyFont="1" applyFill="1" applyBorder="1" applyAlignment="1">
      <alignment horizontal="center" vertical="center"/>
    </xf>
    <xf numFmtId="0" fontId="78" fillId="0" borderId="0" xfId="0" applyFont="1" applyFill="1" applyBorder="1" applyAlignment="1">
      <alignment horizontal="center" vertical="center"/>
    </xf>
    <xf numFmtId="0" fontId="79" fillId="0" borderId="56" xfId="0" applyFont="1" applyFill="1" applyBorder="1" applyAlignment="1">
      <alignment horizontal="center" vertical="center" shrinkToFit="1"/>
    </xf>
    <xf numFmtId="0" fontId="79" fillId="0" borderId="0" xfId="0" applyFont="1" applyFill="1" applyBorder="1" applyAlignment="1">
      <alignment horizontal="center" vertical="center" shrinkToFit="1"/>
    </xf>
    <xf numFmtId="0" fontId="79" fillId="0" borderId="55" xfId="0" applyFont="1" applyFill="1" applyBorder="1" applyAlignment="1">
      <alignment horizontal="center" vertical="center" shrinkToFit="1"/>
    </xf>
    <xf numFmtId="0" fontId="42" fillId="0" borderId="48" xfId="0" applyFont="1" applyFill="1" applyBorder="1" applyAlignment="1">
      <alignment horizontal="center" vertical="center" shrinkToFit="1"/>
    </xf>
    <xf numFmtId="0" fontId="50" fillId="0" borderId="55" xfId="0" applyFont="1" applyFill="1" applyBorder="1" applyAlignment="1">
      <alignment horizontal="center" vertical="center"/>
    </xf>
    <xf numFmtId="0" fontId="60" fillId="0" borderId="48" xfId="0" applyFont="1" applyFill="1" applyBorder="1" applyAlignment="1">
      <alignment horizontal="center" vertical="center" shrinkToFit="1"/>
    </xf>
    <xf numFmtId="0" fontId="60" fillId="0" borderId="0" xfId="0" applyFont="1" applyFill="1" applyBorder="1" applyAlignment="1">
      <alignment horizontal="center" vertical="center" shrinkToFit="1"/>
    </xf>
    <xf numFmtId="0" fontId="61" fillId="0" borderId="56" xfId="0" applyFont="1" applyFill="1" applyBorder="1" applyAlignment="1">
      <alignment horizontal="center" vertical="center" shrinkToFit="1"/>
    </xf>
    <xf numFmtId="0" fontId="61" fillId="0" borderId="0" xfId="0" applyFont="1" applyFill="1" applyBorder="1" applyAlignment="1">
      <alignment horizontal="center" vertical="center" shrinkToFit="1"/>
    </xf>
    <xf numFmtId="0" fontId="61" fillId="0" borderId="60" xfId="0" applyFont="1" applyFill="1" applyBorder="1" applyAlignment="1">
      <alignment horizontal="center" vertical="center" shrinkToFit="1"/>
    </xf>
    <xf numFmtId="0" fontId="60" fillId="0" borderId="56" xfId="0" applyFont="1" applyFill="1" applyBorder="1" applyAlignment="1">
      <alignment horizontal="center" vertical="center"/>
    </xf>
    <xf numFmtId="0" fontId="60" fillId="0" borderId="0" xfId="0" applyFont="1" applyFill="1" applyBorder="1" applyAlignment="1">
      <alignment horizontal="center" vertical="center"/>
    </xf>
    <xf numFmtId="0" fontId="62" fillId="0" borderId="56" xfId="0" applyFont="1" applyFill="1" applyBorder="1" applyAlignment="1">
      <alignment horizontal="center" vertical="center" shrinkToFit="1"/>
    </xf>
    <xf numFmtId="0" fontId="62" fillId="0" borderId="0" xfId="0" applyFont="1" applyFill="1" applyBorder="1" applyAlignment="1">
      <alignment horizontal="center" vertical="center" shrinkToFit="1"/>
    </xf>
    <xf numFmtId="0" fontId="62" fillId="0" borderId="55" xfId="0" applyFont="1" applyFill="1" applyBorder="1" applyAlignment="1">
      <alignment horizontal="center" vertical="center" shrinkToFit="1"/>
    </xf>
    <xf numFmtId="0" fontId="80" fillId="26" borderId="53" xfId="0" applyFont="1" applyFill="1" applyBorder="1" applyAlignment="1">
      <alignment horizontal="center" vertical="center" shrinkToFit="1"/>
    </xf>
    <xf numFmtId="0" fontId="80" fillId="26" borderId="62" xfId="0" applyFont="1" applyFill="1" applyBorder="1" applyAlignment="1">
      <alignment horizontal="center" vertical="center" shrinkToFit="1"/>
    </xf>
    <xf numFmtId="0" fontId="73" fillId="0" borderId="48" xfId="0" applyFont="1" applyFill="1" applyBorder="1" applyAlignment="1">
      <alignment horizontal="center" vertical="center" shrinkToFit="1"/>
    </xf>
    <xf numFmtId="0" fontId="73" fillId="0" borderId="0" xfId="0" applyFont="1" applyFill="1" applyBorder="1" applyAlignment="1">
      <alignment horizontal="center" vertical="center" shrinkToFit="1"/>
    </xf>
    <xf numFmtId="0" fontId="74" fillId="0" borderId="56" xfId="0" applyFont="1" applyFill="1" applyBorder="1" applyAlignment="1">
      <alignment horizontal="center" vertical="center" shrinkToFit="1"/>
    </xf>
    <xf numFmtId="0" fontId="74" fillId="0" borderId="0" xfId="0" applyFont="1" applyFill="1" applyBorder="1" applyAlignment="1">
      <alignment horizontal="center" vertical="center" shrinkToFit="1"/>
    </xf>
    <xf numFmtId="0" fontId="75" fillId="0" borderId="59" xfId="0" applyFont="1" applyFill="1" applyBorder="1" applyAlignment="1">
      <alignment horizontal="center" vertical="center" shrinkToFit="1"/>
    </xf>
    <xf numFmtId="0" fontId="73" fillId="0" borderId="56" xfId="0" applyFont="1" applyFill="1" applyBorder="1" applyAlignment="1">
      <alignment horizontal="center" vertical="center"/>
    </xf>
    <xf numFmtId="0" fontId="73" fillId="0" borderId="0" xfId="0" applyFont="1" applyFill="1" applyBorder="1" applyAlignment="1">
      <alignment horizontal="center" vertical="center"/>
    </xf>
    <xf numFmtId="0" fontId="70" fillId="0" borderId="55" xfId="0" applyFont="1" applyFill="1" applyBorder="1" applyAlignment="1">
      <alignment horizontal="center" vertical="center" shrinkToFit="1"/>
    </xf>
    <xf numFmtId="0" fontId="27" fillId="0" borderId="19" xfId="0" applyFont="1" applyFill="1" applyBorder="1" applyAlignment="1">
      <alignment horizontal="center" vertical="center" textRotation="255" shrinkToFit="1"/>
    </xf>
    <xf numFmtId="0" fontId="24" fillId="0" borderId="0" xfId="0" applyFont="1" applyBorder="1" applyAlignment="1">
      <alignment horizontal="center" shrinkToFit="1"/>
    </xf>
    <xf numFmtId="0" fontId="20" fillId="0" borderId="0" xfId="0" applyFont="1" applyBorder="1" applyAlignment="1">
      <alignment horizontal="left" shrinkToFit="1"/>
    </xf>
    <xf numFmtId="0" fontId="22" fillId="0" borderId="0" xfId="0" applyFont="1" applyBorder="1" applyAlignment="1">
      <alignment horizontal="left" shrinkToFit="1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Fill="1" applyBorder="1" applyAlignment="1">
      <alignment horizontal="center" vertical="center" wrapText="1" shrinkToFit="1"/>
    </xf>
    <xf numFmtId="0" fontId="22" fillId="0" borderId="20" xfId="0" applyFont="1" applyFill="1" applyBorder="1" applyAlignment="1">
      <alignment horizontal="center" vertical="center" wrapText="1" shrinkToFit="1"/>
    </xf>
    <xf numFmtId="0" fontId="22" fillId="0" borderId="25" xfId="0" applyFont="1" applyFill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3" fillId="0" borderId="85" xfId="0" applyFont="1" applyBorder="1" applyAlignment="1">
      <alignment horizontal="left" shrinkToFit="1"/>
    </xf>
    <xf numFmtId="0" fontId="27" fillId="0" borderId="0" xfId="0" applyFont="1" applyBorder="1" applyAlignment="1">
      <alignment horizontal="left" vertical="center"/>
    </xf>
    <xf numFmtId="0" fontId="21" fillId="0" borderId="47" xfId="0" applyFont="1" applyBorder="1" applyAlignment="1">
      <alignment horizontal="right" vertical="top"/>
    </xf>
    <xf numFmtId="0" fontId="28" fillId="0" borderId="0" xfId="0" applyFont="1" applyBorder="1" applyAlignment="1">
      <alignment horizontal="left" vertical="center"/>
    </xf>
    <xf numFmtId="0" fontId="22" fillId="0" borderId="21" xfId="0" applyFont="1" applyFill="1" applyBorder="1" applyAlignment="1">
      <alignment horizontal="center" vertical="center" shrinkToFit="1"/>
    </xf>
    <xf numFmtId="0" fontId="22" fillId="0" borderId="24" xfId="0" applyFont="1" applyFill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22" fillId="0" borderId="21" xfId="0" applyFont="1" applyFill="1" applyBorder="1" applyAlignment="1">
      <alignment horizontal="left" vertical="center" shrinkToFit="1"/>
    </xf>
    <xf numFmtId="0" fontId="22" fillId="0" borderId="24" xfId="0" applyFont="1" applyFill="1" applyBorder="1" applyAlignment="1">
      <alignment horizontal="left" vertical="center" shrinkToFit="1"/>
    </xf>
    <xf numFmtId="0" fontId="37" fillId="0" borderId="21" xfId="0" applyFont="1" applyFill="1" applyBorder="1" applyAlignment="1">
      <alignment horizontal="center" vertical="center" shrinkToFit="1"/>
    </xf>
    <xf numFmtId="0" fontId="37" fillId="0" borderId="24" xfId="0" applyFont="1" applyFill="1" applyBorder="1" applyAlignment="1">
      <alignment horizontal="center" vertical="center" shrinkToFit="1"/>
    </xf>
    <xf numFmtId="0" fontId="37" fillId="0" borderId="17" xfId="0" applyFont="1" applyBorder="1" applyAlignment="1">
      <alignment horizontal="center" vertical="center" shrinkToFit="1"/>
    </xf>
    <xf numFmtId="0" fontId="37" fillId="0" borderId="23" xfId="0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37" fillId="0" borderId="21" xfId="0" applyFont="1" applyBorder="1" applyAlignment="1">
      <alignment horizontal="center" vertical="center" shrinkToFit="1"/>
    </xf>
    <xf numFmtId="0" fontId="37" fillId="0" borderId="24" xfId="0" applyFont="1" applyBorder="1" applyAlignment="1">
      <alignment horizontal="center" vertical="center" shrinkToFit="1"/>
    </xf>
    <xf numFmtId="0" fontId="22" fillId="0" borderId="83" xfId="0" applyFont="1" applyFill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6" xfId="0" applyFont="1" applyBorder="1" applyAlignment="1">
      <alignment horizontal="center" vertical="center" shrinkToFit="1"/>
    </xf>
    <xf numFmtId="0" fontId="22" fillId="0" borderId="60" xfId="0" applyFont="1" applyBorder="1" applyAlignment="1">
      <alignment horizontal="center" vertical="center" shrinkToFit="1"/>
    </xf>
  </cellXfs>
  <cellStyles count="43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8000"/>
      <color rgb="FF009999"/>
      <color rgb="FFFF3399"/>
      <color rgb="FFFF9900"/>
      <color rgb="FFFF66FF"/>
      <color rgb="FF66FF33"/>
      <color rgb="FF00CC00"/>
      <color rgb="FFFF66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gif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gi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397329</xdr:colOff>
      <xdr:row>0</xdr:row>
      <xdr:rowOff>43543</xdr:rowOff>
    </xdr:from>
    <xdr:to>
      <xdr:col>20</xdr:col>
      <xdr:colOff>209006</xdr:colOff>
      <xdr:row>0</xdr:row>
      <xdr:rowOff>361678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251872" y="43543"/>
          <a:ext cx="1999705" cy="318135"/>
        </a:xfrm>
        <a:prstGeom prst="rect">
          <a:avLst/>
        </a:prstGeom>
        <a:ln w="9525">
          <a:noFill/>
          <a:round/>
          <a:headEnd/>
          <a:tailEnd/>
        </a:ln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12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580390</xdr:colOff>
      <xdr:row>1</xdr:row>
      <xdr:rowOff>107042</xdr:rowOff>
    </xdr:from>
    <xdr:to>
      <xdr:col>11</xdr:col>
      <xdr:colOff>311604</xdr:colOff>
      <xdr:row>3</xdr:row>
      <xdr:rowOff>155575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914390" y="399142"/>
          <a:ext cx="1941014" cy="518433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 editAs="oneCell">
    <xdr:from>
      <xdr:col>4</xdr:col>
      <xdr:colOff>250371</xdr:colOff>
      <xdr:row>40</xdr:row>
      <xdr:rowOff>30479</xdr:rowOff>
    </xdr:from>
    <xdr:to>
      <xdr:col>5</xdr:col>
      <xdr:colOff>402642</xdr:colOff>
      <xdr:row>43</xdr:row>
      <xdr:rowOff>258716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7811" y="9987279"/>
          <a:ext cx="883791" cy="1081677"/>
        </a:xfrm>
        <a:prstGeom prst="rect">
          <a:avLst/>
        </a:prstGeom>
      </xdr:spPr>
    </xdr:pic>
    <xdr:clientData/>
  </xdr:twoCellAnchor>
  <xdr:twoCellAnchor editAs="oneCell">
    <xdr:from>
      <xdr:col>4</xdr:col>
      <xdr:colOff>308065</xdr:colOff>
      <xdr:row>30</xdr:row>
      <xdr:rowOff>73124</xdr:rowOff>
    </xdr:from>
    <xdr:to>
      <xdr:col>5</xdr:col>
      <xdr:colOff>365760</xdr:colOff>
      <xdr:row>34</xdr:row>
      <xdr:rowOff>6827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5505" y="7520404"/>
          <a:ext cx="789215" cy="1071623"/>
        </a:xfrm>
        <a:prstGeom prst="rect">
          <a:avLst/>
        </a:prstGeom>
      </xdr:spPr>
    </xdr:pic>
    <xdr:clientData/>
  </xdr:twoCellAnchor>
  <xdr:twoCellAnchor editAs="oneCell">
    <xdr:from>
      <xdr:col>12</xdr:col>
      <xdr:colOff>248919</xdr:colOff>
      <xdr:row>30</xdr:row>
      <xdr:rowOff>269237</xdr:rowOff>
    </xdr:from>
    <xdr:to>
      <xdr:col>13</xdr:col>
      <xdr:colOff>289646</xdr:colOff>
      <xdr:row>34</xdr:row>
      <xdr:rowOff>71120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8519" y="7716517"/>
          <a:ext cx="772247" cy="939803"/>
        </a:xfrm>
        <a:prstGeom prst="rect">
          <a:avLst/>
        </a:prstGeom>
      </xdr:spPr>
    </xdr:pic>
    <xdr:clientData/>
  </xdr:twoCellAnchor>
  <xdr:twoCellAnchor editAs="oneCell">
    <xdr:from>
      <xdr:col>16</xdr:col>
      <xdr:colOff>84117</xdr:colOff>
      <xdr:row>30</xdr:row>
      <xdr:rowOff>223520</xdr:rowOff>
    </xdr:from>
    <xdr:to>
      <xdr:col>17</xdr:col>
      <xdr:colOff>295314</xdr:colOff>
      <xdr:row>34</xdr:row>
      <xdr:rowOff>67942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797" y="7670800"/>
          <a:ext cx="942717" cy="982342"/>
        </a:xfrm>
        <a:prstGeom prst="rect">
          <a:avLst/>
        </a:prstGeom>
      </xdr:spPr>
    </xdr:pic>
    <xdr:clientData/>
  </xdr:twoCellAnchor>
  <xdr:twoCellAnchor editAs="oneCell">
    <xdr:from>
      <xdr:col>7</xdr:col>
      <xdr:colOff>640804</xdr:colOff>
      <xdr:row>30</xdr:row>
      <xdr:rowOff>92355</xdr:rowOff>
    </xdr:from>
    <xdr:to>
      <xdr:col>9</xdr:col>
      <xdr:colOff>397882</xdr:colOff>
      <xdr:row>34</xdr:row>
      <xdr:rowOff>213361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2804" y="7539635"/>
          <a:ext cx="1220118" cy="1258926"/>
        </a:xfrm>
        <a:prstGeom prst="rect">
          <a:avLst/>
        </a:prstGeom>
      </xdr:spPr>
    </xdr:pic>
    <xdr:clientData/>
  </xdr:twoCellAnchor>
  <xdr:twoCellAnchor editAs="oneCell">
    <xdr:from>
      <xdr:col>12</xdr:col>
      <xdr:colOff>73563</xdr:colOff>
      <xdr:row>11</xdr:row>
      <xdr:rowOff>59690</xdr:rowOff>
    </xdr:from>
    <xdr:to>
      <xdr:col>13</xdr:col>
      <xdr:colOff>606251</xdr:colOff>
      <xdr:row>15</xdr:row>
      <xdr:rowOff>166468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3163" y="2772410"/>
          <a:ext cx="1264208" cy="1244698"/>
        </a:xfrm>
        <a:prstGeom prst="rect">
          <a:avLst/>
        </a:prstGeom>
      </xdr:spPr>
    </xdr:pic>
    <xdr:clientData/>
  </xdr:twoCellAnchor>
  <xdr:twoCellAnchor editAs="oneCell">
    <xdr:from>
      <xdr:col>1</xdr:col>
      <xdr:colOff>80284</xdr:colOff>
      <xdr:row>1</xdr:row>
      <xdr:rowOff>12700</xdr:rowOff>
    </xdr:from>
    <xdr:to>
      <xdr:col>5</xdr:col>
      <xdr:colOff>355251</xdr:colOff>
      <xdr:row>7</xdr:row>
      <xdr:rowOff>58057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661" b="7743"/>
        <a:stretch/>
      </xdr:blipFill>
      <xdr:spPr>
        <a:xfrm>
          <a:off x="258084" y="304800"/>
          <a:ext cx="3221367" cy="1632857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101691</xdr:colOff>
      <xdr:row>39</xdr:row>
      <xdr:rowOff>218439</xdr:rowOff>
    </xdr:from>
    <xdr:to>
      <xdr:col>13</xdr:col>
      <xdr:colOff>470438</xdr:colOff>
      <xdr:row>43</xdr:row>
      <xdr:rowOff>223882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1291" y="9890759"/>
          <a:ext cx="1100267" cy="1143363"/>
        </a:xfrm>
        <a:prstGeom prst="rect">
          <a:avLst/>
        </a:prstGeom>
      </xdr:spPr>
    </xdr:pic>
    <xdr:clientData/>
  </xdr:twoCellAnchor>
  <xdr:twoCellAnchor editAs="oneCell">
    <xdr:from>
      <xdr:col>12</xdr:col>
      <xdr:colOff>49710</xdr:colOff>
      <xdr:row>21</xdr:row>
      <xdr:rowOff>278207</xdr:rowOff>
    </xdr:from>
    <xdr:to>
      <xdr:col>13</xdr:col>
      <xdr:colOff>203200</xdr:colOff>
      <xdr:row>25</xdr:row>
      <xdr:rowOff>205692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9310" y="5500447"/>
          <a:ext cx="885010" cy="1065405"/>
        </a:xfrm>
        <a:prstGeom prst="rect">
          <a:avLst/>
        </a:prstGeom>
      </xdr:spPr>
    </xdr:pic>
    <xdr:clientData/>
  </xdr:twoCellAnchor>
  <xdr:twoCellAnchor editAs="oneCell">
    <xdr:from>
      <xdr:col>4</xdr:col>
      <xdr:colOff>69668</xdr:colOff>
      <xdr:row>10</xdr:row>
      <xdr:rowOff>156933</xdr:rowOff>
    </xdr:from>
    <xdr:to>
      <xdr:col>5</xdr:col>
      <xdr:colOff>458653</xdr:colOff>
      <xdr:row>15</xdr:row>
      <xdr:rowOff>165158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7108" y="2676613"/>
          <a:ext cx="1120505" cy="1339185"/>
        </a:xfrm>
        <a:prstGeom prst="rect">
          <a:avLst/>
        </a:prstGeom>
      </xdr:spPr>
    </xdr:pic>
    <xdr:clientData/>
  </xdr:twoCellAnchor>
  <xdr:twoCellAnchor editAs="oneCell">
    <xdr:from>
      <xdr:col>4</xdr:col>
      <xdr:colOff>161470</xdr:colOff>
      <xdr:row>21</xdr:row>
      <xdr:rowOff>280851</xdr:rowOff>
    </xdr:from>
    <xdr:to>
      <xdr:col>5</xdr:col>
      <xdr:colOff>596899</xdr:colOff>
      <xdr:row>26</xdr:row>
      <xdr:rowOff>33079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8910" y="5503091"/>
          <a:ext cx="1166949" cy="1174628"/>
        </a:xfrm>
        <a:prstGeom prst="rect">
          <a:avLst/>
        </a:prstGeom>
      </xdr:spPr>
    </xdr:pic>
    <xdr:clientData/>
  </xdr:twoCellAnchor>
  <xdr:twoCellAnchor editAs="oneCell">
    <xdr:from>
      <xdr:col>16</xdr:col>
      <xdr:colOff>265792</xdr:colOff>
      <xdr:row>39</xdr:row>
      <xdr:rowOff>195860</xdr:rowOff>
    </xdr:from>
    <xdr:to>
      <xdr:col>17</xdr:col>
      <xdr:colOff>419100</xdr:colOff>
      <xdr:row>43</xdr:row>
      <xdr:rowOff>2194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1472" y="9868180"/>
          <a:ext cx="884828" cy="944254"/>
        </a:xfrm>
        <a:prstGeom prst="rect">
          <a:avLst/>
        </a:prstGeom>
      </xdr:spPr>
    </xdr:pic>
    <xdr:clientData/>
  </xdr:twoCellAnchor>
  <xdr:twoCellAnchor editAs="oneCell">
    <xdr:from>
      <xdr:col>8</xdr:col>
      <xdr:colOff>27850</xdr:colOff>
      <xdr:row>21</xdr:row>
      <xdr:rowOff>251552</xdr:rowOff>
    </xdr:from>
    <xdr:to>
      <xdr:col>9</xdr:col>
      <xdr:colOff>498219</xdr:colOff>
      <xdr:row>26</xdr:row>
      <xdr:rowOff>51542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1370" y="5473792"/>
          <a:ext cx="1201889" cy="1222390"/>
        </a:xfrm>
        <a:prstGeom prst="rect">
          <a:avLst/>
        </a:prstGeom>
      </xdr:spPr>
    </xdr:pic>
    <xdr:clientData/>
  </xdr:twoCellAnchor>
  <xdr:twoCellAnchor editAs="oneCell">
    <xdr:from>
      <xdr:col>16</xdr:col>
      <xdr:colOff>182698</xdr:colOff>
      <xdr:row>12</xdr:row>
      <xdr:rowOff>140335</xdr:rowOff>
    </xdr:from>
    <xdr:to>
      <xdr:col>17</xdr:col>
      <xdr:colOff>472399</xdr:colOff>
      <xdr:row>16</xdr:row>
      <xdr:rowOff>80331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8378" y="3137535"/>
          <a:ext cx="1021221" cy="1077916"/>
        </a:xfrm>
        <a:prstGeom prst="rect">
          <a:avLst/>
        </a:prstGeom>
      </xdr:spPr>
    </xdr:pic>
    <xdr:clientData/>
  </xdr:twoCellAnchor>
  <xdr:twoCellAnchor editAs="oneCell">
    <xdr:from>
      <xdr:col>15</xdr:col>
      <xdr:colOff>182338</xdr:colOff>
      <xdr:row>5</xdr:row>
      <xdr:rowOff>62296</xdr:rowOff>
    </xdr:from>
    <xdr:to>
      <xdr:col>17</xdr:col>
      <xdr:colOff>35834</xdr:colOff>
      <xdr:row>9</xdr:row>
      <xdr:rowOff>155310</xdr:rowOff>
    </xdr:to>
    <xdr:pic>
      <xdr:nvPicPr>
        <xdr:cNvPr id="20" name="圖片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2538" y="1383096"/>
          <a:ext cx="1326696" cy="1096314"/>
        </a:xfrm>
        <a:prstGeom prst="rect">
          <a:avLst/>
        </a:prstGeom>
      </xdr:spPr>
    </xdr:pic>
    <xdr:clientData/>
  </xdr:twoCellAnchor>
  <xdr:twoCellAnchor editAs="oneCell">
    <xdr:from>
      <xdr:col>13</xdr:col>
      <xdr:colOff>78467</xdr:colOff>
      <xdr:row>5</xdr:row>
      <xdr:rowOff>65769</xdr:rowOff>
    </xdr:from>
    <xdr:to>
      <xdr:col>14</xdr:col>
      <xdr:colOff>391298</xdr:colOff>
      <xdr:row>10</xdr:row>
      <xdr:rowOff>16650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95467" y="1386569"/>
          <a:ext cx="1049431" cy="1119281"/>
        </a:xfrm>
        <a:prstGeom prst="rect">
          <a:avLst/>
        </a:prstGeom>
      </xdr:spPr>
    </xdr:pic>
    <xdr:clientData/>
  </xdr:twoCellAnchor>
  <xdr:twoCellAnchor editAs="oneCell">
    <xdr:from>
      <xdr:col>11</xdr:col>
      <xdr:colOff>582022</xdr:colOff>
      <xdr:row>0</xdr:row>
      <xdr:rowOff>20320</xdr:rowOff>
    </xdr:from>
    <xdr:to>
      <xdr:col>15</xdr:col>
      <xdr:colOff>705031</xdr:colOff>
      <xdr:row>1</xdr:row>
      <xdr:rowOff>52977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7" b="21052"/>
        <a:stretch/>
      </xdr:blipFill>
      <xdr:spPr>
        <a:xfrm>
          <a:off x="8080102" y="20320"/>
          <a:ext cx="3049089" cy="327297"/>
        </a:xfrm>
        <a:prstGeom prst="rect">
          <a:avLst/>
        </a:prstGeom>
      </xdr:spPr>
    </xdr:pic>
    <xdr:clientData/>
  </xdr:twoCellAnchor>
  <xdr:twoCellAnchor editAs="oneCell">
    <xdr:from>
      <xdr:col>10</xdr:col>
      <xdr:colOff>592820</xdr:colOff>
      <xdr:row>5</xdr:row>
      <xdr:rowOff>238577</xdr:rowOff>
    </xdr:from>
    <xdr:to>
      <xdr:col>12</xdr:col>
      <xdr:colOff>85725</xdr:colOff>
      <xdr:row>9</xdr:row>
      <xdr:rowOff>154536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7400020" y="1559377"/>
          <a:ext cx="966105" cy="919259"/>
        </a:xfrm>
        <a:prstGeom prst="rect">
          <a:avLst/>
        </a:prstGeom>
      </xdr:spPr>
    </xdr:pic>
    <xdr:clientData/>
  </xdr:twoCellAnchor>
  <xdr:twoCellAnchor editAs="oneCell">
    <xdr:from>
      <xdr:col>6</xdr:col>
      <xdr:colOff>167820</xdr:colOff>
      <xdr:row>4</xdr:row>
      <xdr:rowOff>156935</xdr:rowOff>
    </xdr:from>
    <xdr:to>
      <xdr:col>8</xdr:col>
      <xdr:colOff>42822</xdr:colOff>
      <xdr:row>10</xdr:row>
      <xdr:rowOff>36472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28620" y="1198335"/>
          <a:ext cx="1348202" cy="1327337"/>
        </a:xfrm>
        <a:prstGeom prst="rect">
          <a:avLst/>
        </a:prstGeom>
      </xdr:spPr>
    </xdr:pic>
    <xdr:clientData/>
  </xdr:twoCellAnchor>
  <xdr:twoCellAnchor editAs="oneCell">
    <xdr:from>
      <xdr:col>7</xdr:col>
      <xdr:colOff>520700</xdr:colOff>
      <xdr:row>4</xdr:row>
      <xdr:rowOff>259443</xdr:rowOff>
    </xdr:from>
    <xdr:to>
      <xdr:col>9</xdr:col>
      <xdr:colOff>510648</xdr:colOff>
      <xdr:row>10</xdr:row>
      <xdr:rowOff>32979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8100" y="1300843"/>
          <a:ext cx="1463148" cy="1221336"/>
        </a:xfrm>
        <a:prstGeom prst="rect">
          <a:avLst/>
        </a:prstGeom>
      </xdr:spPr>
    </xdr:pic>
    <xdr:clientData/>
  </xdr:twoCellAnchor>
  <xdr:twoCellAnchor editAs="oneCell">
    <xdr:from>
      <xdr:col>16</xdr:col>
      <xdr:colOff>335280</xdr:colOff>
      <xdr:row>22</xdr:row>
      <xdr:rowOff>182880</xdr:rowOff>
    </xdr:from>
    <xdr:to>
      <xdr:col>17</xdr:col>
      <xdr:colOff>422366</xdr:colOff>
      <xdr:row>25</xdr:row>
      <xdr:rowOff>139173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0960" y="5689600"/>
          <a:ext cx="818606" cy="809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6"/>
  <sheetViews>
    <sheetView tabSelected="1" topLeftCell="A13" zoomScale="75" zoomScaleNormal="75" workbookViewId="0">
      <selection activeCell="Y28" sqref="Y28"/>
    </sheetView>
  </sheetViews>
  <sheetFormatPr defaultColWidth="9" defaultRowHeight="16.5"/>
  <cols>
    <col min="1" max="1" width="2.625" style="96" customWidth="1"/>
    <col min="2" max="21" width="10.625" style="142" customWidth="1"/>
    <col min="22" max="16384" width="9" style="96"/>
  </cols>
  <sheetData>
    <row r="1" spans="2:21" ht="23.45" customHeight="1" thickBot="1">
      <c r="B1" s="231"/>
      <c r="C1" s="231"/>
      <c r="D1" s="231"/>
      <c r="E1" s="231"/>
      <c r="F1" s="231"/>
      <c r="J1" s="232"/>
      <c r="K1" s="232"/>
      <c r="L1" s="232"/>
      <c r="M1" s="232"/>
      <c r="N1" s="232"/>
      <c r="O1" s="232"/>
      <c r="P1" s="232"/>
      <c r="Q1" s="150"/>
      <c r="R1" s="150"/>
      <c r="S1" s="150"/>
      <c r="T1" s="150"/>
      <c r="U1" s="151"/>
    </row>
    <row r="2" spans="2:21" s="99" customFormat="1" ht="15" customHeight="1">
      <c r="B2" s="243"/>
      <c r="C2" s="244"/>
      <c r="D2" s="244"/>
      <c r="E2" s="244"/>
      <c r="F2" s="247" t="s">
        <v>131</v>
      </c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8"/>
      <c r="R2" s="245" t="s">
        <v>239</v>
      </c>
      <c r="S2" s="245"/>
      <c r="T2" s="245"/>
      <c r="U2" s="246"/>
    </row>
    <row r="3" spans="2:21" s="127" customFormat="1" ht="22.15" customHeight="1">
      <c r="B3" s="233"/>
      <c r="C3" s="234"/>
      <c r="D3" s="234"/>
      <c r="E3" s="234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50"/>
      <c r="R3" s="235" t="s">
        <v>275</v>
      </c>
      <c r="S3" s="235"/>
      <c r="T3" s="235"/>
      <c r="U3" s="236"/>
    </row>
    <row r="4" spans="2:21" s="128" customFormat="1" ht="22.15" customHeight="1">
      <c r="B4" s="233"/>
      <c r="C4" s="234"/>
      <c r="D4" s="234"/>
      <c r="E4" s="234"/>
      <c r="F4" s="249"/>
      <c r="G4" s="249"/>
      <c r="H4" s="249"/>
      <c r="I4" s="249"/>
      <c r="J4" s="249"/>
      <c r="K4" s="249"/>
      <c r="L4" s="249"/>
      <c r="M4" s="249"/>
      <c r="N4" s="249"/>
      <c r="O4" s="249"/>
      <c r="P4" s="249"/>
      <c r="Q4" s="250"/>
      <c r="R4" s="237" t="s">
        <v>291</v>
      </c>
      <c r="S4" s="238"/>
      <c r="T4" s="238"/>
      <c r="U4" s="239"/>
    </row>
    <row r="5" spans="2:21" s="128" customFormat="1" ht="22.15" customHeight="1">
      <c r="B5" s="233"/>
      <c r="C5" s="234"/>
      <c r="D5" s="234"/>
      <c r="E5" s="234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50"/>
      <c r="R5" s="240" t="s">
        <v>441</v>
      </c>
      <c r="S5" s="241"/>
      <c r="T5" s="241"/>
      <c r="U5" s="242"/>
    </row>
    <row r="6" spans="2:21" s="222" customFormat="1" ht="22.15" customHeight="1">
      <c r="B6" s="261"/>
      <c r="C6" s="262"/>
      <c r="D6" s="262"/>
      <c r="E6" s="262"/>
      <c r="F6" s="249"/>
      <c r="G6" s="249"/>
      <c r="H6" s="249"/>
      <c r="I6" s="249"/>
      <c r="J6" s="249"/>
      <c r="K6" s="249"/>
      <c r="L6" s="249"/>
      <c r="M6" s="249"/>
      <c r="N6" s="249"/>
      <c r="O6" s="249"/>
      <c r="P6" s="249"/>
      <c r="Q6" s="250"/>
      <c r="R6" s="263" t="s">
        <v>453</v>
      </c>
      <c r="S6" s="264"/>
      <c r="T6" s="264"/>
      <c r="U6" s="265"/>
    </row>
    <row r="7" spans="2:21" s="108" customFormat="1" ht="22.15" customHeight="1">
      <c r="B7" s="266"/>
      <c r="C7" s="267"/>
      <c r="D7" s="267"/>
      <c r="E7" s="267"/>
      <c r="F7" s="175"/>
      <c r="G7" s="175"/>
      <c r="H7" s="175"/>
      <c r="I7" s="175"/>
      <c r="J7" s="175"/>
      <c r="K7" s="175"/>
      <c r="L7" s="175"/>
      <c r="M7" s="175"/>
      <c r="N7" s="267"/>
      <c r="O7" s="267"/>
      <c r="P7" s="267"/>
      <c r="Q7" s="268"/>
      <c r="R7" s="269" t="s">
        <v>107</v>
      </c>
      <c r="S7" s="270"/>
      <c r="T7" s="270"/>
      <c r="U7" s="271"/>
    </row>
    <row r="8" spans="2:21" s="118" customFormat="1" ht="22.15" customHeight="1">
      <c r="B8" s="233"/>
      <c r="C8" s="234"/>
      <c r="D8" s="234"/>
      <c r="E8" s="234"/>
      <c r="F8" s="175"/>
      <c r="G8" s="175"/>
      <c r="H8" s="175"/>
      <c r="I8" s="175"/>
      <c r="J8" s="175"/>
      <c r="K8" s="175"/>
      <c r="L8" s="175"/>
      <c r="M8" s="175"/>
      <c r="N8" s="234"/>
      <c r="O8" s="234"/>
      <c r="P8" s="234"/>
      <c r="Q8" s="251"/>
      <c r="R8" s="252" t="s">
        <v>296</v>
      </c>
      <c r="S8" s="253"/>
      <c r="T8" s="253"/>
      <c r="U8" s="254"/>
    </row>
    <row r="9" spans="2:21" s="108" customFormat="1" ht="12.95" customHeight="1">
      <c r="B9" s="143"/>
      <c r="C9" s="144"/>
      <c r="D9" s="145"/>
      <c r="E9" s="146"/>
      <c r="F9" s="175"/>
      <c r="G9" s="175"/>
      <c r="H9" s="175"/>
      <c r="I9" s="175"/>
      <c r="J9" s="175"/>
      <c r="K9" s="175"/>
      <c r="L9" s="175"/>
      <c r="M9" s="175"/>
      <c r="N9" s="145"/>
      <c r="O9" s="144"/>
      <c r="P9" s="145"/>
      <c r="Q9" s="220"/>
      <c r="R9" s="138" t="s">
        <v>45</v>
      </c>
      <c r="S9" s="217">
        <f>第一週明細!W44</f>
        <v>734.8</v>
      </c>
      <c r="T9" s="138" t="s">
        <v>9</v>
      </c>
      <c r="U9" s="218">
        <f>第一週明細!W40</f>
        <v>24</v>
      </c>
    </row>
    <row r="10" spans="2:21" s="108" customFormat="1" ht="12.95" customHeight="1" thickBot="1">
      <c r="B10" s="147"/>
      <c r="C10" s="148"/>
      <c r="D10" s="149"/>
      <c r="E10" s="148"/>
      <c r="F10" s="176"/>
      <c r="G10" s="176"/>
      <c r="H10" s="176"/>
      <c r="I10" s="176"/>
      <c r="J10" s="176"/>
      <c r="K10" s="176"/>
      <c r="L10" s="176"/>
      <c r="M10" s="176"/>
      <c r="N10" s="149"/>
      <c r="O10" s="148"/>
      <c r="P10" s="149"/>
      <c r="Q10" s="221"/>
      <c r="R10" s="136" t="s">
        <v>7</v>
      </c>
      <c r="S10" s="216">
        <f>第一週明細!W38</f>
        <v>101.5</v>
      </c>
      <c r="T10" s="136" t="s">
        <v>11</v>
      </c>
      <c r="U10" s="219">
        <f>第一週明細!W42</f>
        <v>28.2</v>
      </c>
    </row>
    <row r="11" spans="2:21" s="99" customFormat="1" ht="15" customHeight="1">
      <c r="B11" s="255" t="s">
        <v>240</v>
      </c>
      <c r="C11" s="256"/>
      <c r="D11" s="256"/>
      <c r="E11" s="257"/>
      <c r="F11" s="256" t="s">
        <v>241</v>
      </c>
      <c r="G11" s="256"/>
      <c r="H11" s="256"/>
      <c r="I11" s="256"/>
      <c r="J11" s="258" t="s">
        <v>242</v>
      </c>
      <c r="K11" s="245"/>
      <c r="L11" s="245"/>
      <c r="M11" s="245"/>
      <c r="N11" s="245" t="s">
        <v>243</v>
      </c>
      <c r="O11" s="245"/>
      <c r="P11" s="245"/>
      <c r="Q11" s="259"/>
      <c r="R11" s="256" t="s">
        <v>244</v>
      </c>
      <c r="S11" s="256"/>
      <c r="T11" s="256"/>
      <c r="U11" s="260"/>
    </row>
    <row r="12" spans="2:21" s="127" customFormat="1" ht="22.15" customHeight="1">
      <c r="B12" s="272" t="s">
        <v>68</v>
      </c>
      <c r="C12" s="273"/>
      <c r="D12" s="273"/>
      <c r="E12" s="274"/>
      <c r="F12" s="274" t="s">
        <v>82</v>
      </c>
      <c r="G12" s="275"/>
      <c r="H12" s="275"/>
      <c r="I12" s="276"/>
      <c r="J12" s="274" t="s">
        <v>120</v>
      </c>
      <c r="K12" s="275"/>
      <c r="L12" s="275"/>
      <c r="M12" s="276"/>
      <c r="N12" s="277" t="s">
        <v>65</v>
      </c>
      <c r="O12" s="278"/>
      <c r="P12" s="278"/>
      <c r="Q12" s="278"/>
      <c r="R12" s="279" t="s">
        <v>268</v>
      </c>
      <c r="S12" s="280"/>
      <c r="T12" s="280"/>
      <c r="U12" s="281"/>
    </row>
    <row r="13" spans="2:21" s="128" customFormat="1" ht="22.15" customHeight="1">
      <c r="B13" s="282" t="s">
        <v>259</v>
      </c>
      <c r="C13" s="283"/>
      <c r="D13" s="283"/>
      <c r="E13" s="283"/>
      <c r="F13" s="237" t="s">
        <v>328</v>
      </c>
      <c r="G13" s="238"/>
      <c r="H13" s="238"/>
      <c r="I13" s="284"/>
      <c r="J13" s="285" t="s">
        <v>433</v>
      </c>
      <c r="K13" s="286"/>
      <c r="L13" s="286"/>
      <c r="M13" s="287"/>
      <c r="N13" s="288" t="s">
        <v>265</v>
      </c>
      <c r="O13" s="289"/>
      <c r="P13" s="289"/>
      <c r="Q13" s="290"/>
      <c r="R13" s="291" t="s">
        <v>175</v>
      </c>
      <c r="S13" s="292"/>
      <c r="T13" s="292"/>
      <c r="U13" s="293"/>
    </row>
    <row r="14" spans="2:21" s="128" customFormat="1" ht="22.15" customHeight="1">
      <c r="B14" s="294" t="s">
        <v>236</v>
      </c>
      <c r="C14" s="295"/>
      <c r="D14" s="295"/>
      <c r="E14" s="296"/>
      <c r="F14" s="297" t="s">
        <v>322</v>
      </c>
      <c r="G14" s="298"/>
      <c r="H14" s="298"/>
      <c r="I14" s="299"/>
      <c r="J14" s="300" t="s">
        <v>464</v>
      </c>
      <c r="K14" s="301"/>
      <c r="L14" s="301"/>
      <c r="M14" s="302"/>
      <c r="N14" s="240" t="s">
        <v>363</v>
      </c>
      <c r="O14" s="241"/>
      <c r="P14" s="241"/>
      <c r="Q14" s="241"/>
      <c r="R14" s="303" t="s">
        <v>261</v>
      </c>
      <c r="S14" s="303"/>
      <c r="T14" s="303"/>
      <c r="U14" s="304"/>
    </row>
    <row r="15" spans="2:21" s="222" customFormat="1" ht="22.15" customHeight="1">
      <c r="B15" s="305" t="s">
        <v>274</v>
      </c>
      <c r="C15" s="306"/>
      <c r="D15" s="306"/>
      <c r="E15" s="263"/>
      <c r="F15" s="307" t="s">
        <v>292</v>
      </c>
      <c r="G15" s="308"/>
      <c r="H15" s="308"/>
      <c r="I15" s="309"/>
      <c r="J15" s="310" t="s">
        <v>293</v>
      </c>
      <c r="K15" s="311"/>
      <c r="L15" s="311"/>
      <c r="M15" s="312"/>
      <c r="N15" s="313" t="s">
        <v>294</v>
      </c>
      <c r="O15" s="314"/>
      <c r="P15" s="314"/>
      <c r="Q15" s="315"/>
      <c r="R15" s="316" t="s">
        <v>266</v>
      </c>
      <c r="S15" s="317"/>
      <c r="T15" s="317"/>
      <c r="U15" s="318"/>
    </row>
    <row r="16" spans="2:21" s="108" customFormat="1" ht="22.15" customHeight="1">
      <c r="B16" s="319" t="s">
        <v>107</v>
      </c>
      <c r="C16" s="320"/>
      <c r="D16" s="320"/>
      <c r="E16" s="269"/>
      <c r="F16" s="320" t="s">
        <v>106</v>
      </c>
      <c r="G16" s="320"/>
      <c r="H16" s="320"/>
      <c r="I16" s="320"/>
      <c r="J16" s="320" t="s">
        <v>119</v>
      </c>
      <c r="K16" s="320"/>
      <c r="L16" s="320"/>
      <c r="M16" s="320"/>
      <c r="N16" s="320" t="s">
        <v>171</v>
      </c>
      <c r="O16" s="320"/>
      <c r="P16" s="320"/>
      <c r="Q16" s="269"/>
      <c r="R16" s="269" t="s">
        <v>119</v>
      </c>
      <c r="S16" s="270"/>
      <c r="T16" s="270"/>
      <c r="U16" s="271"/>
    </row>
    <row r="17" spans="2:21" s="118" customFormat="1" ht="22.15" customHeight="1">
      <c r="B17" s="321" t="s">
        <v>319</v>
      </c>
      <c r="C17" s="322"/>
      <c r="D17" s="322"/>
      <c r="E17" s="252"/>
      <c r="F17" s="322" t="s">
        <v>460</v>
      </c>
      <c r="G17" s="322"/>
      <c r="H17" s="322"/>
      <c r="I17" s="322"/>
      <c r="J17" s="322" t="s">
        <v>373</v>
      </c>
      <c r="K17" s="322"/>
      <c r="L17" s="322"/>
      <c r="M17" s="322"/>
      <c r="N17" s="323" t="s">
        <v>480</v>
      </c>
      <c r="O17" s="324"/>
      <c r="P17" s="324"/>
      <c r="Q17" s="324"/>
      <c r="R17" s="252" t="s">
        <v>470</v>
      </c>
      <c r="S17" s="253"/>
      <c r="T17" s="253"/>
      <c r="U17" s="254"/>
    </row>
    <row r="18" spans="2:21" s="108" customFormat="1" ht="12.95" customHeight="1">
      <c r="B18" s="154" t="s">
        <v>45</v>
      </c>
      <c r="C18" s="139">
        <f>第二週明細!W12</f>
        <v>755.2</v>
      </c>
      <c r="D18" s="138" t="s">
        <v>9</v>
      </c>
      <c r="E18" s="155">
        <f>第二週明細!W8</f>
        <v>24</v>
      </c>
      <c r="F18" s="138" t="s">
        <v>45</v>
      </c>
      <c r="G18" s="139">
        <f>第二週明細!W20</f>
        <v>754.2</v>
      </c>
      <c r="H18" s="138" t="s">
        <v>448</v>
      </c>
      <c r="I18" s="155">
        <f>第二週明細!W16</f>
        <v>23</v>
      </c>
      <c r="J18" s="138" t="s">
        <v>45</v>
      </c>
      <c r="K18" s="139">
        <f>第二週明細!W28</f>
        <v>752.5</v>
      </c>
      <c r="L18" s="138" t="s">
        <v>9</v>
      </c>
      <c r="M18" s="140">
        <f>第二週明細!W24</f>
        <v>24.5</v>
      </c>
      <c r="N18" s="138" t="s">
        <v>45</v>
      </c>
      <c r="O18" s="139">
        <f>第二週明細!W36</f>
        <v>770.1</v>
      </c>
      <c r="P18" s="138" t="s">
        <v>9</v>
      </c>
      <c r="Q18" s="140">
        <f>第二週明細!W32</f>
        <v>24.5</v>
      </c>
      <c r="R18" s="138" t="s">
        <v>45</v>
      </c>
      <c r="S18" s="139">
        <f>第二週明細!W44</f>
        <v>713.9</v>
      </c>
      <c r="T18" s="138" t="s">
        <v>9</v>
      </c>
      <c r="U18" s="152">
        <f>第二週明細!W40</f>
        <v>23.5</v>
      </c>
    </row>
    <row r="19" spans="2:21" s="108" customFormat="1" ht="12.95" customHeight="1" thickBot="1">
      <c r="B19" s="156" t="s">
        <v>7</v>
      </c>
      <c r="C19" s="137">
        <f>第二週明細!W6</f>
        <v>106</v>
      </c>
      <c r="D19" s="136" t="s">
        <v>11</v>
      </c>
      <c r="E19" s="137">
        <f>第二週明細!W10</f>
        <v>28.799999999999997</v>
      </c>
      <c r="F19" s="136" t="s">
        <v>7</v>
      </c>
      <c r="G19" s="137">
        <f>第二週明細!W14</f>
        <v>109</v>
      </c>
      <c r="H19" s="136" t="s">
        <v>47</v>
      </c>
      <c r="I19" s="137">
        <f>第二週明細!W18</f>
        <v>27.8</v>
      </c>
      <c r="J19" s="136" t="s">
        <v>7</v>
      </c>
      <c r="K19" s="137">
        <f>第二週明細!W22</f>
        <v>104.5</v>
      </c>
      <c r="L19" s="136" t="s">
        <v>11</v>
      </c>
      <c r="M19" s="141">
        <f>第二週明細!W26</f>
        <v>28.5</v>
      </c>
      <c r="N19" s="136" t="s">
        <v>7</v>
      </c>
      <c r="O19" s="137">
        <f>第二週明細!W30</f>
        <v>108.5</v>
      </c>
      <c r="P19" s="136" t="s">
        <v>11</v>
      </c>
      <c r="Q19" s="141">
        <f>第二週明細!W34</f>
        <v>28.900000000000002</v>
      </c>
      <c r="R19" s="136" t="s">
        <v>7</v>
      </c>
      <c r="S19" s="137">
        <f>第二週明細!W38</f>
        <v>98.5</v>
      </c>
      <c r="T19" s="136" t="s">
        <v>11</v>
      </c>
      <c r="U19" s="153">
        <f>第二週明細!W42</f>
        <v>27.1</v>
      </c>
    </row>
    <row r="20" spans="2:21" s="99" customFormat="1" ht="15" customHeight="1">
      <c r="B20" s="325" t="s">
        <v>245</v>
      </c>
      <c r="C20" s="326"/>
      <c r="D20" s="326"/>
      <c r="E20" s="327"/>
      <c r="F20" s="245" t="s">
        <v>246</v>
      </c>
      <c r="G20" s="245"/>
      <c r="H20" s="245"/>
      <c r="I20" s="245"/>
      <c r="J20" s="258" t="s">
        <v>247</v>
      </c>
      <c r="K20" s="245"/>
      <c r="L20" s="245"/>
      <c r="M20" s="245"/>
      <c r="N20" s="245" t="s">
        <v>248</v>
      </c>
      <c r="O20" s="245"/>
      <c r="P20" s="245"/>
      <c r="Q20" s="259"/>
      <c r="R20" s="256" t="s">
        <v>249</v>
      </c>
      <c r="S20" s="256"/>
      <c r="T20" s="256"/>
      <c r="U20" s="260"/>
    </row>
    <row r="21" spans="2:21" s="127" customFormat="1" ht="22.15" customHeight="1">
      <c r="B21" s="328" t="s">
        <v>157</v>
      </c>
      <c r="C21" s="329"/>
      <c r="D21" s="329"/>
      <c r="E21" s="330"/>
      <c r="F21" s="274" t="s">
        <v>83</v>
      </c>
      <c r="G21" s="275"/>
      <c r="H21" s="275"/>
      <c r="I21" s="276"/>
      <c r="J21" s="274" t="s">
        <v>120</v>
      </c>
      <c r="K21" s="275"/>
      <c r="L21" s="275"/>
      <c r="M21" s="276"/>
      <c r="N21" s="273" t="s">
        <v>65</v>
      </c>
      <c r="O21" s="273"/>
      <c r="P21" s="273"/>
      <c r="Q21" s="274"/>
      <c r="R21" s="279" t="s">
        <v>238</v>
      </c>
      <c r="S21" s="280"/>
      <c r="T21" s="280"/>
      <c r="U21" s="281"/>
    </row>
    <row r="22" spans="2:21" s="128" customFormat="1" ht="22.15" customHeight="1">
      <c r="B22" s="340" t="s">
        <v>262</v>
      </c>
      <c r="C22" s="341"/>
      <c r="D22" s="341"/>
      <c r="E22" s="341"/>
      <c r="F22" s="288" t="s">
        <v>490</v>
      </c>
      <c r="G22" s="289"/>
      <c r="H22" s="289"/>
      <c r="I22" s="289"/>
      <c r="J22" s="291" t="s">
        <v>264</v>
      </c>
      <c r="K22" s="292"/>
      <c r="L22" s="292"/>
      <c r="M22" s="331"/>
      <c r="N22" s="288" t="s">
        <v>449</v>
      </c>
      <c r="O22" s="289"/>
      <c r="P22" s="289"/>
      <c r="Q22" s="289"/>
      <c r="R22" s="332" t="s">
        <v>176</v>
      </c>
      <c r="S22" s="333"/>
      <c r="T22" s="333"/>
      <c r="U22" s="334"/>
    </row>
    <row r="23" spans="2:21" s="128" customFormat="1" ht="22.15" customHeight="1">
      <c r="B23" s="342" t="s">
        <v>263</v>
      </c>
      <c r="C23" s="343"/>
      <c r="D23" s="343"/>
      <c r="E23" s="344"/>
      <c r="F23" s="335" t="s">
        <v>494</v>
      </c>
      <c r="G23" s="336"/>
      <c r="H23" s="336"/>
      <c r="I23" s="336"/>
      <c r="J23" s="337" t="s">
        <v>487</v>
      </c>
      <c r="K23" s="338"/>
      <c r="L23" s="338"/>
      <c r="M23" s="339"/>
      <c r="N23" s="335" t="s">
        <v>479</v>
      </c>
      <c r="O23" s="336"/>
      <c r="P23" s="336"/>
      <c r="Q23" s="336"/>
      <c r="R23" s="291" t="s">
        <v>475</v>
      </c>
      <c r="S23" s="292"/>
      <c r="T23" s="292"/>
      <c r="U23" s="293"/>
    </row>
    <row r="24" spans="2:21" s="222" customFormat="1" ht="22.15" customHeight="1">
      <c r="B24" s="356" t="s">
        <v>285</v>
      </c>
      <c r="C24" s="357"/>
      <c r="D24" s="357"/>
      <c r="E24" s="358"/>
      <c r="F24" s="352" t="s">
        <v>491</v>
      </c>
      <c r="G24" s="353"/>
      <c r="H24" s="353"/>
      <c r="I24" s="353"/>
      <c r="J24" s="354" t="s">
        <v>288</v>
      </c>
      <c r="K24" s="354"/>
      <c r="L24" s="354"/>
      <c r="M24" s="354"/>
      <c r="N24" s="352" t="s">
        <v>450</v>
      </c>
      <c r="O24" s="353"/>
      <c r="P24" s="353"/>
      <c r="Q24" s="353"/>
      <c r="R24" s="310" t="s">
        <v>279</v>
      </c>
      <c r="S24" s="311"/>
      <c r="T24" s="311"/>
      <c r="U24" s="355"/>
    </row>
    <row r="25" spans="2:21" s="108" customFormat="1" ht="22.15" customHeight="1">
      <c r="B25" s="319" t="s">
        <v>277</v>
      </c>
      <c r="C25" s="320"/>
      <c r="D25" s="320"/>
      <c r="E25" s="269"/>
      <c r="F25" s="320" t="s">
        <v>278</v>
      </c>
      <c r="G25" s="320"/>
      <c r="H25" s="320"/>
      <c r="I25" s="320"/>
      <c r="J25" s="320" t="s">
        <v>107</v>
      </c>
      <c r="K25" s="320"/>
      <c r="L25" s="320"/>
      <c r="M25" s="320"/>
      <c r="N25" s="320" t="s">
        <v>171</v>
      </c>
      <c r="O25" s="320"/>
      <c r="P25" s="320"/>
      <c r="Q25" s="269"/>
      <c r="R25" s="269" t="s">
        <v>134</v>
      </c>
      <c r="S25" s="270"/>
      <c r="T25" s="270"/>
      <c r="U25" s="271"/>
    </row>
    <row r="26" spans="2:21" s="118" customFormat="1" ht="22.15" customHeight="1">
      <c r="B26" s="321" t="s">
        <v>269</v>
      </c>
      <c r="C26" s="322"/>
      <c r="D26" s="322"/>
      <c r="E26" s="252"/>
      <c r="F26" s="322" t="s">
        <v>374</v>
      </c>
      <c r="G26" s="322"/>
      <c r="H26" s="322"/>
      <c r="I26" s="322"/>
      <c r="J26" s="362" t="s">
        <v>173</v>
      </c>
      <c r="K26" s="362"/>
      <c r="L26" s="362"/>
      <c r="M26" s="362"/>
      <c r="N26" s="252" t="s">
        <v>375</v>
      </c>
      <c r="O26" s="253"/>
      <c r="P26" s="253"/>
      <c r="Q26" s="253"/>
      <c r="R26" s="252" t="s">
        <v>276</v>
      </c>
      <c r="S26" s="253"/>
      <c r="T26" s="253"/>
      <c r="U26" s="254"/>
    </row>
    <row r="27" spans="2:21" s="108" customFormat="1" ht="12.95" customHeight="1">
      <c r="B27" s="154" t="s">
        <v>45</v>
      </c>
      <c r="C27" s="139">
        <f>第三週明細!W12</f>
        <v>723.6</v>
      </c>
      <c r="D27" s="138" t="s">
        <v>9</v>
      </c>
      <c r="E27" s="155">
        <f>第三週明細!W8</f>
        <v>24</v>
      </c>
      <c r="F27" s="138" t="s">
        <v>45</v>
      </c>
      <c r="G27" s="139">
        <f>第三週明細!W20</f>
        <v>725.3</v>
      </c>
      <c r="H27" s="138" t="s">
        <v>9</v>
      </c>
      <c r="I27" s="155">
        <f>第三週明細!W16</f>
        <v>24.5</v>
      </c>
      <c r="J27" s="138" t="s">
        <v>45</v>
      </c>
      <c r="K27" s="139">
        <f>第三週明細!W28</f>
        <v>755.2</v>
      </c>
      <c r="L27" s="138" t="s">
        <v>9</v>
      </c>
      <c r="M27" s="140">
        <f>第三週明細!W24</f>
        <v>24</v>
      </c>
      <c r="N27" s="138" t="s">
        <v>45</v>
      </c>
      <c r="O27" s="139">
        <f>第三週明細!W36</f>
        <v>733.3</v>
      </c>
      <c r="P27" s="138" t="s">
        <v>9</v>
      </c>
      <c r="Q27" s="140">
        <f>第三週明細!W32</f>
        <v>24.5</v>
      </c>
      <c r="R27" s="138" t="s">
        <v>45</v>
      </c>
      <c r="S27" s="139">
        <f>第三週明細!W44</f>
        <v>757.6</v>
      </c>
      <c r="T27" s="138" t="s">
        <v>9</v>
      </c>
      <c r="U27" s="152">
        <f>第三週明細!W40</f>
        <v>24</v>
      </c>
    </row>
    <row r="28" spans="2:21" s="108" customFormat="1" ht="12.95" customHeight="1" thickBot="1">
      <c r="B28" s="156" t="s">
        <v>7</v>
      </c>
      <c r="C28" s="137">
        <f>第三週明細!W6</f>
        <v>99</v>
      </c>
      <c r="D28" s="136" t="s">
        <v>11</v>
      </c>
      <c r="E28" s="137">
        <f>第三週明細!W10</f>
        <v>27.9</v>
      </c>
      <c r="F28" s="136" t="s">
        <v>7</v>
      </c>
      <c r="G28" s="137">
        <f>第三週明細!W14</f>
        <v>98.5</v>
      </c>
      <c r="H28" s="136" t="s">
        <v>47</v>
      </c>
      <c r="I28" s="137">
        <f>第三週明細!W18</f>
        <v>27.7</v>
      </c>
      <c r="J28" s="136" t="s">
        <v>7</v>
      </c>
      <c r="K28" s="137">
        <f>第三週明細!W22</f>
        <v>106</v>
      </c>
      <c r="L28" s="136" t="s">
        <v>11</v>
      </c>
      <c r="M28" s="141">
        <f>第三週明細!W26</f>
        <v>28.799999999999997</v>
      </c>
      <c r="N28" s="136" t="s">
        <v>7</v>
      </c>
      <c r="O28" s="137">
        <f>第三週明細!W30</f>
        <v>99.5</v>
      </c>
      <c r="P28" s="136" t="s">
        <v>11</v>
      </c>
      <c r="Q28" s="141">
        <f>第三週明細!W34</f>
        <v>28.7</v>
      </c>
      <c r="R28" s="136" t="s">
        <v>7</v>
      </c>
      <c r="S28" s="137">
        <f>第三週明細!W38</f>
        <v>106.5</v>
      </c>
      <c r="T28" s="136" t="s">
        <v>11</v>
      </c>
      <c r="U28" s="153">
        <f>第三週明細!W42</f>
        <v>28.9</v>
      </c>
    </row>
    <row r="29" spans="2:21" s="99" customFormat="1" ht="15" customHeight="1">
      <c r="B29" s="363" t="s">
        <v>485</v>
      </c>
      <c r="C29" s="364"/>
      <c r="D29" s="364"/>
      <c r="E29" s="364"/>
      <c r="F29" s="256" t="s">
        <v>250</v>
      </c>
      <c r="G29" s="256"/>
      <c r="H29" s="256"/>
      <c r="I29" s="257"/>
      <c r="J29" s="256" t="s">
        <v>251</v>
      </c>
      <c r="K29" s="256"/>
      <c r="L29" s="256"/>
      <c r="M29" s="256"/>
      <c r="N29" s="256" t="s">
        <v>252</v>
      </c>
      <c r="O29" s="256"/>
      <c r="P29" s="256"/>
      <c r="Q29" s="257"/>
      <c r="R29" s="256" t="s">
        <v>253</v>
      </c>
      <c r="S29" s="256"/>
      <c r="T29" s="256"/>
      <c r="U29" s="260"/>
    </row>
    <row r="30" spans="2:21" s="127" customFormat="1" ht="22.15" customHeight="1">
      <c r="B30" s="365" t="s">
        <v>68</v>
      </c>
      <c r="C30" s="275"/>
      <c r="D30" s="275"/>
      <c r="E30" s="275"/>
      <c r="F30" s="277" t="s">
        <v>87</v>
      </c>
      <c r="G30" s="278"/>
      <c r="H30" s="278"/>
      <c r="I30" s="278"/>
      <c r="J30" s="274" t="s">
        <v>121</v>
      </c>
      <c r="K30" s="275"/>
      <c r="L30" s="275"/>
      <c r="M30" s="276"/>
      <c r="N30" s="273" t="s">
        <v>64</v>
      </c>
      <c r="O30" s="273"/>
      <c r="P30" s="273"/>
      <c r="Q30" s="274"/>
      <c r="R30" s="279" t="s">
        <v>226</v>
      </c>
      <c r="S30" s="280"/>
      <c r="T30" s="280"/>
      <c r="U30" s="281"/>
    </row>
    <row r="31" spans="2:21" s="128" customFormat="1" ht="22.15" customHeight="1">
      <c r="B31" s="345" t="s">
        <v>486</v>
      </c>
      <c r="C31" s="346"/>
      <c r="D31" s="346"/>
      <c r="E31" s="346"/>
      <c r="F31" s="288" t="s">
        <v>457</v>
      </c>
      <c r="G31" s="289"/>
      <c r="H31" s="289"/>
      <c r="I31" s="289"/>
      <c r="J31" s="347" t="s">
        <v>280</v>
      </c>
      <c r="K31" s="348"/>
      <c r="L31" s="348"/>
      <c r="M31" s="349"/>
      <c r="N31" s="350" t="s">
        <v>267</v>
      </c>
      <c r="O31" s="351"/>
      <c r="P31" s="351"/>
      <c r="Q31" s="351"/>
      <c r="R31" s="288" t="s">
        <v>284</v>
      </c>
      <c r="S31" s="289"/>
      <c r="T31" s="289"/>
      <c r="U31" s="386"/>
    </row>
    <row r="32" spans="2:21" s="128" customFormat="1" ht="22.15" customHeight="1">
      <c r="B32" s="387" t="s">
        <v>489</v>
      </c>
      <c r="C32" s="388"/>
      <c r="D32" s="388"/>
      <c r="E32" s="388"/>
      <c r="F32" s="240" t="s">
        <v>402</v>
      </c>
      <c r="G32" s="241"/>
      <c r="H32" s="241"/>
      <c r="I32" s="241"/>
      <c r="J32" s="389" t="s">
        <v>300</v>
      </c>
      <c r="K32" s="390"/>
      <c r="L32" s="390"/>
      <c r="M32" s="391"/>
      <c r="N32" s="392" t="s">
        <v>282</v>
      </c>
      <c r="O32" s="393"/>
      <c r="P32" s="393"/>
      <c r="Q32" s="393"/>
      <c r="R32" s="394" t="s">
        <v>301</v>
      </c>
      <c r="S32" s="395"/>
      <c r="T32" s="395"/>
      <c r="U32" s="396"/>
    </row>
    <row r="33" spans="2:21" s="222" customFormat="1" ht="22.15" customHeight="1">
      <c r="B33" s="399" t="s">
        <v>295</v>
      </c>
      <c r="C33" s="400"/>
      <c r="D33" s="400"/>
      <c r="E33" s="400"/>
      <c r="F33" s="401" t="s">
        <v>299</v>
      </c>
      <c r="G33" s="402"/>
      <c r="H33" s="402"/>
      <c r="I33" s="402"/>
      <c r="J33" s="403" t="s">
        <v>281</v>
      </c>
      <c r="K33" s="403"/>
      <c r="L33" s="403"/>
      <c r="M33" s="403"/>
      <c r="N33" s="404" t="s">
        <v>297</v>
      </c>
      <c r="O33" s="405"/>
      <c r="P33" s="405"/>
      <c r="Q33" s="405"/>
      <c r="R33" s="307" t="s">
        <v>395</v>
      </c>
      <c r="S33" s="308"/>
      <c r="T33" s="308"/>
      <c r="U33" s="406"/>
    </row>
    <row r="34" spans="2:21" s="108" customFormat="1" ht="22.15" customHeight="1">
      <c r="B34" s="385" t="s">
        <v>298</v>
      </c>
      <c r="C34" s="278"/>
      <c r="D34" s="278"/>
      <c r="E34" s="278"/>
      <c r="F34" s="269" t="s">
        <v>130</v>
      </c>
      <c r="G34" s="270"/>
      <c r="H34" s="270"/>
      <c r="I34" s="270"/>
      <c r="J34" s="320" t="s">
        <v>154</v>
      </c>
      <c r="K34" s="320"/>
      <c r="L34" s="320"/>
      <c r="M34" s="320"/>
      <c r="N34" s="320" t="s">
        <v>170</v>
      </c>
      <c r="O34" s="320"/>
      <c r="P34" s="320"/>
      <c r="Q34" s="269"/>
      <c r="R34" s="269" t="s">
        <v>107</v>
      </c>
      <c r="S34" s="270"/>
      <c r="T34" s="270"/>
      <c r="U34" s="271"/>
    </row>
    <row r="35" spans="2:21" s="109" customFormat="1" ht="22.15" customHeight="1">
      <c r="B35" s="373" t="s">
        <v>296</v>
      </c>
      <c r="C35" s="253"/>
      <c r="D35" s="253"/>
      <c r="E35" s="253"/>
      <c r="F35" s="322" t="s">
        <v>319</v>
      </c>
      <c r="G35" s="322"/>
      <c r="H35" s="322"/>
      <c r="I35" s="322"/>
      <c r="J35" s="322" t="s">
        <v>174</v>
      </c>
      <c r="K35" s="322"/>
      <c r="L35" s="322"/>
      <c r="M35" s="322"/>
      <c r="N35" s="397" t="s">
        <v>458</v>
      </c>
      <c r="O35" s="398"/>
      <c r="P35" s="398"/>
      <c r="Q35" s="398"/>
      <c r="R35" s="252" t="s">
        <v>471</v>
      </c>
      <c r="S35" s="253"/>
      <c r="T35" s="253"/>
      <c r="U35" s="254"/>
    </row>
    <row r="36" spans="2:21" s="108" customFormat="1" ht="12.95" customHeight="1">
      <c r="B36" s="157" t="s">
        <v>45</v>
      </c>
      <c r="C36" s="139">
        <f>'第四週明細  '!W12</f>
        <v>739.2</v>
      </c>
      <c r="D36" s="158" t="s">
        <v>46</v>
      </c>
      <c r="E36" s="155">
        <f>'第四週明細  '!W8</f>
        <v>24</v>
      </c>
      <c r="F36" s="159" t="s">
        <v>45</v>
      </c>
      <c r="G36" s="139">
        <f>'第四週明細  '!W20</f>
        <v>750.8</v>
      </c>
      <c r="H36" s="158" t="s">
        <v>46</v>
      </c>
      <c r="I36" s="140">
        <f>'第四週明細  '!W16</f>
        <v>24</v>
      </c>
      <c r="J36" s="138" t="s">
        <v>45</v>
      </c>
      <c r="K36" s="139">
        <f>'第四週明細  '!W28</f>
        <v>755.2</v>
      </c>
      <c r="L36" s="138" t="s">
        <v>9</v>
      </c>
      <c r="M36" s="140">
        <f>'第四週明細  '!W24</f>
        <v>24</v>
      </c>
      <c r="N36" s="138" t="s">
        <v>45</v>
      </c>
      <c r="O36" s="139">
        <f>'第四週明細  '!W36</f>
        <v>764.1</v>
      </c>
      <c r="P36" s="138" t="s">
        <v>9</v>
      </c>
      <c r="Q36" s="140">
        <f>'第四週明細  '!W32</f>
        <v>24.5</v>
      </c>
      <c r="R36" s="138" t="s">
        <v>45</v>
      </c>
      <c r="S36" s="139">
        <f>'第四週明細  '!W44</f>
        <v>725.3</v>
      </c>
      <c r="T36" s="138" t="s">
        <v>9</v>
      </c>
      <c r="U36" s="152">
        <f>'第四週明細  '!W40</f>
        <v>24.5</v>
      </c>
    </row>
    <row r="37" spans="2:21" s="108" customFormat="1" ht="12.95" customHeight="1" thickBot="1">
      <c r="B37" s="147" t="s">
        <v>44</v>
      </c>
      <c r="C37" s="160">
        <f>'第四週明細  '!W6</f>
        <v>102.5</v>
      </c>
      <c r="D37" s="161" t="s">
        <v>47</v>
      </c>
      <c r="E37" s="160">
        <f>'第四週明細  '!W10</f>
        <v>28.299999999999997</v>
      </c>
      <c r="F37" s="161" t="s">
        <v>44</v>
      </c>
      <c r="G37" s="160">
        <f>'第四週明細  '!W14</f>
        <v>105</v>
      </c>
      <c r="H37" s="161" t="s">
        <v>47</v>
      </c>
      <c r="I37" s="162">
        <f>'第四週明細  '!W18</f>
        <v>28.7</v>
      </c>
      <c r="J37" s="136" t="s">
        <v>7</v>
      </c>
      <c r="K37" s="137">
        <f>'第四週明細  '!W22</f>
        <v>106</v>
      </c>
      <c r="L37" s="136" t="s">
        <v>11</v>
      </c>
      <c r="M37" s="141">
        <f>'第四週明細  '!W26</f>
        <v>28.799999999999997</v>
      </c>
      <c r="N37" s="136" t="s">
        <v>7</v>
      </c>
      <c r="O37" s="137">
        <f>'第四週明細  '!W30</f>
        <v>107</v>
      </c>
      <c r="P37" s="136" t="s">
        <v>11</v>
      </c>
      <c r="Q37" s="141">
        <f>'第四週明細  '!W34</f>
        <v>28.9</v>
      </c>
      <c r="R37" s="136" t="s">
        <v>7</v>
      </c>
      <c r="S37" s="137">
        <f>'第四週明細  '!W38</f>
        <v>98.5</v>
      </c>
      <c r="T37" s="136" t="s">
        <v>11</v>
      </c>
      <c r="U37" s="153">
        <f>'第四週明細  '!W42</f>
        <v>27.7</v>
      </c>
    </row>
    <row r="38" spans="2:21" s="99" customFormat="1" ht="15" customHeight="1">
      <c r="B38" s="363" t="s">
        <v>254</v>
      </c>
      <c r="C38" s="364"/>
      <c r="D38" s="364"/>
      <c r="E38" s="364"/>
      <c r="F38" s="256" t="s">
        <v>255</v>
      </c>
      <c r="G38" s="256"/>
      <c r="H38" s="256"/>
      <c r="I38" s="257"/>
      <c r="J38" s="256" t="s">
        <v>256</v>
      </c>
      <c r="K38" s="256"/>
      <c r="L38" s="256"/>
      <c r="M38" s="256"/>
      <c r="N38" s="256" t="s">
        <v>257</v>
      </c>
      <c r="O38" s="256"/>
      <c r="P38" s="256"/>
      <c r="Q38" s="257"/>
      <c r="R38" s="245" t="s">
        <v>258</v>
      </c>
      <c r="S38" s="245"/>
      <c r="T38" s="245"/>
      <c r="U38" s="246"/>
    </row>
    <row r="39" spans="2:21" s="127" customFormat="1" ht="22.15" customHeight="1">
      <c r="B39" s="365" t="s">
        <v>68</v>
      </c>
      <c r="C39" s="275"/>
      <c r="D39" s="275"/>
      <c r="E39" s="275"/>
      <c r="F39" s="277" t="s">
        <v>88</v>
      </c>
      <c r="G39" s="278"/>
      <c r="H39" s="278"/>
      <c r="I39" s="278"/>
      <c r="J39" s="274" t="s">
        <v>121</v>
      </c>
      <c r="K39" s="275"/>
      <c r="L39" s="275"/>
      <c r="M39" s="276"/>
      <c r="N39" s="273" t="s">
        <v>101</v>
      </c>
      <c r="O39" s="273"/>
      <c r="P39" s="273"/>
      <c r="Q39" s="274"/>
      <c r="R39" s="279" t="s">
        <v>272</v>
      </c>
      <c r="S39" s="280"/>
      <c r="T39" s="280"/>
      <c r="U39" s="281"/>
    </row>
    <row r="40" spans="2:21" s="128" customFormat="1" ht="22.15" customHeight="1">
      <c r="B40" s="359" t="s">
        <v>427</v>
      </c>
      <c r="C40" s="301"/>
      <c r="D40" s="301"/>
      <c r="E40" s="301"/>
      <c r="F40" s="285" t="s">
        <v>403</v>
      </c>
      <c r="G40" s="286"/>
      <c r="H40" s="286"/>
      <c r="I40" s="286"/>
      <c r="J40" s="291" t="s">
        <v>271</v>
      </c>
      <c r="K40" s="292"/>
      <c r="L40" s="292"/>
      <c r="M40" s="331"/>
      <c r="N40" s="360" t="s">
        <v>423</v>
      </c>
      <c r="O40" s="361"/>
      <c r="P40" s="361"/>
      <c r="Q40" s="361"/>
      <c r="R40" s="291" t="s">
        <v>260</v>
      </c>
      <c r="S40" s="292"/>
      <c r="T40" s="292"/>
      <c r="U40" s="293"/>
    </row>
    <row r="41" spans="2:21" s="128" customFormat="1" ht="22.15" customHeight="1">
      <c r="B41" s="366" t="s">
        <v>302</v>
      </c>
      <c r="C41" s="367"/>
      <c r="D41" s="367"/>
      <c r="E41" s="367"/>
      <c r="F41" s="368" t="s">
        <v>283</v>
      </c>
      <c r="G41" s="369"/>
      <c r="H41" s="369"/>
      <c r="I41" s="369"/>
      <c r="J41" s="337" t="s">
        <v>422</v>
      </c>
      <c r="K41" s="338"/>
      <c r="L41" s="338"/>
      <c r="M41" s="339"/>
      <c r="N41" s="370" t="s">
        <v>303</v>
      </c>
      <c r="O41" s="371"/>
      <c r="P41" s="371"/>
      <c r="Q41" s="371"/>
      <c r="R41" s="285" t="s">
        <v>286</v>
      </c>
      <c r="S41" s="286"/>
      <c r="T41" s="286"/>
      <c r="U41" s="372"/>
    </row>
    <row r="42" spans="2:21" s="222" customFormat="1" ht="22.15" customHeight="1">
      <c r="B42" s="376" t="s">
        <v>270</v>
      </c>
      <c r="C42" s="377"/>
      <c r="D42" s="377"/>
      <c r="E42" s="377"/>
      <c r="F42" s="378" t="s">
        <v>444</v>
      </c>
      <c r="G42" s="379"/>
      <c r="H42" s="379"/>
      <c r="I42" s="379"/>
      <c r="J42" s="354" t="s">
        <v>416</v>
      </c>
      <c r="K42" s="354"/>
      <c r="L42" s="354"/>
      <c r="M42" s="354"/>
      <c r="N42" s="380" t="s">
        <v>437</v>
      </c>
      <c r="O42" s="381"/>
      <c r="P42" s="381"/>
      <c r="Q42" s="381"/>
      <c r="R42" s="382" t="s">
        <v>432</v>
      </c>
      <c r="S42" s="383"/>
      <c r="T42" s="383"/>
      <c r="U42" s="384"/>
    </row>
    <row r="43" spans="2:21" s="108" customFormat="1" ht="22.15" customHeight="1">
      <c r="B43" s="385" t="s">
        <v>135</v>
      </c>
      <c r="C43" s="278"/>
      <c r="D43" s="278"/>
      <c r="E43" s="278"/>
      <c r="F43" s="269" t="s">
        <v>130</v>
      </c>
      <c r="G43" s="270"/>
      <c r="H43" s="270"/>
      <c r="I43" s="270"/>
      <c r="J43" s="320" t="s">
        <v>134</v>
      </c>
      <c r="K43" s="320"/>
      <c r="L43" s="320"/>
      <c r="M43" s="320"/>
      <c r="N43" s="320" t="s">
        <v>172</v>
      </c>
      <c r="O43" s="320"/>
      <c r="P43" s="320"/>
      <c r="Q43" s="269"/>
      <c r="R43" s="269" t="s">
        <v>287</v>
      </c>
      <c r="S43" s="270"/>
      <c r="T43" s="270"/>
      <c r="U43" s="271"/>
    </row>
    <row r="44" spans="2:21" s="109" customFormat="1" ht="22.15" customHeight="1">
      <c r="B44" s="373" t="s">
        <v>428</v>
      </c>
      <c r="C44" s="253"/>
      <c r="D44" s="253"/>
      <c r="E44" s="253"/>
      <c r="F44" s="374" t="s">
        <v>269</v>
      </c>
      <c r="G44" s="375"/>
      <c r="H44" s="375"/>
      <c r="I44" s="375"/>
      <c r="J44" s="322" t="s">
        <v>273</v>
      </c>
      <c r="K44" s="322"/>
      <c r="L44" s="322"/>
      <c r="M44" s="322"/>
      <c r="N44" s="252" t="s">
        <v>438</v>
      </c>
      <c r="O44" s="253"/>
      <c r="P44" s="253"/>
      <c r="Q44" s="253"/>
      <c r="R44" s="252" t="s">
        <v>304</v>
      </c>
      <c r="S44" s="253"/>
      <c r="T44" s="253"/>
      <c r="U44" s="254"/>
    </row>
    <row r="45" spans="2:21" s="108" customFormat="1" ht="12.95" customHeight="1">
      <c r="B45" s="157" t="s">
        <v>45</v>
      </c>
      <c r="C45" s="139">
        <f>'第五週明細 '!W12</f>
        <v>741.6</v>
      </c>
      <c r="D45" s="158" t="s">
        <v>46</v>
      </c>
      <c r="E45" s="140">
        <f>'第五週明細 '!W8</f>
        <v>24</v>
      </c>
      <c r="F45" s="159" t="s">
        <v>45</v>
      </c>
      <c r="G45" s="139">
        <f>'第五週明細 '!W20</f>
        <v>726</v>
      </c>
      <c r="H45" s="158" t="s">
        <v>46</v>
      </c>
      <c r="I45" s="140">
        <f>'第五週明細 '!W16</f>
        <v>24</v>
      </c>
      <c r="J45" s="138" t="s">
        <v>45</v>
      </c>
      <c r="K45" s="139">
        <f>'第五週明細 '!W28</f>
        <v>728.5</v>
      </c>
      <c r="L45" s="138" t="s">
        <v>9</v>
      </c>
      <c r="M45" s="140">
        <f>'第五週明細 '!W24</f>
        <v>24.5</v>
      </c>
      <c r="N45" s="138" t="s">
        <v>45</v>
      </c>
      <c r="O45" s="139">
        <f>'第五週明細 '!W36</f>
        <v>721.2</v>
      </c>
      <c r="P45" s="138" t="s">
        <v>9</v>
      </c>
      <c r="Q45" s="140">
        <f>'第五週明細 '!W32</f>
        <v>24</v>
      </c>
      <c r="R45" s="134" t="s">
        <v>45</v>
      </c>
      <c r="S45" s="135">
        <f>'第五週明細 '!W44</f>
        <v>725.3</v>
      </c>
      <c r="T45" s="134" t="s">
        <v>9</v>
      </c>
      <c r="U45" s="177">
        <f>'第五週明細 '!W40</f>
        <v>24.5</v>
      </c>
    </row>
    <row r="46" spans="2:21" s="108" customFormat="1" ht="12.95" customHeight="1" thickBot="1">
      <c r="B46" s="147" t="s">
        <v>44</v>
      </c>
      <c r="C46" s="160">
        <f>'第五週明細 '!W6</f>
        <v>103</v>
      </c>
      <c r="D46" s="161" t="s">
        <v>47</v>
      </c>
      <c r="E46" s="162">
        <f>'第五週明細 '!W10</f>
        <v>28.399999999999995</v>
      </c>
      <c r="F46" s="161" t="s">
        <v>44</v>
      </c>
      <c r="G46" s="160">
        <f>'第五週明細 '!W14</f>
        <v>99.5</v>
      </c>
      <c r="H46" s="161" t="s">
        <v>47</v>
      </c>
      <c r="I46" s="162">
        <f>'第五週明細 '!W18</f>
        <v>27.999999999999996</v>
      </c>
      <c r="J46" s="136" t="s">
        <v>7</v>
      </c>
      <c r="K46" s="137">
        <f>'第五週明細 '!W22</f>
        <v>98.5</v>
      </c>
      <c r="L46" s="136" t="s">
        <v>11</v>
      </c>
      <c r="M46" s="141">
        <f>'第五週明細 '!W26</f>
        <v>28.5</v>
      </c>
      <c r="N46" s="136" t="s">
        <v>7</v>
      </c>
      <c r="O46" s="137">
        <f>'第五週明細 '!W30</f>
        <v>98.5</v>
      </c>
      <c r="P46" s="136" t="s">
        <v>11</v>
      </c>
      <c r="Q46" s="141">
        <f>'第五週明細 '!W34</f>
        <v>27.799999999999997</v>
      </c>
      <c r="R46" s="136" t="s">
        <v>7</v>
      </c>
      <c r="S46" s="137">
        <f>'第五週明細 '!W38</f>
        <v>98.5</v>
      </c>
      <c r="T46" s="136" t="s">
        <v>11</v>
      </c>
      <c r="U46" s="153">
        <f>'第五週明細 '!W42</f>
        <v>27.7</v>
      </c>
    </row>
  </sheetData>
  <mergeCells count="160">
    <mergeCell ref="B39:E39"/>
    <mergeCell ref="F39:I39"/>
    <mergeCell ref="J39:M39"/>
    <mergeCell ref="R31:U31"/>
    <mergeCell ref="B32:E32"/>
    <mergeCell ref="F32:I32"/>
    <mergeCell ref="J32:M32"/>
    <mergeCell ref="N32:Q32"/>
    <mergeCell ref="R32:U32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B41:E41"/>
    <mergeCell ref="F41:I41"/>
    <mergeCell ref="J41:M41"/>
    <mergeCell ref="N41:Q41"/>
    <mergeCell ref="R41:U41"/>
    <mergeCell ref="B44:E44"/>
    <mergeCell ref="F44:I44"/>
    <mergeCell ref="J44:M44"/>
    <mergeCell ref="N44:Q44"/>
    <mergeCell ref="R44:U44"/>
    <mergeCell ref="B42:E42"/>
    <mergeCell ref="F42:I42"/>
    <mergeCell ref="J42:M42"/>
    <mergeCell ref="N42:Q42"/>
    <mergeCell ref="R42:U42"/>
    <mergeCell ref="B43:E43"/>
    <mergeCell ref="F43:I43"/>
    <mergeCell ref="J43:M43"/>
    <mergeCell ref="N43:Q43"/>
    <mergeCell ref="R43:U43"/>
    <mergeCell ref="N39:Q39"/>
    <mergeCell ref="R39:U39"/>
    <mergeCell ref="B40:E40"/>
    <mergeCell ref="F40:I40"/>
    <mergeCell ref="J40:M40"/>
    <mergeCell ref="N40:Q40"/>
    <mergeCell ref="R40:U40"/>
    <mergeCell ref="F26:I26"/>
    <mergeCell ref="J26:M26"/>
    <mergeCell ref="N26:Q26"/>
    <mergeCell ref="R26:U26"/>
    <mergeCell ref="B38:E38"/>
    <mergeCell ref="F38:I38"/>
    <mergeCell ref="J38:M38"/>
    <mergeCell ref="N38:Q38"/>
    <mergeCell ref="R38:U38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R30:U30"/>
    <mergeCell ref="B31:E31"/>
    <mergeCell ref="F31:I31"/>
    <mergeCell ref="J31:M31"/>
    <mergeCell ref="N31:Q31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4:E24"/>
    <mergeCell ref="B26:E26"/>
    <mergeCell ref="F22:I22"/>
    <mergeCell ref="J22:M22"/>
    <mergeCell ref="N22:Q22"/>
    <mergeCell ref="R22:U22"/>
    <mergeCell ref="F23:I23"/>
    <mergeCell ref="J23:M23"/>
    <mergeCell ref="N23:Q23"/>
    <mergeCell ref="R23:U23"/>
    <mergeCell ref="B22:E22"/>
    <mergeCell ref="B23:E23"/>
    <mergeCell ref="B20:E20"/>
    <mergeCell ref="F20:I20"/>
    <mergeCell ref="J20:M20"/>
    <mergeCell ref="N20:Q20"/>
    <mergeCell ref="R20:U20"/>
    <mergeCell ref="F21:I21"/>
    <mergeCell ref="J21:M21"/>
    <mergeCell ref="N21:Q21"/>
    <mergeCell ref="R21:U21"/>
    <mergeCell ref="B21:E21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2:E12"/>
    <mergeCell ref="F12:I12"/>
    <mergeCell ref="J12:M12"/>
    <mergeCell ref="N12:Q12"/>
    <mergeCell ref="R12:U12"/>
    <mergeCell ref="B13:E13"/>
    <mergeCell ref="F13:I13"/>
    <mergeCell ref="J13:M13"/>
    <mergeCell ref="N13:Q13"/>
    <mergeCell ref="R13:U13"/>
    <mergeCell ref="B8:E8"/>
    <mergeCell ref="N8:Q8"/>
    <mergeCell ref="R8:U8"/>
    <mergeCell ref="B11:E11"/>
    <mergeCell ref="F11:I11"/>
    <mergeCell ref="J11:M11"/>
    <mergeCell ref="N11:Q11"/>
    <mergeCell ref="R11:U11"/>
    <mergeCell ref="B6:E6"/>
    <mergeCell ref="R6:U6"/>
    <mergeCell ref="B7:E7"/>
    <mergeCell ref="N7:Q7"/>
    <mergeCell ref="R7:U7"/>
    <mergeCell ref="B1:F1"/>
    <mergeCell ref="J1:M1"/>
    <mergeCell ref="N1:P1"/>
    <mergeCell ref="B3:E3"/>
    <mergeCell ref="R3:U3"/>
    <mergeCell ref="B4:E4"/>
    <mergeCell ref="R4:U4"/>
    <mergeCell ref="B5:E5"/>
    <mergeCell ref="R5:U5"/>
    <mergeCell ref="B2:E2"/>
    <mergeCell ref="R2:U2"/>
    <mergeCell ref="F2:Q6"/>
  </mergeCells>
  <phoneticPr fontId="19" type="noConversion"/>
  <pageMargins left="0.19685039370078741" right="0.19685039370078741" top="3.937007874015748E-2" bottom="3.937007874015748E-2" header="3.937007874015748E-2" footer="3.937007874015748E-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52"/>
  <sheetViews>
    <sheetView topLeftCell="A28" zoomScale="60" workbookViewId="0">
      <selection activeCell="Y28" sqref="Y28"/>
    </sheetView>
  </sheetViews>
  <sheetFormatPr defaultColWidth="9" defaultRowHeight="20.25"/>
  <cols>
    <col min="1" max="1" width="1.875" style="44" customWidth="1"/>
    <col min="2" max="2" width="4.875" style="82" customWidth="1"/>
    <col min="3" max="3" width="0" style="44" hidden="1" customWidth="1"/>
    <col min="4" max="4" width="18.625" style="44" customWidth="1"/>
    <col min="5" max="5" width="5.625" style="83" customWidth="1"/>
    <col min="6" max="6" width="9.625" style="44" customWidth="1"/>
    <col min="7" max="7" width="18.625" style="44" customWidth="1"/>
    <col min="8" max="8" width="5.625" style="83" customWidth="1"/>
    <col min="9" max="9" width="9.625" style="44" customWidth="1"/>
    <col min="10" max="10" width="18.625" style="44" customWidth="1"/>
    <col min="11" max="11" width="5.625" style="83" customWidth="1"/>
    <col min="12" max="12" width="9.625" style="44" customWidth="1"/>
    <col min="13" max="13" width="18.625" style="44" customWidth="1"/>
    <col min="14" max="14" width="5.625" style="83" customWidth="1"/>
    <col min="15" max="15" width="9.625" style="44" customWidth="1"/>
    <col min="16" max="16" width="18.625" style="44" customWidth="1"/>
    <col min="17" max="17" width="5.625" style="83" customWidth="1"/>
    <col min="18" max="18" width="9.625" style="44" customWidth="1"/>
    <col min="19" max="19" width="18.625" style="44" customWidth="1"/>
    <col min="20" max="20" width="5.625" style="83" customWidth="1"/>
    <col min="21" max="21" width="9.625" style="44" customWidth="1"/>
    <col min="22" max="22" width="5.25" style="91" customWidth="1"/>
    <col min="23" max="23" width="11.75" style="88" customWidth="1"/>
    <col min="24" max="24" width="11.25" style="89" customWidth="1"/>
    <col min="25" max="25" width="6.625" style="92" customWidth="1"/>
    <col min="26" max="26" width="6.625" style="44" customWidth="1"/>
    <col min="27" max="27" width="6" style="18" hidden="1" customWidth="1"/>
    <col min="28" max="28" width="5.5" style="19" hidden="1" customWidth="1"/>
    <col min="29" max="29" width="7.75" style="18" hidden="1" customWidth="1"/>
    <col min="30" max="30" width="8" style="18" hidden="1" customWidth="1"/>
    <col min="31" max="31" width="7.875" style="18" hidden="1" customWidth="1"/>
    <col min="32" max="32" width="7.5" style="18" hidden="1" customWidth="1"/>
    <col min="33" max="33" width="9" style="18"/>
    <col min="34" max="16384" width="9" style="44"/>
  </cols>
  <sheetData>
    <row r="1" spans="2:34" s="5" customFormat="1" ht="38.25">
      <c r="B1" s="408" t="s">
        <v>467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"/>
      <c r="AB1" s="6"/>
    </row>
    <row r="2" spans="2:34" s="5" customFormat="1" ht="9.75" customHeight="1">
      <c r="B2" s="409"/>
      <c r="C2" s="410"/>
      <c r="D2" s="410"/>
      <c r="E2" s="410"/>
      <c r="F2" s="410"/>
      <c r="G2" s="41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4" s="18" customFormat="1" ht="31.5" customHeight="1" thickBot="1">
      <c r="B3" s="95" t="s">
        <v>43</v>
      </c>
      <c r="C3" s="11"/>
      <c r="D3" s="12"/>
      <c r="E3" s="12"/>
      <c r="F3" s="416" t="s">
        <v>155</v>
      </c>
      <c r="G3" s="416"/>
      <c r="H3" s="416"/>
      <c r="I3" s="416"/>
      <c r="J3" s="416"/>
      <c r="K3" s="416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4" s="33" customFormat="1" ht="99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4" s="39" customFormat="1" ht="65.099999999999994" customHeight="1">
      <c r="B5" s="34"/>
      <c r="C5" s="411"/>
      <c r="D5" s="35"/>
      <c r="E5" s="35"/>
      <c r="F5" s="1" t="s">
        <v>16</v>
      </c>
      <c r="G5" s="107"/>
      <c r="H5" s="35"/>
      <c r="I5" s="1" t="s">
        <v>16</v>
      </c>
      <c r="J5" s="35"/>
      <c r="K5" s="35"/>
      <c r="L5" s="1" t="s">
        <v>16</v>
      </c>
      <c r="M5" s="35"/>
      <c r="N5" s="35"/>
      <c r="O5" s="1" t="s">
        <v>16</v>
      </c>
      <c r="P5" s="35"/>
      <c r="Q5" s="35"/>
      <c r="R5" s="1" t="s">
        <v>16</v>
      </c>
      <c r="S5" s="35"/>
      <c r="T5" s="35"/>
      <c r="U5" s="1" t="s">
        <v>16</v>
      </c>
      <c r="V5" s="412"/>
      <c r="W5" s="36" t="s">
        <v>216</v>
      </c>
      <c r="X5" s="37" t="s">
        <v>19</v>
      </c>
      <c r="Y5" s="38">
        <v>0</v>
      </c>
      <c r="Z5" s="18"/>
      <c r="AA5" s="18"/>
      <c r="AB5" s="19"/>
      <c r="AC5" s="18"/>
      <c r="AD5" s="18"/>
      <c r="AE5" s="18"/>
      <c r="AF5" s="18"/>
      <c r="AG5" s="90"/>
    </row>
    <row r="6" spans="2:34" ht="27.95" customHeight="1">
      <c r="B6" s="40" t="s">
        <v>8</v>
      </c>
      <c r="C6" s="411"/>
      <c r="D6" s="3"/>
      <c r="E6" s="3"/>
      <c r="F6" s="3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3"/>
      <c r="T6" s="2"/>
      <c r="U6" s="2"/>
      <c r="V6" s="413"/>
      <c r="W6" s="105">
        <v>0</v>
      </c>
      <c r="X6" s="41" t="s">
        <v>25</v>
      </c>
      <c r="Y6" s="42">
        <v>0</v>
      </c>
      <c r="Z6" s="17"/>
      <c r="AA6" s="43"/>
      <c r="AC6" s="19"/>
      <c r="AD6" s="19"/>
      <c r="AE6" s="19"/>
      <c r="AF6" s="19"/>
      <c r="AG6" s="90"/>
    </row>
    <row r="7" spans="2:34" ht="27.95" customHeight="1">
      <c r="B7" s="40"/>
      <c r="C7" s="411"/>
      <c r="D7" s="3"/>
      <c r="E7" s="3"/>
      <c r="F7" s="3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3"/>
      <c r="T7" s="2"/>
      <c r="U7" s="2"/>
      <c r="V7" s="413"/>
      <c r="W7" s="45" t="s">
        <v>46</v>
      </c>
      <c r="X7" s="46" t="s">
        <v>27</v>
      </c>
      <c r="Y7" s="42">
        <v>0</v>
      </c>
      <c r="Z7" s="18"/>
      <c r="AA7" s="47"/>
      <c r="AC7" s="48"/>
      <c r="AD7" s="19"/>
      <c r="AE7" s="19"/>
      <c r="AF7" s="49"/>
      <c r="AG7" s="90"/>
    </row>
    <row r="8" spans="2:34" ht="27.95" customHeight="1">
      <c r="B8" s="40" t="s">
        <v>10</v>
      </c>
      <c r="C8" s="411"/>
      <c r="D8" s="3"/>
      <c r="E8" s="3"/>
      <c r="F8" s="3"/>
      <c r="G8" s="2"/>
      <c r="H8" s="50"/>
      <c r="I8" s="2"/>
      <c r="J8" s="2"/>
      <c r="K8" s="2"/>
      <c r="L8" s="2"/>
      <c r="M8" s="2"/>
      <c r="N8" s="50"/>
      <c r="O8" s="2"/>
      <c r="P8" s="2"/>
      <c r="Q8" s="50"/>
      <c r="R8" s="2"/>
      <c r="S8" s="2"/>
      <c r="T8" s="3"/>
      <c r="U8" s="2"/>
      <c r="V8" s="413"/>
      <c r="W8" s="101">
        <f>Y5*0+Y6*5+Y7*0+Y8*5+Y9*0+Y10*4</f>
        <v>0</v>
      </c>
      <c r="X8" s="46" t="s">
        <v>30</v>
      </c>
      <c r="Y8" s="42">
        <v>0</v>
      </c>
      <c r="Z8" s="17"/>
      <c r="AC8" s="19"/>
      <c r="AD8" s="19"/>
      <c r="AE8" s="19"/>
      <c r="AF8" s="19"/>
      <c r="AG8" s="90"/>
      <c r="AH8" s="119"/>
    </row>
    <row r="9" spans="2:34" ht="27.95" customHeight="1">
      <c r="B9" s="415" t="s">
        <v>37</v>
      </c>
      <c r="C9" s="411"/>
      <c r="D9" s="3"/>
      <c r="E9" s="3"/>
      <c r="F9" s="3"/>
      <c r="G9" s="2"/>
      <c r="H9" s="50"/>
      <c r="I9" s="2"/>
      <c r="J9" s="2"/>
      <c r="K9" s="50"/>
      <c r="L9" s="2"/>
      <c r="M9" s="2"/>
      <c r="N9" s="50"/>
      <c r="O9" s="2"/>
      <c r="P9" s="2"/>
      <c r="Q9" s="50"/>
      <c r="R9" s="2"/>
      <c r="S9" s="3"/>
      <c r="T9" s="3"/>
      <c r="U9" s="3"/>
      <c r="V9" s="413"/>
      <c r="W9" s="45" t="s">
        <v>99</v>
      </c>
      <c r="X9" s="46" t="s">
        <v>33</v>
      </c>
      <c r="Y9" s="42">
        <v>0</v>
      </c>
      <c r="Z9" s="18"/>
      <c r="AC9" s="19"/>
      <c r="AD9" s="19"/>
      <c r="AE9" s="19"/>
      <c r="AF9" s="19"/>
      <c r="AG9" s="104"/>
      <c r="AH9" s="119"/>
    </row>
    <row r="10" spans="2:34" ht="27.95" customHeight="1">
      <c r="B10" s="415"/>
      <c r="C10" s="411"/>
      <c r="D10" s="3"/>
      <c r="E10" s="3"/>
      <c r="F10" s="3"/>
      <c r="G10" s="2"/>
      <c r="H10" s="50"/>
      <c r="I10" s="2"/>
      <c r="J10" s="2"/>
      <c r="K10" s="50"/>
      <c r="L10" s="2"/>
      <c r="M10" s="2"/>
      <c r="N10" s="50"/>
      <c r="O10" s="2"/>
      <c r="P10" s="2"/>
      <c r="Q10" s="50"/>
      <c r="R10" s="2"/>
      <c r="S10" s="3"/>
      <c r="T10" s="50"/>
      <c r="U10" s="2"/>
      <c r="V10" s="413"/>
      <c r="W10" s="101">
        <v>0</v>
      </c>
      <c r="X10" s="94" t="s">
        <v>42</v>
      </c>
      <c r="Y10" s="51">
        <v>0</v>
      </c>
      <c r="Z10" s="17"/>
      <c r="AG10" s="105"/>
    </row>
    <row r="11" spans="2:34" ht="27.95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3"/>
      <c r="N11" s="50"/>
      <c r="O11" s="2"/>
      <c r="P11" s="2"/>
      <c r="Q11" s="50"/>
      <c r="R11" s="2"/>
      <c r="S11" s="2"/>
      <c r="T11" s="50"/>
      <c r="U11" s="2"/>
      <c r="V11" s="413"/>
      <c r="W11" s="45" t="s">
        <v>12</v>
      </c>
      <c r="X11" s="54"/>
      <c r="Y11" s="42"/>
      <c r="Z11" s="18"/>
      <c r="AG11" s="104"/>
    </row>
    <row r="12" spans="2:34" ht="27.95" customHeight="1">
      <c r="B12" s="55"/>
      <c r="C12" s="56"/>
      <c r="D12" s="2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14"/>
      <c r="W12" s="102">
        <v>0</v>
      </c>
      <c r="X12" s="58"/>
      <c r="Y12" s="59"/>
      <c r="Z12" s="17"/>
      <c r="AC12" s="57"/>
      <c r="AD12" s="57"/>
      <c r="AE12" s="57"/>
      <c r="AG12" s="106"/>
    </row>
    <row r="13" spans="2:34" s="39" customFormat="1" ht="27.95" customHeight="1">
      <c r="B13" s="34"/>
      <c r="C13" s="411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412"/>
      <c r="W13" s="36" t="s">
        <v>217</v>
      </c>
      <c r="X13" s="37" t="s">
        <v>19</v>
      </c>
      <c r="Y13" s="38">
        <v>0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4" ht="27.95" customHeight="1">
      <c r="B14" s="40" t="s">
        <v>8</v>
      </c>
      <c r="C14" s="411"/>
      <c r="D14" s="2"/>
      <c r="E14" s="2"/>
      <c r="F14" s="2"/>
      <c r="G14" s="2"/>
      <c r="H14" s="3"/>
      <c r="I14" s="2"/>
      <c r="J14" s="2"/>
      <c r="K14" s="2"/>
      <c r="L14" s="2"/>
      <c r="M14" s="3"/>
      <c r="N14" s="2"/>
      <c r="O14" s="2"/>
      <c r="P14" s="2"/>
      <c r="Q14" s="2"/>
      <c r="R14" s="2"/>
      <c r="S14" s="78"/>
      <c r="T14" s="2"/>
      <c r="U14" s="2"/>
      <c r="V14" s="413"/>
      <c r="W14" s="105">
        <v>0</v>
      </c>
      <c r="X14" s="41" t="s">
        <v>25</v>
      </c>
      <c r="Y14" s="42">
        <v>0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4" ht="27.95" customHeight="1">
      <c r="B15" s="40"/>
      <c r="C15" s="411"/>
      <c r="D15" s="3"/>
      <c r="E15" s="2"/>
      <c r="F15" s="2"/>
      <c r="G15" s="2"/>
      <c r="H15" s="3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413"/>
      <c r="W15" s="45" t="s">
        <v>46</v>
      </c>
      <c r="X15" s="46" t="s">
        <v>27</v>
      </c>
      <c r="Y15" s="42">
        <v>0</v>
      </c>
      <c r="Z15" s="18"/>
      <c r="AA15" s="47" t="s">
        <v>28</v>
      </c>
      <c r="AB15" s="19">
        <v>2.1</v>
      </c>
      <c r="AC15" s="48">
        <f>AB15*7</f>
        <v>14.700000000000001</v>
      </c>
      <c r="AD15" s="19">
        <f>AB15*5</f>
        <v>10.5</v>
      </c>
      <c r="AE15" s="19" t="s">
        <v>29</v>
      </c>
      <c r="AF15" s="49">
        <f>AC15*4+AD15*9</f>
        <v>153.30000000000001</v>
      </c>
      <c r="AG15" s="104"/>
    </row>
    <row r="16" spans="2:34" ht="27.95" customHeight="1">
      <c r="B16" s="40" t="s">
        <v>10</v>
      </c>
      <c r="C16" s="411"/>
      <c r="D16" s="50"/>
      <c r="E16" s="50"/>
      <c r="F16" s="2"/>
      <c r="G16" s="2"/>
      <c r="H16" s="50"/>
      <c r="I16" s="2"/>
      <c r="J16" s="2"/>
      <c r="K16" s="50"/>
      <c r="L16" s="2"/>
      <c r="M16" s="2"/>
      <c r="N16" s="98"/>
      <c r="O16" s="2"/>
      <c r="P16" s="2"/>
      <c r="Q16" s="50"/>
      <c r="R16" s="2"/>
      <c r="S16" s="3"/>
      <c r="T16" s="2"/>
      <c r="U16" s="2"/>
      <c r="V16" s="413"/>
      <c r="W16" s="101">
        <f>Y13*0+Y14*5+Y15*0+Y16*5+Y17*0+Y18*4</f>
        <v>0</v>
      </c>
      <c r="X16" s="46" t="s">
        <v>30</v>
      </c>
      <c r="Y16" s="42">
        <v>0</v>
      </c>
      <c r="Z16" s="17"/>
      <c r="AA16" s="18" t="s">
        <v>31</v>
      </c>
      <c r="AB16" s="19">
        <v>1.8</v>
      </c>
      <c r="AC16" s="19">
        <f>AB16*1</f>
        <v>1.8</v>
      </c>
      <c r="AD16" s="19" t="s">
        <v>29</v>
      </c>
      <c r="AE16" s="19">
        <f>AB16*5</f>
        <v>9</v>
      </c>
      <c r="AF16" s="19">
        <f>AC16*4+AE16*4</f>
        <v>43.2</v>
      </c>
      <c r="AG16" s="105"/>
    </row>
    <row r="17" spans="2:33" ht="27.95" customHeight="1">
      <c r="B17" s="415" t="s">
        <v>38</v>
      </c>
      <c r="C17" s="411"/>
      <c r="D17" s="50"/>
      <c r="E17" s="50"/>
      <c r="F17" s="2"/>
      <c r="G17" s="2"/>
      <c r="H17" s="50"/>
      <c r="I17" s="2"/>
      <c r="J17" s="2"/>
      <c r="K17" s="50"/>
      <c r="L17" s="2"/>
      <c r="M17" s="3"/>
      <c r="N17" s="2"/>
      <c r="O17" s="2"/>
      <c r="P17" s="2"/>
      <c r="Q17" s="50"/>
      <c r="R17" s="2"/>
      <c r="S17" s="3"/>
      <c r="T17" s="98"/>
      <c r="U17" s="2"/>
      <c r="V17" s="413"/>
      <c r="W17" s="45" t="s">
        <v>218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5" customHeight="1">
      <c r="B18" s="415"/>
      <c r="C18" s="411"/>
      <c r="D18" s="50"/>
      <c r="E18" s="50"/>
      <c r="F18" s="2"/>
      <c r="G18" s="2"/>
      <c r="H18" s="50"/>
      <c r="I18" s="2"/>
      <c r="J18" s="2"/>
      <c r="K18" s="50"/>
      <c r="L18" s="2"/>
      <c r="M18" s="3"/>
      <c r="N18" s="50"/>
      <c r="O18" s="2"/>
      <c r="P18" s="2"/>
      <c r="Q18" s="50"/>
      <c r="R18" s="2"/>
      <c r="S18" s="3"/>
      <c r="T18" s="50"/>
      <c r="U18" s="2"/>
      <c r="V18" s="413"/>
      <c r="W18" s="101">
        <v>0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5" customHeight="1">
      <c r="B19" s="52" t="s">
        <v>36</v>
      </c>
      <c r="C19" s="53"/>
      <c r="D19" s="50"/>
      <c r="E19" s="50"/>
      <c r="F19" s="2"/>
      <c r="G19" s="2"/>
      <c r="H19" s="50"/>
      <c r="I19" s="2"/>
      <c r="J19" s="2"/>
      <c r="K19" s="50"/>
      <c r="L19" s="2"/>
      <c r="M19" s="2"/>
      <c r="N19" s="50"/>
      <c r="O19" s="2"/>
      <c r="P19" s="2"/>
      <c r="Q19" s="50"/>
      <c r="R19" s="2"/>
      <c r="S19" s="2"/>
      <c r="T19" s="50"/>
      <c r="U19" s="2"/>
      <c r="V19" s="413"/>
      <c r="W19" s="45" t="s">
        <v>12</v>
      </c>
      <c r="X19" s="54"/>
      <c r="Y19" s="42"/>
      <c r="Z19" s="18"/>
      <c r="AC19" s="18">
        <f>SUM(AC14:AC18)</f>
        <v>28.900000000000002</v>
      </c>
      <c r="AD19" s="18">
        <f>SUM(AD14:AD18)</f>
        <v>23</v>
      </c>
      <c r="AE19" s="18">
        <f>SUM(AE14:AE18)</f>
        <v>117</v>
      </c>
      <c r="AF19" s="18">
        <f>AC19*4+AD19*9+AE19*4</f>
        <v>790.6</v>
      </c>
      <c r="AG19" s="104"/>
    </row>
    <row r="20" spans="2:33" ht="27.95" customHeight="1">
      <c r="B20" s="55"/>
      <c r="C20" s="56"/>
      <c r="D20" s="50"/>
      <c r="E20" s="50"/>
      <c r="F20" s="2"/>
      <c r="G20" s="2"/>
      <c r="H20" s="50"/>
      <c r="I20" s="2"/>
      <c r="J20" s="2"/>
      <c r="K20" s="50"/>
      <c r="L20" s="2"/>
      <c r="M20" s="2"/>
      <c r="N20" s="50"/>
      <c r="O20" s="2"/>
      <c r="P20" s="2"/>
      <c r="Q20" s="50"/>
      <c r="R20" s="2"/>
      <c r="S20" s="2"/>
      <c r="T20" s="50"/>
      <c r="U20" s="2"/>
      <c r="V20" s="414"/>
      <c r="W20" s="102">
        <v>0</v>
      </c>
      <c r="X20" s="58"/>
      <c r="Y20" s="59"/>
      <c r="Z20" s="17"/>
      <c r="AC20" s="57">
        <f>AC19*4/AF19</f>
        <v>0.14621806223121681</v>
      </c>
      <c r="AD20" s="57">
        <f>AD19*9/AF19</f>
        <v>0.26182646091576017</v>
      </c>
      <c r="AE20" s="57">
        <f>AE19*4/AF19</f>
        <v>0.59195547685302297</v>
      </c>
      <c r="AG20" s="106"/>
    </row>
    <row r="21" spans="2:33" s="39" customFormat="1" ht="27.95" customHeight="1">
      <c r="B21" s="60"/>
      <c r="C21" s="411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412"/>
      <c r="W21" s="36" t="s">
        <v>55</v>
      </c>
      <c r="X21" s="37" t="s">
        <v>19</v>
      </c>
      <c r="Y21" s="38">
        <v>0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411"/>
      <c r="D22" s="3"/>
      <c r="E22" s="3"/>
      <c r="F22" s="2"/>
      <c r="G22" s="164"/>
      <c r="H22" s="164"/>
      <c r="I22" s="164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413"/>
      <c r="W22" s="105">
        <v>0</v>
      </c>
      <c r="X22" s="41" t="s">
        <v>25</v>
      </c>
      <c r="Y22" s="42">
        <v>0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5" customHeight="1">
      <c r="B23" s="61"/>
      <c r="C23" s="411"/>
      <c r="D23" s="2"/>
      <c r="E23" s="50"/>
      <c r="F23" s="2"/>
      <c r="G23" s="164"/>
      <c r="H23" s="169"/>
      <c r="I23" s="164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413"/>
      <c r="W23" s="45" t="s">
        <v>219</v>
      </c>
      <c r="X23" s="46" t="s">
        <v>27</v>
      </c>
      <c r="Y23" s="42">
        <v>0</v>
      </c>
      <c r="Z23" s="66"/>
      <c r="AA23" s="67" t="s">
        <v>28</v>
      </c>
      <c r="AB23" s="64">
        <v>2.2000000000000002</v>
      </c>
      <c r="AC23" s="68">
        <f>AB23*7</f>
        <v>15.400000000000002</v>
      </c>
      <c r="AD23" s="64">
        <f>AB23*5</f>
        <v>11</v>
      </c>
      <c r="AE23" s="64" t="s">
        <v>29</v>
      </c>
      <c r="AF23" s="69">
        <f>AC23*4+AD23*9</f>
        <v>160.60000000000002</v>
      </c>
      <c r="AG23" s="104"/>
    </row>
    <row r="24" spans="2:33" s="65" customFormat="1" ht="27.95" customHeight="1">
      <c r="B24" s="61" t="s">
        <v>10</v>
      </c>
      <c r="C24" s="411"/>
      <c r="D24" s="2"/>
      <c r="E24" s="98"/>
      <c r="F24" s="2"/>
      <c r="G24" s="164"/>
      <c r="H24" s="169"/>
      <c r="I24" s="164"/>
      <c r="J24" s="2"/>
      <c r="K24" s="2"/>
      <c r="L24" s="2"/>
      <c r="M24" s="2"/>
      <c r="N24" s="98"/>
      <c r="O24" s="2"/>
      <c r="P24" s="2"/>
      <c r="Q24" s="50"/>
      <c r="R24" s="2"/>
      <c r="S24" s="2"/>
      <c r="T24" s="50"/>
      <c r="U24" s="2"/>
      <c r="V24" s="413"/>
      <c r="W24" s="101">
        <f>Y21*0+Y22*5+Y23*0+Y24*5+Y25*0+Y26*4</f>
        <v>0</v>
      </c>
      <c r="X24" s="46" t="s">
        <v>30</v>
      </c>
      <c r="Y24" s="42">
        <v>0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5" customHeight="1">
      <c r="B25" s="407" t="s">
        <v>39</v>
      </c>
      <c r="C25" s="411"/>
      <c r="D25" s="3"/>
      <c r="E25" s="3"/>
      <c r="F25" s="3"/>
      <c r="G25" s="2"/>
      <c r="H25" s="50"/>
      <c r="I25" s="2"/>
      <c r="J25" s="2"/>
      <c r="K25" s="50"/>
      <c r="L25" s="2"/>
      <c r="M25" s="2"/>
      <c r="N25" s="50"/>
      <c r="O25" s="2"/>
      <c r="P25" s="2"/>
      <c r="Q25" s="50"/>
      <c r="R25" s="2"/>
      <c r="S25" s="2"/>
      <c r="T25" s="98"/>
      <c r="U25" s="2"/>
      <c r="V25" s="413"/>
      <c r="W25" s="45" t="s">
        <v>99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5" customHeight="1">
      <c r="B26" s="407"/>
      <c r="C26" s="411"/>
      <c r="D26" s="3"/>
      <c r="E26" s="3"/>
      <c r="F26" s="3"/>
      <c r="G26" s="2"/>
      <c r="H26" s="50"/>
      <c r="I26" s="2"/>
      <c r="J26" s="2"/>
      <c r="K26" s="50"/>
      <c r="L26" s="2"/>
      <c r="M26" s="2"/>
      <c r="N26" s="50"/>
      <c r="O26" s="2"/>
      <c r="P26" s="2"/>
      <c r="Q26" s="50"/>
      <c r="R26" s="2"/>
      <c r="S26" s="2"/>
      <c r="T26" s="50"/>
      <c r="U26" s="2"/>
      <c r="V26" s="413"/>
      <c r="W26" s="101">
        <v>0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5" customHeight="1">
      <c r="B27" s="72" t="s">
        <v>36</v>
      </c>
      <c r="C27" s="73"/>
      <c r="D27" s="3"/>
      <c r="E27" s="3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13"/>
      <c r="W27" s="45" t="s">
        <v>12</v>
      </c>
      <c r="X27" s="54"/>
      <c r="Y27" s="42"/>
      <c r="Z27" s="66"/>
      <c r="AA27" s="70"/>
      <c r="AB27" s="64"/>
      <c r="AC27" s="70">
        <f>SUM(AC22:AC26)</f>
        <v>29.400000000000006</v>
      </c>
      <c r="AD27" s="70">
        <f>SUM(AD22:AD26)</f>
        <v>23.5</v>
      </c>
      <c r="AE27" s="70">
        <f>SUM(AE22:AE26)</f>
        <v>101</v>
      </c>
      <c r="AF27" s="70">
        <f>AC27*4+AD27*9+AE27*4</f>
        <v>733.1</v>
      </c>
      <c r="AG27" s="104"/>
    </row>
    <row r="28" spans="2:33" s="65" customFormat="1" ht="27.95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14"/>
      <c r="W28" s="102">
        <v>0</v>
      </c>
      <c r="X28" s="58"/>
      <c r="Y28" s="59"/>
      <c r="Z28" s="62"/>
      <c r="AA28" s="66"/>
      <c r="AB28" s="76"/>
      <c r="AC28" s="77">
        <f>AC27*4/AF27</f>
        <v>0.16041467739735374</v>
      </c>
      <c r="AD28" s="77">
        <f>AD27*9/AF27</f>
        <v>0.28850088664575091</v>
      </c>
      <c r="AE28" s="77">
        <f>AE27*4/AF27</f>
        <v>0.55108443595689538</v>
      </c>
      <c r="AF28" s="66"/>
      <c r="AG28" s="106"/>
    </row>
    <row r="29" spans="2:33" s="39" customFormat="1" ht="27.95" customHeight="1">
      <c r="B29" s="34"/>
      <c r="C29" s="411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35"/>
      <c r="T29" s="35"/>
      <c r="U29" s="35"/>
      <c r="V29" s="412"/>
      <c r="W29" s="36" t="s">
        <v>55</v>
      </c>
      <c r="X29" s="37" t="s">
        <v>108</v>
      </c>
      <c r="Y29" s="38">
        <v>0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5" customHeight="1">
      <c r="B30" s="40"/>
      <c r="C30" s="411"/>
      <c r="D30" s="164"/>
      <c r="E30" s="164"/>
      <c r="F30" s="164"/>
      <c r="G30" s="164"/>
      <c r="H30" s="165"/>
      <c r="I30" s="164"/>
      <c r="J30" s="184"/>
      <c r="K30" s="185"/>
      <c r="L30" s="164"/>
      <c r="M30" s="165"/>
      <c r="N30" s="164"/>
      <c r="O30" s="164"/>
      <c r="P30" s="164"/>
      <c r="Q30" s="164"/>
      <c r="R30" s="164"/>
      <c r="S30" s="165"/>
      <c r="T30" s="164"/>
      <c r="U30" s="164"/>
      <c r="V30" s="413"/>
      <c r="W30" s="105">
        <f>Y29*15+Y30*0+Y31*5+Y32*0+Y33*15+Y34*12</f>
        <v>0</v>
      </c>
      <c r="X30" s="41" t="s">
        <v>109</v>
      </c>
      <c r="Y30" s="42">
        <v>0</v>
      </c>
      <c r="Z30" s="17"/>
      <c r="AA30" s="43" t="s">
        <v>26</v>
      </c>
      <c r="AB30" s="19">
        <v>6.2</v>
      </c>
      <c r="AC30" s="19">
        <f>AB30*2</f>
        <v>12.4</v>
      </c>
      <c r="AD30" s="19"/>
      <c r="AE30" s="19">
        <f>AB30*15</f>
        <v>93</v>
      </c>
      <c r="AF30" s="19">
        <f>AC30*4+AE30*4</f>
        <v>421.6</v>
      </c>
      <c r="AG30" s="105"/>
    </row>
    <row r="31" spans="2:33" ht="27.95" customHeight="1">
      <c r="B31" s="40"/>
      <c r="C31" s="411"/>
      <c r="D31" s="164"/>
      <c r="E31" s="164"/>
      <c r="F31" s="164"/>
      <c r="G31" s="204"/>
      <c r="H31" s="20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5"/>
      <c r="T31" s="164"/>
      <c r="U31" s="164"/>
      <c r="V31" s="413"/>
      <c r="W31" s="45" t="s">
        <v>220</v>
      </c>
      <c r="X31" s="46" t="s">
        <v>110</v>
      </c>
      <c r="Y31" s="42">
        <v>0</v>
      </c>
      <c r="Z31" s="18"/>
      <c r="AA31" s="47" t="s">
        <v>28</v>
      </c>
      <c r="AB31" s="19">
        <v>2.1</v>
      </c>
      <c r="AC31" s="48">
        <f>AB31*7</f>
        <v>14.700000000000001</v>
      </c>
      <c r="AD31" s="19">
        <f>AB31*5</f>
        <v>10.5</v>
      </c>
      <c r="AE31" s="19" t="s">
        <v>29</v>
      </c>
      <c r="AF31" s="49">
        <f>AC31*4+AD31*9</f>
        <v>153.30000000000001</v>
      </c>
      <c r="AG31" s="104"/>
    </row>
    <row r="32" spans="2:33" ht="27.95" customHeight="1">
      <c r="B32" s="40"/>
      <c r="C32" s="411"/>
      <c r="D32" s="50"/>
      <c r="E32" s="50"/>
      <c r="F32" s="2"/>
      <c r="G32" s="164"/>
      <c r="H32" s="98"/>
      <c r="I32" s="164"/>
      <c r="J32" s="164"/>
      <c r="K32" s="169"/>
      <c r="L32" s="164"/>
      <c r="M32" s="164"/>
      <c r="N32" s="164"/>
      <c r="O32" s="164"/>
      <c r="P32" s="164"/>
      <c r="Q32" s="169"/>
      <c r="R32" s="164"/>
      <c r="S32" s="165"/>
      <c r="T32" s="164"/>
      <c r="U32" s="164"/>
      <c r="V32" s="413"/>
      <c r="W32" s="101">
        <f>Y29*0+Y30*5+Y31*0+Y32*5+Y33*0+Y34*4</f>
        <v>0</v>
      </c>
      <c r="X32" s="46" t="s">
        <v>111</v>
      </c>
      <c r="Y32" s="42">
        <v>0</v>
      </c>
      <c r="Z32" s="17"/>
      <c r="AA32" s="18" t="s">
        <v>31</v>
      </c>
      <c r="AB32" s="19">
        <v>1.5</v>
      </c>
      <c r="AC32" s="19">
        <f>AB32*1</f>
        <v>1.5</v>
      </c>
      <c r="AD32" s="19" t="s">
        <v>29</v>
      </c>
      <c r="AE32" s="19">
        <f>AB32*5</f>
        <v>7.5</v>
      </c>
      <c r="AF32" s="19">
        <f>AC32*4+AE32*4</f>
        <v>36</v>
      </c>
      <c r="AG32" s="105"/>
    </row>
    <row r="33" spans="2:33" ht="27.95" customHeight="1">
      <c r="B33" s="415"/>
      <c r="C33" s="411"/>
      <c r="D33" s="50"/>
      <c r="E33" s="50"/>
      <c r="F33" s="2"/>
      <c r="G33" s="164"/>
      <c r="H33" s="98"/>
      <c r="I33" s="164"/>
      <c r="J33" s="164"/>
      <c r="K33" s="169"/>
      <c r="L33" s="164"/>
      <c r="M33" s="164"/>
      <c r="N33" s="98"/>
      <c r="O33" s="164"/>
      <c r="P33" s="164"/>
      <c r="Q33" s="169"/>
      <c r="R33" s="164"/>
      <c r="S33" s="165"/>
      <c r="T33" s="98"/>
      <c r="U33" s="164"/>
      <c r="V33" s="413"/>
      <c r="W33" s="45" t="s">
        <v>221</v>
      </c>
      <c r="X33" s="46" t="s">
        <v>112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5" customHeight="1">
      <c r="B34" s="415"/>
      <c r="C34" s="411"/>
      <c r="D34" s="50"/>
      <c r="E34" s="50"/>
      <c r="F34" s="2"/>
      <c r="G34" s="164"/>
      <c r="H34" s="169"/>
      <c r="I34" s="164"/>
      <c r="J34" s="164"/>
      <c r="K34" s="169"/>
      <c r="L34" s="164"/>
      <c r="M34" s="165"/>
      <c r="N34" s="169"/>
      <c r="O34" s="164"/>
      <c r="P34" s="164"/>
      <c r="Q34" s="169"/>
      <c r="R34" s="164"/>
      <c r="S34" s="164"/>
      <c r="T34" s="169"/>
      <c r="U34" s="164"/>
      <c r="V34" s="413"/>
      <c r="W34" s="101">
        <f>Y29*2+Y30*7+Y31*1+Y32*0+Y33*0+Y34*8</f>
        <v>0</v>
      </c>
      <c r="X34" s="94" t="s">
        <v>113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5" customHeight="1">
      <c r="B35" s="52"/>
      <c r="C35" s="53"/>
      <c r="D35" s="50"/>
      <c r="E35" s="50"/>
      <c r="F35" s="2"/>
      <c r="G35" s="164"/>
      <c r="H35" s="169"/>
      <c r="I35" s="164"/>
      <c r="J35" s="164"/>
      <c r="K35" s="169"/>
      <c r="L35" s="164"/>
      <c r="M35" s="164"/>
      <c r="N35" s="169"/>
      <c r="O35" s="164"/>
      <c r="P35" s="164"/>
      <c r="Q35" s="169"/>
      <c r="R35" s="164"/>
      <c r="S35" s="164"/>
      <c r="T35" s="169"/>
      <c r="U35" s="164"/>
      <c r="V35" s="413"/>
      <c r="W35" s="45" t="s">
        <v>12</v>
      </c>
      <c r="X35" s="54"/>
      <c r="Y35" s="42"/>
      <c r="Z35" s="18"/>
      <c r="AC35" s="18">
        <f>SUM(AC30:AC34)</f>
        <v>28.6</v>
      </c>
      <c r="AD35" s="18">
        <f>SUM(AD30:AD34)</f>
        <v>23</v>
      </c>
      <c r="AE35" s="18">
        <f>SUM(AE30:AE34)</f>
        <v>115.5</v>
      </c>
      <c r="AF35" s="18">
        <f>AC35*4+AD35*9+AE35*4</f>
        <v>783.4</v>
      </c>
      <c r="AG35" s="104"/>
    </row>
    <row r="36" spans="2:33" ht="27.95" customHeight="1">
      <c r="B36" s="55"/>
      <c r="C36" s="56"/>
      <c r="D36" s="50"/>
      <c r="E36" s="50"/>
      <c r="F36" s="2"/>
      <c r="G36" s="164"/>
      <c r="H36" s="169"/>
      <c r="I36" s="164"/>
      <c r="J36" s="164"/>
      <c r="K36" s="169"/>
      <c r="L36" s="164"/>
      <c r="M36" s="164"/>
      <c r="N36" s="169"/>
      <c r="O36" s="164"/>
      <c r="P36" s="164"/>
      <c r="Q36" s="169"/>
      <c r="R36" s="164"/>
      <c r="S36" s="2"/>
      <c r="T36" s="50"/>
      <c r="U36" s="2"/>
      <c r="V36" s="414"/>
      <c r="W36" s="102">
        <f>W30*4+W34*4+W32*9</f>
        <v>0</v>
      </c>
      <c r="X36" s="58"/>
      <c r="Y36" s="59"/>
      <c r="Z36" s="17"/>
      <c r="AC36" s="57">
        <f>AC35*4/AF35</f>
        <v>0.14603012509573654</v>
      </c>
      <c r="AD36" s="57">
        <f>AD35*9/AF35</f>
        <v>0.26423283124840441</v>
      </c>
      <c r="AE36" s="57">
        <f>AE35*4/AF35</f>
        <v>0.58973704365585911</v>
      </c>
      <c r="AG36" s="106"/>
    </row>
    <row r="37" spans="2:33" s="39" customFormat="1" ht="27.95" customHeight="1">
      <c r="B37" s="34">
        <v>12</v>
      </c>
      <c r="C37" s="411"/>
      <c r="D37" s="35" t="str">
        <f>'112.12月菜單'!R3</f>
        <v>義式拌麵</v>
      </c>
      <c r="E37" s="35" t="s">
        <v>49</v>
      </c>
      <c r="F37" s="35"/>
      <c r="G37" s="166" t="str">
        <f>'112.12月菜單'!R4</f>
        <v>蒸烤雞腿</v>
      </c>
      <c r="H37" s="166" t="s">
        <v>103</v>
      </c>
      <c r="I37" s="166"/>
      <c r="J37" s="166" t="str">
        <f>'112.12月菜單'!R5</f>
        <v>柴魚米血丁(冷)(海)</v>
      </c>
      <c r="K37" s="166" t="s">
        <v>49</v>
      </c>
      <c r="L37" s="166"/>
      <c r="M37" s="166" t="str">
        <f>'112.12月菜單'!R6</f>
        <v>花椰拌雙菇</v>
      </c>
      <c r="N37" s="166" t="s">
        <v>454</v>
      </c>
      <c r="O37" s="166"/>
      <c r="P37" s="166" t="str">
        <f>'112.12月菜單'!R7</f>
        <v>深色蔬菜</v>
      </c>
      <c r="Q37" s="166" t="s">
        <v>18</v>
      </c>
      <c r="R37" s="166"/>
      <c r="S37" s="35" t="str">
        <f>'112.12月菜單'!R8</f>
        <v>玉米濃湯(芡)</v>
      </c>
      <c r="T37" s="35" t="s">
        <v>308</v>
      </c>
      <c r="U37" s="35"/>
      <c r="V37" s="412"/>
      <c r="W37" s="36" t="s">
        <v>208</v>
      </c>
      <c r="X37" s="37" t="s">
        <v>108</v>
      </c>
      <c r="Y37" s="38">
        <v>5.2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</row>
    <row r="38" spans="2:33" ht="27.95" customHeight="1">
      <c r="B38" s="40" t="s">
        <v>8</v>
      </c>
      <c r="C38" s="411"/>
      <c r="D38" s="204" t="s">
        <v>169</v>
      </c>
      <c r="E38" s="205"/>
      <c r="F38" s="204">
        <v>120</v>
      </c>
      <c r="G38" s="164" t="s">
        <v>189</v>
      </c>
      <c r="H38" s="164"/>
      <c r="I38" s="164">
        <v>60</v>
      </c>
      <c r="J38" s="164" t="s">
        <v>306</v>
      </c>
      <c r="K38" s="223" t="s">
        <v>305</v>
      </c>
      <c r="L38" s="164">
        <v>35</v>
      </c>
      <c r="M38" s="114" t="s">
        <v>307</v>
      </c>
      <c r="N38" s="165"/>
      <c r="O38" s="164">
        <v>70</v>
      </c>
      <c r="P38" s="164" t="s">
        <v>63</v>
      </c>
      <c r="Q38" s="165"/>
      <c r="R38" s="164">
        <v>80</v>
      </c>
      <c r="S38" s="204" t="s">
        <v>462</v>
      </c>
      <c r="T38" s="204"/>
      <c r="U38" s="204">
        <v>10</v>
      </c>
      <c r="V38" s="413"/>
      <c r="W38" s="105">
        <f>Y37*15+Y38*0+Y39*5+Y40*0+Y41*15+Y42*12+15</f>
        <v>101.5</v>
      </c>
      <c r="X38" s="41" t="s">
        <v>114</v>
      </c>
      <c r="Y38" s="42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</row>
    <row r="39" spans="2:33" ht="27.95" customHeight="1">
      <c r="B39" s="40">
        <v>1</v>
      </c>
      <c r="C39" s="411"/>
      <c r="D39" s="204" t="s">
        <v>147</v>
      </c>
      <c r="E39" s="205"/>
      <c r="F39" s="195">
        <v>1</v>
      </c>
      <c r="G39" s="164"/>
      <c r="H39" s="165"/>
      <c r="I39" s="164"/>
      <c r="J39" s="192" t="s">
        <v>442</v>
      </c>
      <c r="K39" s="201" t="s">
        <v>443</v>
      </c>
      <c r="L39" s="204">
        <v>1</v>
      </c>
      <c r="M39" s="164" t="s">
        <v>455</v>
      </c>
      <c r="N39" s="165"/>
      <c r="O39" s="164">
        <v>5</v>
      </c>
      <c r="P39" s="164"/>
      <c r="Q39" s="182"/>
      <c r="R39" s="181"/>
      <c r="S39" s="205" t="s">
        <v>463</v>
      </c>
      <c r="T39" s="204"/>
      <c r="U39" s="204">
        <v>10</v>
      </c>
      <c r="V39" s="413"/>
      <c r="W39" s="45" t="s">
        <v>222</v>
      </c>
      <c r="X39" s="46" t="s">
        <v>115</v>
      </c>
      <c r="Y39" s="42">
        <v>1.7</v>
      </c>
      <c r="Z39" s="18"/>
      <c r="AA39" s="47" t="s">
        <v>28</v>
      </c>
      <c r="AB39" s="19">
        <v>2.2000000000000002</v>
      </c>
      <c r="AC39" s="48">
        <f>AB39*7</f>
        <v>15.400000000000002</v>
      </c>
      <c r="AD39" s="19">
        <f>AB39*5</f>
        <v>11</v>
      </c>
      <c r="AE39" s="19" t="s">
        <v>29</v>
      </c>
      <c r="AF39" s="49">
        <f>AC39*4+AD39*9</f>
        <v>160.60000000000002</v>
      </c>
    </row>
    <row r="40" spans="2:33" ht="27.95" customHeight="1">
      <c r="B40" s="40" t="s">
        <v>10</v>
      </c>
      <c r="C40" s="411"/>
      <c r="D40" s="205" t="s">
        <v>60</v>
      </c>
      <c r="E40" s="205"/>
      <c r="F40" s="205">
        <v>20</v>
      </c>
      <c r="G40" s="164"/>
      <c r="H40" s="169"/>
      <c r="I40" s="164"/>
      <c r="J40" s="204"/>
      <c r="K40" s="206"/>
      <c r="L40" s="204"/>
      <c r="M40" s="164" t="s">
        <v>456</v>
      </c>
      <c r="N40" s="165"/>
      <c r="O40" s="164">
        <v>5</v>
      </c>
      <c r="P40" s="164"/>
      <c r="Q40" s="3"/>
      <c r="R40" s="2"/>
      <c r="S40" s="164"/>
      <c r="T40" s="164"/>
      <c r="U40" s="164"/>
      <c r="V40" s="413"/>
      <c r="W40" s="101">
        <f>Y37*0+Y38*5+Y39*0+Y40*5+Y41*0+Y42*4</f>
        <v>24</v>
      </c>
      <c r="X40" s="46" t="s">
        <v>116</v>
      </c>
      <c r="Y40" s="42">
        <v>2.5</v>
      </c>
      <c r="Z40" s="17"/>
      <c r="AA40" s="18" t="s">
        <v>31</v>
      </c>
      <c r="AB40" s="19">
        <v>1.7</v>
      </c>
      <c r="AC40" s="19">
        <f>AB40*1</f>
        <v>1.7</v>
      </c>
      <c r="AD40" s="19" t="s">
        <v>29</v>
      </c>
      <c r="AE40" s="19">
        <f>AB40*5</f>
        <v>8.5</v>
      </c>
      <c r="AF40" s="19">
        <f>AC40*4+AE40*4</f>
        <v>40.799999999999997</v>
      </c>
    </row>
    <row r="41" spans="2:33" ht="27.95" customHeight="1">
      <c r="B41" s="415" t="s">
        <v>32</v>
      </c>
      <c r="C41" s="411"/>
      <c r="D41" s="205" t="s">
        <v>59</v>
      </c>
      <c r="E41" s="205"/>
      <c r="F41" s="205">
        <v>8</v>
      </c>
      <c r="G41" s="164"/>
      <c r="H41" s="169"/>
      <c r="I41" s="164"/>
      <c r="J41" s="204"/>
      <c r="K41" s="206"/>
      <c r="L41" s="204"/>
      <c r="M41" s="164"/>
      <c r="N41" s="165"/>
      <c r="O41" s="164"/>
      <c r="P41" s="164"/>
      <c r="Q41" s="3"/>
      <c r="R41" s="2"/>
      <c r="S41" s="3"/>
      <c r="T41" s="3"/>
      <c r="U41" s="3"/>
      <c r="V41" s="413"/>
      <c r="W41" s="45" t="s">
        <v>223</v>
      </c>
      <c r="X41" s="46" t="s">
        <v>117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5" customHeight="1">
      <c r="B42" s="415"/>
      <c r="C42" s="411"/>
      <c r="D42" s="173"/>
      <c r="E42" s="174"/>
      <c r="F42" s="124"/>
      <c r="G42" s="164"/>
      <c r="H42" s="169"/>
      <c r="I42" s="164"/>
      <c r="J42" s="164"/>
      <c r="K42" s="169"/>
      <c r="L42" s="164"/>
      <c r="M42" s="164"/>
      <c r="N42" s="98"/>
      <c r="O42" s="164"/>
      <c r="P42" s="164"/>
      <c r="Q42" s="50"/>
      <c r="R42" s="2"/>
      <c r="S42" s="165"/>
      <c r="T42" s="164"/>
      <c r="U42" s="164"/>
      <c r="V42" s="413"/>
      <c r="W42" s="101">
        <f>Y37*2+Y38*7+Y39*1+Y40*0+Y41*0+Y42*8</f>
        <v>28.2</v>
      </c>
      <c r="X42" s="94" t="s">
        <v>118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5" customHeight="1">
      <c r="B43" s="52" t="s">
        <v>36</v>
      </c>
      <c r="C43" s="53"/>
      <c r="D43" s="165"/>
      <c r="E43" s="169"/>
      <c r="F43" s="165"/>
      <c r="G43" s="164"/>
      <c r="H43" s="169"/>
      <c r="I43" s="164"/>
      <c r="J43" s="202"/>
      <c r="K43" s="115"/>
      <c r="L43" s="164"/>
      <c r="M43" s="164"/>
      <c r="N43" s="169"/>
      <c r="O43" s="164"/>
      <c r="P43" s="164"/>
      <c r="Q43" s="50"/>
      <c r="R43" s="2"/>
      <c r="S43" s="165"/>
      <c r="T43" s="164"/>
      <c r="U43" s="164"/>
      <c r="V43" s="413"/>
      <c r="W43" s="45" t="s">
        <v>12</v>
      </c>
      <c r="X43" s="54"/>
      <c r="Y43" s="42"/>
      <c r="Z43" s="18"/>
      <c r="AC43" s="18">
        <f>SUM(AC38:AC42)</f>
        <v>29.1</v>
      </c>
      <c r="AD43" s="18">
        <f>SUM(AD38:AD42)</f>
        <v>23.5</v>
      </c>
      <c r="AE43" s="18">
        <f>SUM(AE38:AE42)</f>
        <v>98.5</v>
      </c>
      <c r="AF43" s="18">
        <f>AC43*4+AD43*9+AE43*4</f>
        <v>721.9</v>
      </c>
      <c r="AG43" s="104"/>
    </row>
    <row r="44" spans="2:33" ht="27.95" customHeight="1" thickBot="1">
      <c r="B44" s="79"/>
      <c r="C44" s="56"/>
      <c r="D44" s="183"/>
      <c r="E44" s="130"/>
      <c r="F44" s="13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14"/>
      <c r="W44" s="102">
        <f>W38*4+W42*4+W40*9</f>
        <v>734.8</v>
      </c>
      <c r="X44" s="58"/>
      <c r="Y44" s="59"/>
      <c r="Z44" s="17"/>
      <c r="AC44" s="57">
        <f>AC43*4/AF43</f>
        <v>0.1612411691369996</v>
      </c>
      <c r="AD44" s="57">
        <f>AD43*9/AF43</f>
        <v>0.29297686660202243</v>
      </c>
      <c r="AE44" s="57">
        <f>AE43*4/AF43</f>
        <v>0.54578196426097803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417"/>
      <c r="E46" s="417"/>
      <c r="F46" s="417"/>
      <c r="G46" s="417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0">
    <mergeCell ref="D46:G46"/>
    <mergeCell ref="J45:Y45"/>
    <mergeCell ref="C29:C34"/>
    <mergeCell ref="V29:V36"/>
    <mergeCell ref="B33:B34"/>
    <mergeCell ref="C37:C42"/>
    <mergeCell ref="V37:V44"/>
    <mergeCell ref="B41:B42"/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K3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4" zoomScale="60" workbookViewId="0">
      <selection activeCell="Y28" sqref="Y28"/>
    </sheetView>
  </sheetViews>
  <sheetFormatPr defaultColWidth="9" defaultRowHeight="20.25"/>
  <cols>
    <col min="1" max="1" width="1.875" style="44" customWidth="1"/>
    <col min="2" max="2" width="4.875" style="82" customWidth="1"/>
    <col min="3" max="3" width="0" style="44" hidden="1" customWidth="1"/>
    <col min="4" max="4" width="18.625" style="44" customWidth="1"/>
    <col min="5" max="5" width="5.625" style="83" customWidth="1"/>
    <col min="6" max="6" width="9.625" style="44" customWidth="1"/>
    <col min="7" max="7" width="18.625" style="44" customWidth="1"/>
    <col min="8" max="8" width="5.625" style="83" customWidth="1"/>
    <col min="9" max="9" width="9.625" style="44" customWidth="1"/>
    <col min="10" max="10" width="18.625" style="44" customWidth="1"/>
    <col min="11" max="11" width="5.625" style="83" customWidth="1"/>
    <col min="12" max="12" width="9.625" style="44" customWidth="1"/>
    <col min="13" max="13" width="18.625" style="44" customWidth="1"/>
    <col min="14" max="14" width="5.625" style="83" customWidth="1"/>
    <col min="15" max="15" width="9.625" style="44" customWidth="1"/>
    <col min="16" max="16" width="18.625" style="44" customWidth="1"/>
    <col min="17" max="17" width="5.625" style="83" customWidth="1"/>
    <col min="18" max="18" width="9.625" style="44" customWidth="1"/>
    <col min="19" max="19" width="18.625" style="44" customWidth="1"/>
    <col min="20" max="20" width="5.625" style="83" customWidth="1"/>
    <col min="21" max="21" width="9.625" style="44" customWidth="1"/>
    <col min="22" max="22" width="5.25" style="91" customWidth="1"/>
    <col min="23" max="23" width="11.75" style="88" customWidth="1"/>
    <col min="24" max="24" width="11.25" style="89" customWidth="1"/>
    <col min="25" max="25" width="6.625" style="92" customWidth="1"/>
    <col min="26" max="26" width="6.625" style="44" customWidth="1"/>
    <col min="27" max="27" width="6" style="18" hidden="1" customWidth="1"/>
    <col min="28" max="28" width="5.5" style="19" hidden="1" customWidth="1"/>
    <col min="29" max="29" width="7.75" style="18" hidden="1" customWidth="1"/>
    <col min="30" max="30" width="8" style="18" hidden="1" customWidth="1"/>
    <col min="31" max="31" width="7.875" style="18" hidden="1" customWidth="1"/>
    <col min="32" max="32" width="7.5" style="18" hidden="1" customWidth="1"/>
    <col min="33" max="33" width="9" style="18"/>
    <col min="34" max="16384" width="9" style="44"/>
  </cols>
  <sheetData>
    <row r="1" spans="2:33" s="5" customFormat="1" ht="38.25">
      <c r="B1" s="408" t="s">
        <v>466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"/>
      <c r="AB1" s="6"/>
    </row>
    <row r="2" spans="2:33" s="5" customFormat="1" ht="13.5" customHeight="1">
      <c r="B2" s="409"/>
      <c r="C2" s="410"/>
      <c r="D2" s="410"/>
      <c r="E2" s="410"/>
      <c r="F2" s="410"/>
      <c r="G2" s="410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416" t="s">
        <v>155</v>
      </c>
      <c r="G3" s="416"/>
      <c r="H3" s="416"/>
      <c r="I3" s="416"/>
      <c r="J3" s="416"/>
      <c r="K3" s="416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99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12</v>
      </c>
      <c r="C5" s="411"/>
      <c r="D5" s="35" t="str">
        <f>'112.12月菜單'!B12</f>
        <v>香Q米飯</v>
      </c>
      <c r="E5" s="35" t="s">
        <v>15</v>
      </c>
      <c r="F5" s="1" t="s">
        <v>16</v>
      </c>
      <c r="G5" s="166" t="str">
        <f>'112.12月菜單'!B13</f>
        <v>鮮肉里肌</v>
      </c>
      <c r="H5" s="166" t="s">
        <v>314</v>
      </c>
      <c r="I5" s="163" t="s">
        <v>16</v>
      </c>
      <c r="J5" s="166" t="str">
        <f>'112.12月菜單'!B14</f>
        <v>地瓜條</v>
      </c>
      <c r="K5" s="166" t="s">
        <v>102</v>
      </c>
      <c r="L5" s="163" t="s">
        <v>16</v>
      </c>
      <c r="M5" s="166" t="str">
        <f>'112.12月菜單'!B15</f>
        <v>滷味(豆)</v>
      </c>
      <c r="N5" s="166" t="s">
        <v>183</v>
      </c>
      <c r="O5" s="163" t="s">
        <v>16</v>
      </c>
      <c r="P5" s="166" t="str">
        <f>'112.12月菜單'!B16</f>
        <v>深色蔬菜</v>
      </c>
      <c r="Q5" s="35" t="s">
        <v>18</v>
      </c>
      <c r="R5" s="1" t="s">
        <v>16</v>
      </c>
      <c r="S5" s="35" t="str">
        <f>'112.12月菜單'!B17</f>
        <v>榨菜肉絲湯(醃)</v>
      </c>
      <c r="T5" s="35" t="s">
        <v>17</v>
      </c>
      <c r="U5" s="1" t="s">
        <v>16</v>
      </c>
      <c r="V5" s="412"/>
      <c r="W5" s="36" t="s">
        <v>207</v>
      </c>
      <c r="X5" s="37" t="s">
        <v>19</v>
      </c>
      <c r="Y5" s="38">
        <v>5.5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5" customHeight="1">
      <c r="B6" s="40" t="s">
        <v>8</v>
      </c>
      <c r="C6" s="411"/>
      <c r="D6" s="2" t="s">
        <v>61</v>
      </c>
      <c r="E6" s="3"/>
      <c r="F6" s="2">
        <v>100</v>
      </c>
      <c r="G6" s="424" t="s">
        <v>315</v>
      </c>
      <c r="H6" s="425"/>
      <c r="I6" s="164">
        <v>40</v>
      </c>
      <c r="J6" s="164" t="s">
        <v>237</v>
      </c>
      <c r="K6" s="165"/>
      <c r="L6" s="164">
        <v>50</v>
      </c>
      <c r="M6" s="164" t="s">
        <v>317</v>
      </c>
      <c r="N6" s="164"/>
      <c r="O6" s="164">
        <v>50</v>
      </c>
      <c r="P6" s="164" t="s">
        <v>63</v>
      </c>
      <c r="Q6" s="2"/>
      <c r="R6" s="2">
        <v>80</v>
      </c>
      <c r="S6" s="164" t="s">
        <v>320</v>
      </c>
      <c r="T6" s="164" t="s">
        <v>321</v>
      </c>
      <c r="U6" s="164">
        <v>30</v>
      </c>
      <c r="V6" s="413"/>
      <c r="W6" s="105">
        <f>Y5*15+Y6*0+Y7*5+Y8*0+Y9*15+Y10*12+15</f>
        <v>106</v>
      </c>
      <c r="X6" s="41" t="s">
        <v>25</v>
      </c>
      <c r="Y6" s="42">
        <v>2.2999999999999998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5" customHeight="1">
      <c r="B7" s="40">
        <v>4</v>
      </c>
      <c r="C7" s="411"/>
      <c r="D7" s="2"/>
      <c r="E7" s="3"/>
      <c r="F7" s="2"/>
      <c r="G7" s="422"/>
      <c r="H7" s="423"/>
      <c r="I7" s="164"/>
      <c r="J7" s="164"/>
      <c r="K7" s="165"/>
      <c r="L7" s="164"/>
      <c r="M7" s="164" t="s">
        <v>228</v>
      </c>
      <c r="N7" s="204" t="s">
        <v>141</v>
      </c>
      <c r="O7" s="164">
        <v>10</v>
      </c>
      <c r="P7" s="164"/>
      <c r="Q7" s="2"/>
      <c r="R7" s="2"/>
      <c r="S7" s="422" t="s">
        <v>138</v>
      </c>
      <c r="T7" s="423"/>
      <c r="U7" s="164">
        <v>5</v>
      </c>
      <c r="V7" s="413"/>
      <c r="W7" s="45" t="s">
        <v>46</v>
      </c>
      <c r="X7" s="46" t="s">
        <v>27</v>
      </c>
      <c r="Y7" s="42">
        <v>1.7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5" customHeight="1">
      <c r="B8" s="40" t="s">
        <v>54</v>
      </c>
      <c r="C8" s="411"/>
      <c r="D8" s="2"/>
      <c r="E8" s="3"/>
      <c r="F8" s="2"/>
      <c r="G8" s="164"/>
      <c r="H8" s="165"/>
      <c r="I8" s="164"/>
      <c r="J8" s="164"/>
      <c r="K8" s="165"/>
      <c r="L8" s="164"/>
      <c r="M8" s="164" t="s">
        <v>184</v>
      </c>
      <c r="N8" s="164"/>
      <c r="O8" s="164">
        <v>10</v>
      </c>
      <c r="P8" s="164"/>
      <c r="Q8" s="50"/>
      <c r="R8" s="2"/>
      <c r="S8" s="3" t="s">
        <v>316</v>
      </c>
      <c r="T8" s="98"/>
      <c r="U8" s="2">
        <v>1</v>
      </c>
      <c r="V8" s="413"/>
      <c r="W8" s="101">
        <f>Y5*0+Y6*5+Y7*0+Y8*5+Y9*0+Y10*4</f>
        <v>24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5" customHeight="1">
      <c r="B9" s="415" t="s">
        <v>37</v>
      </c>
      <c r="C9" s="411"/>
      <c r="D9" s="3"/>
      <c r="E9" s="3"/>
      <c r="F9" s="3"/>
      <c r="G9" s="164"/>
      <c r="H9" s="165"/>
      <c r="I9" s="164"/>
      <c r="J9" s="164"/>
      <c r="K9" s="169"/>
      <c r="L9" s="164"/>
      <c r="M9" s="164" t="s">
        <v>318</v>
      </c>
      <c r="N9" s="164"/>
      <c r="O9" s="164">
        <v>1</v>
      </c>
      <c r="P9" s="164"/>
      <c r="Q9" s="50"/>
      <c r="R9" s="2"/>
      <c r="S9" s="3"/>
      <c r="T9" s="98"/>
      <c r="U9" s="2"/>
      <c r="V9" s="413"/>
      <c r="W9" s="45" t="s">
        <v>202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5" customHeight="1">
      <c r="B10" s="415"/>
      <c r="C10" s="411"/>
      <c r="D10" s="3"/>
      <c r="E10" s="3"/>
      <c r="F10" s="3"/>
      <c r="G10" s="164"/>
      <c r="H10" s="169"/>
      <c r="I10" s="164"/>
      <c r="J10" s="164"/>
      <c r="K10" s="169"/>
      <c r="L10" s="164"/>
      <c r="M10" s="164"/>
      <c r="N10" s="164"/>
      <c r="O10" s="164"/>
      <c r="P10" s="164"/>
      <c r="Q10" s="50"/>
      <c r="R10" s="2"/>
      <c r="S10" s="3"/>
      <c r="T10" s="98"/>
      <c r="U10" s="2"/>
      <c r="V10" s="413"/>
      <c r="W10" s="101">
        <f>Y5*2+Y6*7+Y7*1+Y8*0+Y9*0+Y10*8</f>
        <v>28.799999999999997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5" customHeight="1">
      <c r="B11" s="52" t="s">
        <v>36</v>
      </c>
      <c r="C11" s="53"/>
      <c r="D11" s="3"/>
      <c r="E11" s="50"/>
      <c r="F11" s="3"/>
      <c r="G11" s="164"/>
      <c r="H11" s="169"/>
      <c r="I11" s="164"/>
      <c r="J11" s="164"/>
      <c r="K11" s="169"/>
      <c r="L11" s="164"/>
      <c r="M11" s="164"/>
      <c r="N11" s="169"/>
      <c r="O11" s="164"/>
      <c r="P11" s="164"/>
      <c r="Q11" s="50"/>
      <c r="R11" s="2"/>
      <c r="S11" s="2"/>
      <c r="T11" s="50"/>
      <c r="U11" s="2"/>
      <c r="V11" s="413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5" customHeight="1">
      <c r="B12" s="55"/>
      <c r="C12" s="56"/>
      <c r="D12" s="50"/>
      <c r="E12" s="50"/>
      <c r="F12" s="2"/>
      <c r="G12" s="164"/>
      <c r="H12" s="169"/>
      <c r="I12" s="164"/>
      <c r="J12" s="164"/>
      <c r="K12" s="169"/>
      <c r="L12" s="164"/>
      <c r="M12" s="164"/>
      <c r="N12" s="169"/>
      <c r="O12" s="164"/>
      <c r="P12" s="164"/>
      <c r="Q12" s="50"/>
      <c r="R12" s="2"/>
      <c r="S12" s="2"/>
      <c r="T12" s="50"/>
      <c r="U12" s="2"/>
      <c r="V12" s="414"/>
      <c r="W12" s="102">
        <f>W6*4+W10*4+W8*9</f>
        <v>755.2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5" customHeight="1">
      <c r="B13" s="34">
        <v>12</v>
      </c>
      <c r="C13" s="411"/>
      <c r="D13" s="35" t="str">
        <f>'112.12月菜單'!F12</f>
        <v>麥片飯</v>
      </c>
      <c r="E13" s="35" t="s">
        <v>15</v>
      </c>
      <c r="F13" s="35"/>
      <c r="G13" s="166" t="str">
        <f>'112.12月菜單'!F13</f>
        <v>三杯雞</v>
      </c>
      <c r="H13" s="166" t="s">
        <v>182</v>
      </c>
      <c r="I13" s="166"/>
      <c r="J13" s="166" t="str">
        <f>'112.12月菜單'!F14</f>
        <v>港式蘿蔔糕(冷)</v>
      </c>
      <c r="K13" s="166" t="s">
        <v>326</v>
      </c>
      <c r="L13" s="166"/>
      <c r="M13" s="166" t="str">
        <f>'112.12月菜單'!F15</f>
        <v>炸醬高麗菜</v>
      </c>
      <c r="N13" s="166" t="s">
        <v>17</v>
      </c>
      <c r="O13" s="166"/>
      <c r="P13" s="166" t="str">
        <f>'112.12月菜單'!F16</f>
        <v>淺色蔬菜</v>
      </c>
      <c r="Q13" s="35" t="s">
        <v>18</v>
      </c>
      <c r="R13" s="35"/>
      <c r="S13" s="35" t="str">
        <f>'112.12月菜單'!F17</f>
        <v>紫菜蛋花湯/獎勵金豆奶</v>
      </c>
      <c r="T13" s="35" t="s">
        <v>17</v>
      </c>
      <c r="U13" s="35"/>
      <c r="V13" s="412" t="s">
        <v>461</v>
      </c>
      <c r="W13" s="36" t="s">
        <v>207</v>
      </c>
      <c r="X13" s="37" t="s">
        <v>19</v>
      </c>
      <c r="Y13" s="38">
        <v>5.7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5" customHeight="1">
      <c r="B14" s="40" t="s">
        <v>8</v>
      </c>
      <c r="C14" s="411"/>
      <c r="D14" s="2" t="s">
        <v>62</v>
      </c>
      <c r="E14" s="2"/>
      <c r="F14" s="2">
        <v>60</v>
      </c>
      <c r="G14" s="224" t="s">
        <v>323</v>
      </c>
      <c r="H14" s="225"/>
      <c r="I14" s="165">
        <v>70</v>
      </c>
      <c r="J14" s="204" t="s">
        <v>227</v>
      </c>
      <c r="K14" s="185" t="s">
        <v>419</v>
      </c>
      <c r="L14" s="113">
        <v>35</v>
      </c>
      <c r="M14" s="165" t="s">
        <v>137</v>
      </c>
      <c r="N14" s="165"/>
      <c r="O14" s="165">
        <v>60</v>
      </c>
      <c r="P14" s="164" t="s">
        <v>63</v>
      </c>
      <c r="Q14" s="2"/>
      <c r="R14" s="2">
        <v>80</v>
      </c>
      <c r="S14" s="205" t="s">
        <v>309</v>
      </c>
      <c r="T14" s="204"/>
      <c r="U14" s="204">
        <v>1</v>
      </c>
      <c r="V14" s="413"/>
      <c r="W14" s="105">
        <f>Y13*15+Y14*0+Y15*5+Y16*0+Y17*15+Y18*12+15</f>
        <v>109</v>
      </c>
      <c r="X14" s="41" t="s">
        <v>25</v>
      </c>
      <c r="Y14" s="42">
        <v>2.1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5" customHeight="1">
      <c r="B15" s="40">
        <v>5</v>
      </c>
      <c r="C15" s="411"/>
      <c r="D15" s="2" t="s">
        <v>144</v>
      </c>
      <c r="E15" s="2"/>
      <c r="F15" s="2">
        <v>40</v>
      </c>
      <c r="G15" s="204" t="s">
        <v>188</v>
      </c>
      <c r="H15" s="205"/>
      <c r="I15" s="204">
        <v>30</v>
      </c>
      <c r="J15" s="164"/>
      <c r="K15" s="165"/>
      <c r="L15" s="164"/>
      <c r="M15" s="164" t="s">
        <v>140</v>
      </c>
      <c r="N15" s="165"/>
      <c r="O15" s="164">
        <v>3</v>
      </c>
      <c r="P15" s="204"/>
      <c r="Q15" s="204"/>
      <c r="R15" s="204"/>
      <c r="S15" s="112" t="s">
        <v>311</v>
      </c>
      <c r="T15" s="112"/>
      <c r="U15" s="112">
        <v>5</v>
      </c>
      <c r="V15" s="413"/>
      <c r="W15" s="45" t="s">
        <v>46</v>
      </c>
      <c r="X15" s="46" t="s">
        <v>27</v>
      </c>
      <c r="Y15" s="42">
        <v>1.7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5" customHeight="1">
      <c r="B16" s="40" t="s">
        <v>10</v>
      </c>
      <c r="C16" s="411"/>
      <c r="D16" s="50"/>
      <c r="E16" s="50"/>
      <c r="F16" s="2"/>
      <c r="G16" s="205" t="s">
        <v>139</v>
      </c>
      <c r="H16" s="205"/>
      <c r="I16" s="205">
        <v>0.5</v>
      </c>
      <c r="J16" s="165"/>
      <c r="K16" s="98"/>
      <c r="L16" s="164"/>
      <c r="M16" s="426" t="s">
        <v>123</v>
      </c>
      <c r="N16" s="427"/>
      <c r="O16" s="164">
        <v>3</v>
      </c>
      <c r="P16" s="204"/>
      <c r="Q16" s="204"/>
      <c r="R16" s="204"/>
      <c r="S16" s="204" t="s">
        <v>310</v>
      </c>
      <c r="T16" s="206"/>
      <c r="U16" s="204">
        <v>1</v>
      </c>
      <c r="V16" s="413"/>
      <c r="W16" s="101">
        <f>Y13*0+Y14*5+Y15*0+Y16*5+Y17*0+Y18*4</f>
        <v>23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5" customHeight="1">
      <c r="B17" s="415" t="s">
        <v>38</v>
      </c>
      <c r="C17" s="411"/>
      <c r="D17" s="50"/>
      <c r="E17" s="50"/>
      <c r="F17" s="2"/>
      <c r="G17" s="205" t="s">
        <v>324</v>
      </c>
      <c r="H17" s="205"/>
      <c r="I17" s="205">
        <v>0.5</v>
      </c>
      <c r="J17" s="165"/>
      <c r="K17" s="164"/>
      <c r="L17" s="164"/>
      <c r="M17" s="192" t="s">
        <v>327</v>
      </c>
      <c r="N17" s="201"/>
      <c r="O17" s="164">
        <v>1</v>
      </c>
      <c r="P17" s="164"/>
      <c r="Q17" s="50"/>
      <c r="R17" s="2"/>
      <c r="S17" s="2"/>
      <c r="T17" s="50"/>
      <c r="U17" s="2"/>
      <c r="V17" s="413"/>
      <c r="W17" s="45" t="s">
        <v>99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5" customHeight="1">
      <c r="B18" s="415"/>
      <c r="C18" s="411"/>
      <c r="D18" s="50"/>
      <c r="E18" s="50"/>
      <c r="F18" s="2"/>
      <c r="G18" s="205"/>
      <c r="H18" s="205"/>
      <c r="I18" s="205"/>
      <c r="J18" s="165"/>
      <c r="K18" s="98"/>
      <c r="L18" s="164"/>
      <c r="M18" s="165"/>
      <c r="N18" s="169"/>
      <c r="O18" s="164"/>
      <c r="P18" s="164"/>
      <c r="Q18" s="50"/>
      <c r="R18" s="2"/>
      <c r="S18" s="2"/>
      <c r="T18" s="50"/>
      <c r="U18" s="2"/>
      <c r="V18" s="413"/>
      <c r="W18" s="101">
        <f>Y13*2+Y14*7+Y15*1+Y16*0+Y17*0+Y18*8</f>
        <v>27.8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5" customHeight="1">
      <c r="B19" s="52" t="s">
        <v>36</v>
      </c>
      <c r="C19" s="53"/>
      <c r="D19" s="50"/>
      <c r="E19" s="50"/>
      <c r="F19" s="2"/>
      <c r="G19" s="164"/>
      <c r="H19" s="169"/>
      <c r="I19" s="164"/>
      <c r="J19" s="164"/>
      <c r="K19" s="169"/>
      <c r="L19" s="164"/>
      <c r="M19" s="164"/>
      <c r="N19" s="169"/>
      <c r="O19" s="164"/>
      <c r="P19" s="164"/>
      <c r="Q19" s="50"/>
      <c r="R19" s="2"/>
      <c r="S19" s="3"/>
      <c r="T19" s="93"/>
      <c r="U19" s="93"/>
      <c r="V19" s="413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5" customHeight="1">
      <c r="B20" s="55"/>
      <c r="C20" s="56"/>
      <c r="D20" s="50"/>
      <c r="E20" s="50"/>
      <c r="F20" s="2"/>
      <c r="G20" s="164"/>
      <c r="H20" s="169"/>
      <c r="I20" s="164"/>
      <c r="J20" s="164"/>
      <c r="K20" s="169"/>
      <c r="L20" s="164"/>
      <c r="M20" s="164"/>
      <c r="N20" s="169"/>
      <c r="O20" s="164"/>
      <c r="P20" s="164"/>
      <c r="Q20" s="50"/>
      <c r="R20" s="2"/>
      <c r="S20" s="2"/>
      <c r="T20" s="50"/>
      <c r="U20" s="2"/>
      <c r="V20" s="414"/>
      <c r="W20" s="102">
        <f>W14*4+W18*4+W16*9</f>
        <v>754.2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5" customHeight="1">
      <c r="B21" s="60">
        <v>12</v>
      </c>
      <c r="C21" s="411"/>
      <c r="D21" s="35" t="str">
        <f>'112.12月菜單'!J12</f>
        <v>香Q米飯</v>
      </c>
      <c r="E21" s="35" t="s">
        <v>15</v>
      </c>
      <c r="F21" s="35"/>
      <c r="G21" s="166" t="str">
        <f>'112.12月菜單'!J13</f>
        <v>紅燒肉</v>
      </c>
      <c r="H21" s="166" t="s">
        <v>17</v>
      </c>
      <c r="I21" s="166"/>
      <c r="J21" s="166" t="str">
        <f>'112.12月菜單'!J14</f>
        <v>雞塊X2(加)(炸)</v>
      </c>
      <c r="K21" s="166" t="s">
        <v>465</v>
      </c>
      <c r="L21" s="166"/>
      <c r="M21" s="166" t="str">
        <f>'112.12月菜單'!J15</f>
        <v>玉米蝦仁(海)</v>
      </c>
      <c r="N21" s="166" t="s">
        <v>49</v>
      </c>
      <c r="O21" s="166"/>
      <c r="P21" s="166" t="str">
        <f>'112.12月菜單'!J16</f>
        <v>深色蔬菜</v>
      </c>
      <c r="Q21" s="35" t="s">
        <v>18</v>
      </c>
      <c r="R21" s="35"/>
      <c r="S21" s="35" t="str">
        <f>'112.12月菜單'!J17</f>
        <v>味噌菇菇湯</v>
      </c>
      <c r="T21" s="35" t="s">
        <v>17</v>
      </c>
      <c r="U21" s="35"/>
      <c r="V21" s="412"/>
      <c r="W21" s="36" t="s">
        <v>213</v>
      </c>
      <c r="X21" s="37" t="s">
        <v>19</v>
      </c>
      <c r="Y21" s="38">
        <v>5.4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61" t="s">
        <v>8</v>
      </c>
      <c r="C22" s="411"/>
      <c r="D22" s="2" t="s">
        <v>24</v>
      </c>
      <c r="E22" s="3"/>
      <c r="F22" s="2">
        <v>100</v>
      </c>
      <c r="G22" s="188" t="s">
        <v>104</v>
      </c>
      <c r="H22" s="205"/>
      <c r="I22" s="204">
        <v>40</v>
      </c>
      <c r="J22" s="165" t="s">
        <v>434</v>
      </c>
      <c r="K22" s="98" t="s">
        <v>364</v>
      </c>
      <c r="L22" s="164">
        <v>30</v>
      </c>
      <c r="M22" s="164" t="s">
        <v>331</v>
      </c>
      <c r="N22" s="164"/>
      <c r="O22" s="164">
        <v>40</v>
      </c>
      <c r="P22" s="164" t="s">
        <v>63</v>
      </c>
      <c r="Q22" s="2"/>
      <c r="R22" s="2">
        <v>80</v>
      </c>
      <c r="S22" s="165" t="s">
        <v>151</v>
      </c>
      <c r="T22" s="164"/>
      <c r="U22" s="164">
        <v>1</v>
      </c>
      <c r="V22" s="413"/>
      <c r="W22" s="105">
        <f>Y21*15+Y22*0+Y23*5+Y24*0+Y25*15+Y26*12+15</f>
        <v>104.5</v>
      </c>
      <c r="X22" s="41" t="s">
        <v>25</v>
      </c>
      <c r="Y22" s="42">
        <v>2.4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5" customHeight="1">
      <c r="B23" s="61">
        <v>6</v>
      </c>
      <c r="C23" s="411"/>
      <c r="D23" s="2"/>
      <c r="E23" s="3"/>
      <c r="F23" s="2"/>
      <c r="G23" s="422" t="s">
        <v>150</v>
      </c>
      <c r="H23" s="423"/>
      <c r="I23" s="204">
        <v>40</v>
      </c>
      <c r="J23" s="420"/>
      <c r="K23" s="421"/>
      <c r="L23" s="164"/>
      <c r="M23" s="164" t="s">
        <v>332</v>
      </c>
      <c r="N23" s="164"/>
      <c r="O23" s="164">
        <v>1</v>
      </c>
      <c r="P23" s="164"/>
      <c r="Q23" s="2"/>
      <c r="R23" s="2"/>
      <c r="S23" s="164" t="s">
        <v>132</v>
      </c>
      <c r="T23" s="100"/>
      <c r="U23" s="164">
        <v>1</v>
      </c>
      <c r="V23" s="413"/>
      <c r="W23" s="45" t="s">
        <v>214</v>
      </c>
      <c r="X23" s="46" t="s">
        <v>27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5" customHeight="1">
      <c r="B24" s="61" t="s">
        <v>10</v>
      </c>
      <c r="C24" s="411"/>
      <c r="D24" s="3"/>
      <c r="E24" s="3"/>
      <c r="F24" s="3"/>
      <c r="G24" s="204" t="s">
        <v>132</v>
      </c>
      <c r="H24" s="206"/>
      <c r="I24" s="204">
        <v>3</v>
      </c>
      <c r="J24" s="188"/>
      <c r="K24" s="193"/>
      <c r="L24" s="164"/>
      <c r="M24" s="164" t="s">
        <v>330</v>
      </c>
      <c r="N24" s="165" t="s">
        <v>329</v>
      </c>
      <c r="O24" s="164">
        <v>15</v>
      </c>
      <c r="P24" s="164"/>
      <c r="Q24" s="50"/>
      <c r="R24" s="2"/>
      <c r="S24" s="165" t="s">
        <v>90</v>
      </c>
      <c r="T24" s="164"/>
      <c r="U24" s="164">
        <v>1</v>
      </c>
      <c r="V24" s="413"/>
      <c r="W24" s="101">
        <f>Y21*0+Y22*5+Y23*0+Y24*5+Y25*0+Y26*4</f>
        <v>24.5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5" customHeight="1">
      <c r="B25" s="407" t="s">
        <v>39</v>
      </c>
      <c r="C25" s="411"/>
      <c r="D25" s="3"/>
      <c r="E25" s="3"/>
      <c r="F25" s="3"/>
      <c r="G25" s="204"/>
      <c r="H25" s="206"/>
      <c r="I25" s="204"/>
      <c r="J25" s="165"/>
      <c r="K25" s="169"/>
      <c r="L25" s="164"/>
      <c r="M25" s="164"/>
      <c r="N25" s="98"/>
      <c r="O25" s="164"/>
      <c r="P25" s="164"/>
      <c r="Q25" s="50"/>
      <c r="R25" s="2"/>
      <c r="S25" s="3" t="s">
        <v>333</v>
      </c>
      <c r="T25" s="98"/>
      <c r="U25" s="2">
        <v>30</v>
      </c>
      <c r="V25" s="413"/>
      <c r="W25" s="45" t="s">
        <v>215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5" customHeight="1">
      <c r="B26" s="407"/>
      <c r="C26" s="411"/>
      <c r="D26" s="3"/>
      <c r="E26" s="3"/>
      <c r="F26" s="3"/>
      <c r="G26" s="71"/>
      <c r="H26" s="169"/>
      <c r="I26" s="164"/>
      <c r="J26" s="165"/>
      <c r="K26" s="165"/>
      <c r="L26" s="165"/>
      <c r="M26" s="164"/>
      <c r="N26" s="169"/>
      <c r="O26" s="164"/>
      <c r="P26" s="164"/>
      <c r="Q26" s="50"/>
      <c r="R26" s="2"/>
      <c r="S26" s="2" t="s">
        <v>334</v>
      </c>
      <c r="T26" s="50"/>
      <c r="U26" s="2">
        <v>10</v>
      </c>
      <c r="V26" s="413"/>
      <c r="W26" s="101">
        <f>Y21*2+Y22*7+Y23*1+Y24*0+Y25*0+Y26*8-0.8</f>
        <v>28.5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5" customHeight="1">
      <c r="B27" s="72" t="s">
        <v>36</v>
      </c>
      <c r="C27" s="73"/>
      <c r="D27" s="100"/>
      <c r="E27" s="50"/>
      <c r="F27" s="2"/>
      <c r="G27" s="164"/>
      <c r="H27" s="169"/>
      <c r="I27" s="164"/>
      <c r="J27" s="164"/>
      <c r="K27" s="169"/>
      <c r="L27" s="164"/>
      <c r="M27" s="164"/>
      <c r="N27" s="169"/>
      <c r="O27" s="164"/>
      <c r="P27" s="164"/>
      <c r="Q27" s="50"/>
      <c r="R27" s="2"/>
      <c r="S27" s="165" t="s">
        <v>335</v>
      </c>
      <c r="T27" s="98"/>
      <c r="U27" s="164">
        <v>10</v>
      </c>
      <c r="V27" s="413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5" customHeight="1" thickBot="1">
      <c r="B28" s="74"/>
      <c r="C28" s="75"/>
      <c r="D28" s="50"/>
      <c r="E28" s="50"/>
      <c r="F28" s="2"/>
      <c r="G28" s="164"/>
      <c r="H28" s="169"/>
      <c r="I28" s="164"/>
      <c r="J28" s="164"/>
      <c r="K28" s="169"/>
      <c r="L28" s="164"/>
      <c r="M28" s="164"/>
      <c r="N28" s="169"/>
      <c r="O28" s="164"/>
      <c r="P28" s="164"/>
      <c r="Q28" s="50"/>
      <c r="R28" s="2"/>
      <c r="S28" s="2"/>
      <c r="T28" s="50"/>
      <c r="U28" s="2"/>
      <c r="V28" s="414"/>
      <c r="W28" s="102">
        <f>W22*4+W26*4+W24*9</f>
        <v>752.5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5" customHeight="1">
      <c r="B29" s="34">
        <v>12</v>
      </c>
      <c r="C29" s="411"/>
      <c r="D29" s="35" t="str">
        <f>'112.12月菜單'!N12</f>
        <v>地瓜飯</v>
      </c>
      <c r="E29" s="35" t="s">
        <v>50</v>
      </c>
      <c r="F29" s="35"/>
      <c r="G29" s="35" t="str">
        <f>'112.12月菜單'!N13</f>
        <v>鹹豬肉</v>
      </c>
      <c r="H29" s="35" t="s">
        <v>225</v>
      </c>
      <c r="I29" s="35"/>
      <c r="J29" s="35" t="str">
        <f>'112.12月菜單'!N14</f>
        <v>滷蛋(加)</v>
      </c>
      <c r="K29" s="107" t="s">
        <v>436</v>
      </c>
      <c r="L29" s="35"/>
      <c r="M29" s="35" t="str">
        <f>'112.12月菜單'!N15</f>
        <v>日式豆腐鍋(豆)</v>
      </c>
      <c r="N29" s="35" t="s">
        <v>17</v>
      </c>
      <c r="O29" s="35"/>
      <c r="P29" s="35" t="str">
        <f>'112.12月菜單'!N16</f>
        <v>有機蔬菜</v>
      </c>
      <c r="Q29" s="35" t="s">
        <v>51</v>
      </c>
      <c r="R29" s="35"/>
      <c r="S29" s="35" t="str">
        <f>'112.12月菜單'!N17</f>
        <v>燒仙草</v>
      </c>
      <c r="T29" s="35" t="s">
        <v>342</v>
      </c>
      <c r="U29" s="35"/>
      <c r="V29" s="412"/>
      <c r="W29" s="36" t="s">
        <v>55</v>
      </c>
      <c r="X29" s="37" t="s">
        <v>19</v>
      </c>
      <c r="Y29" s="38">
        <v>5.5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5" customHeight="1">
      <c r="B30" s="40" t="s">
        <v>8</v>
      </c>
      <c r="C30" s="411"/>
      <c r="D30" s="2" t="s">
        <v>62</v>
      </c>
      <c r="E30" s="2"/>
      <c r="F30" s="2">
        <v>80</v>
      </c>
      <c r="G30" s="204" t="s">
        <v>59</v>
      </c>
      <c r="H30" s="204"/>
      <c r="I30" s="204">
        <v>30</v>
      </c>
      <c r="J30" s="111" t="s">
        <v>401</v>
      </c>
      <c r="K30" s="112" t="s">
        <v>435</v>
      </c>
      <c r="L30" s="111">
        <v>55</v>
      </c>
      <c r="M30" s="2" t="s">
        <v>336</v>
      </c>
      <c r="N30" s="2"/>
      <c r="O30" s="2">
        <v>1</v>
      </c>
      <c r="P30" s="2" t="s">
        <v>63</v>
      </c>
      <c r="Q30" s="2"/>
      <c r="R30" s="2">
        <v>80</v>
      </c>
      <c r="S30" s="205" t="s">
        <v>481</v>
      </c>
      <c r="T30" s="204"/>
      <c r="U30" s="204">
        <v>10</v>
      </c>
      <c r="V30" s="413"/>
      <c r="W30" s="105">
        <f>Y29*15+Y30*0+Y31*5+Y32*0+Y33*15+Y34*12+18</f>
        <v>108.5</v>
      </c>
      <c r="X30" s="41" t="s">
        <v>25</v>
      </c>
      <c r="Y30" s="42">
        <v>2.4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5" customHeight="1">
      <c r="B31" s="40">
        <v>7</v>
      </c>
      <c r="C31" s="411"/>
      <c r="D31" s="2" t="s">
        <v>66</v>
      </c>
      <c r="E31" s="2"/>
      <c r="F31" s="2">
        <v>55</v>
      </c>
      <c r="G31" s="420" t="s">
        <v>138</v>
      </c>
      <c r="H31" s="421"/>
      <c r="I31" s="204">
        <v>50</v>
      </c>
      <c r="J31" s="420" t="s">
        <v>365</v>
      </c>
      <c r="K31" s="421"/>
      <c r="L31" s="2"/>
      <c r="M31" s="422" t="s">
        <v>337</v>
      </c>
      <c r="N31" s="423"/>
      <c r="O31" s="2">
        <v>10</v>
      </c>
      <c r="P31" s="2"/>
      <c r="Q31" s="2"/>
      <c r="R31" s="2"/>
      <c r="S31" s="112" t="s">
        <v>482</v>
      </c>
      <c r="T31" s="112"/>
      <c r="U31" s="112">
        <v>5</v>
      </c>
      <c r="V31" s="413"/>
      <c r="W31" s="45" t="s">
        <v>211</v>
      </c>
      <c r="X31" s="46" t="s">
        <v>27</v>
      </c>
      <c r="Y31" s="42">
        <v>1.6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5" customHeight="1">
      <c r="B32" s="40" t="s">
        <v>10</v>
      </c>
      <c r="C32" s="411"/>
      <c r="D32" s="50"/>
      <c r="E32" s="50"/>
      <c r="F32" s="2"/>
      <c r="G32" s="2"/>
      <c r="H32" s="50"/>
      <c r="I32" s="2"/>
      <c r="J32" s="3"/>
      <c r="K32" s="3"/>
      <c r="L32" s="3"/>
      <c r="M32" s="2" t="s">
        <v>338</v>
      </c>
      <c r="N32" s="2" t="s">
        <v>339</v>
      </c>
      <c r="O32" s="2">
        <v>20</v>
      </c>
      <c r="P32" s="2"/>
      <c r="Q32" s="50"/>
      <c r="R32" s="2"/>
      <c r="S32" s="204" t="s">
        <v>483</v>
      </c>
      <c r="T32" s="206"/>
      <c r="U32" s="204">
        <v>5</v>
      </c>
      <c r="V32" s="413"/>
      <c r="W32" s="101">
        <f>Y29*0+Y30*5+Y31*0+Y32*5+Y33*0+Y34*4</f>
        <v>24.5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5" customHeight="1">
      <c r="B33" s="415" t="s">
        <v>40</v>
      </c>
      <c r="C33" s="411"/>
      <c r="D33" s="50"/>
      <c r="E33" s="50"/>
      <c r="F33" s="2"/>
      <c r="G33" s="2"/>
      <c r="H33" s="50"/>
      <c r="I33" s="2"/>
      <c r="J33" s="3"/>
      <c r="K33" s="3"/>
      <c r="L33" s="3"/>
      <c r="M33" s="2" t="s">
        <v>340</v>
      </c>
      <c r="N33" s="100"/>
      <c r="O33" s="2">
        <v>50</v>
      </c>
      <c r="P33" s="2"/>
      <c r="Q33" s="50"/>
      <c r="R33" s="2"/>
      <c r="S33" s="3" t="s">
        <v>484</v>
      </c>
      <c r="T33" s="3"/>
      <c r="U33" s="3">
        <v>10</v>
      </c>
      <c r="V33" s="413"/>
      <c r="W33" s="45" t="s">
        <v>99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5" customHeight="1">
      <c r="B34" s="415"/>
      <c r="C34" s="411"/>
      <c r="D34" s="50"/>
      <c r="E34" s="50"/>
      <c r="F34" s="2"/>
      <c r="G34" s="2"/>
      <c r="H34" s="50"/>
      <c r="I34" s="2"/>
      <c r="J34" s="3"/>
      <c r="K34" s="50"/>
      <c r="L34" s="3"/>
      <c r="M34" s="2"/>
      <c r="N34" s="50"/>
      <c r="O34" s="2"/>
      <c r="P34" s="2"/>
      <c r="Q34" s="50"/>
      <c r="R34" s="2"/>
      <c r="S34" s="3"/>
      <c r="T34" s="50"/>
      <c r="U34" s="2"/>
      <c r="V34" s="413"/>
      <c r="W34" s="101">
        <f>Y29*2+Y30*7+Y31*1+Y32*0+Y33*0+Y34*8-0.5</f>
        <v>28.900000000000002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5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413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5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164"/>
      <c r="M36" s="164"/>
      <c r="N36" s="169"/>
      <c r="O36" s="164"/>
      <c r="P36" s="2"/>
      <c r="Q36" s="50"/>
      <c r="R36" s="2"/>
      <c r="S36" s="2"/>
      <c r="T36" s="50"/>
      <c r="U36" s="2"/>
      <c r="V36" s="414"/>
      <c r="W36" s="102">
        <f>W30*4+W34*4+W32*9</f>
        <v>770.1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5" customHeight="1">
      <c r="B37" s="34">
        <v>12</v>
      </c>
      <c r="C37" s="411"/>
      <c r="D37" s="35" t="str">
        <f>'112.12月菜單'!R12</f>
        <v>榨醬拌麵(豆)</v>
      </c>
      <c r="E37" s="35" t="s">
        <v>17</v>
      </c>
      <c r="F37" s="35"/>
      <c r="G37" s="35" t="str">
        <f>'112.12月菜單'!R13</f>
        <v>魷米花(海)(炸)</v>
      </c>
      <c r="H37" s="35" t="s">
        <v>85</v>
      </c>
      <c r="I37" s="35"/>
      <c r="J37" s="35" t="str">
        <f>'112.12月菜單'!R14</f>
        <v>茄汁黑輪片(加)</v>
      </c>
      <c r="K37" s="35" t="s">
        <v>49</v>
      </c>
      <c r="L37" s="166"/>
      <c r="M37" s="166" t="str">
        <f>'112.12月菜單'!R15</f>
        <v>黑糖饅頭(冷)</v>
      </c>
      <c r="N37" s="166" t="s">
        <v>15</v>
      </c>
      <c r="O37" s="166"/>
      <c r="P37" s="35" t="str">
        <f>'112.12月菜單'!R16</f>
        <v>深色蔬菜</v>
      </c>
      <c r="Q37" s="35" t="s">
        <v>52</v>
      </c>
      <c r="R37" s="35"/>
      <c r="S37" s="35" t="str">
        <f>'112.12月菜單'!R17</f>
        <v>蘿蔔肉絲湯</v>
      </c>
      <c r="T37" s="35" t="s">
        <v>53</v>
      </c>
      <c r="U37" s="35"/>
      <c r="V37" s="412"/>
      <c r="W37" s="36" t="s">
        <v>207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5" customHeight="1">
      <c r="B38" s="40" t="s">
        <v>8</v>
      </c>
      <c r="C38" s="411"/>
      <c r="D38" s="3" t="s">
        <v>132</v>
      </c>
      <c r="E38" s="3"/>
      <c r="F38" s="2">
        <v>1</v>
      </c>
      <c r="G38" s="189" t="s">
        <v>193</v>
      </c>
      <c r="H38" s="190" t="s">
        <v>86</v>
      </c>
      <c r="I38" s="164">
        <v>60</v>
      </c>
      <c r="J38" s="165" t="s">
        <v>187</v>
      </c>
      <c r="K38" s="165" t="s">
        <v>224</v>
      </c>
      <c r="L38" s="165">
        <v>30</v>
      </c>
      <c r="M38" s="164" t="s">
        <v>349</v>
      </c>
      <c r="N38" s="164" t="s">
        <v>128</v>
      </c>
      <c r="O38" s="164">
        <v>30</v>
      </c>
      <c r="P38" s="2" t="s">
        <v>63</v>
      </c>
      <c r="Q38" s="3"/>
      <c r="R38" s="2">
        <v>80</v>
      </c>
      <c r="S38" s="205" t="s">
        <v>474</v>
      </c>
      <c r="T38" s="204"/>
      <c r="U38" s="204">
        <v>30</v>
      </c>
      <c r="V38" s="413"/>
      <c r="W38" s="105">
        <f>Y37*15+Y38*0+Y39*5+Y40*0+Y41*15+Y42*12+15</f>
        <v>98.5</v>
      </c>
      <c r="X38" s="41" t="s">
        <v>25</v>
      </c>
      <c r="Y38" s="42">
        <v>2.2000000000000002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5" customHeight="1">
      <c r="B39" s="40">
        <v>8</v>
      </c>
      <c r="C39" s="411"/>
      <c r="D39" s="3" t="s">
        <v>344</v>
      </c>
      <c r="E39" s="3"/>
      <c r="F39" s="2">
        <v>35</v>
      </c>
      <c r="G39" s="3" t="s">
        <v>348</v>
      </c>
      <c r="H39" s="50"/>
      <c r="I39" s="2">
        <v>40</v>
      </c>
      <c r="J39" s="3"/>
      <c r="K39" s="50"/>
      <c r="L39" s="165"/>
      <c r="M39" s="164"/>
      <c r="N39" s="164"/>
      <c r="O39" s="164"/>
      <c r="P39" s="2"/>
      <c r="Q39" s="3"/>
      <c r="R39" s="2"/>
      <c r="S39" s="420" t="s">
        <v>138</v>
      </c>
      <c r="T39" s="421"/>
      <c r="U39" s="204">
        <v>5</v>
      </c>
      <c r="V39" s="413"/>
      <c r="W39" s="45" t="s">
        <v>204</v>
      </c>
      <c r="X39" s="46" t="s">
        <v>27</v>
      </c>
      <c r="Y39" s="42">
        <v>1.7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5" customHeight="1">
      <c r="B40" s="40" t="s">
        <v>10</v>
      </c>
      <c r="C40" s="411"/>
      <c r="D40" s="3" t="s">
        <v>345</v>
      </c>
      <c r="E40" s="3"/>
      <c r="F40" s="2">
        <v>15</v>
      </c>
      <c r="G40" s="2"/>
      <c r="H40" s="3"/>
      <c r="I40" s="2"/>
      <c r="J40" s="3"/>
      <c r="K40" s="50"/>
      <c r="L40" s="165"/>
      <c r="M40" s="164"/>
      <c r="N40" s="164"/>
      <c r="O40" s="164"/>
      <c r="P40" s="2"/>
      <c r="Q40" s="3"/>
      <c r="R40" s="2"/>
      <c r="S40" s="165"/>
      <c r="T40" s="164"/>
      <c r="U40" s="164"/>
      <c r="V40" s="413"/>
      <c r="W40" s="101">
        <f>Y37*0+Y38*5+Y39*0+Y40*5+Y41*0+Y42*4</f>
        <v>23.5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5" customHeight="1">
      <c r="B41" s="415" t="s">
        <v>32</v>
      </c>
      <c r="C41" s="411"/>
      <c r="D41" s="3" t="s">
        <v>346</v>
      </c>
      <c r="E41" s="3"/>
      <c r="F41" s="2">
        <v>120</v>
      </c>
      <c r="G41" s="2"/>
      <c r="H41" s="3"/>
      <c r="I41" s="2"/>
      <c r="J41" s="3"/>
      <c r="K41" s="50"/>
      <c r="L41" s="165"/>
      <c r="M41" s="164"/>
      <c r="N41" s="169"/>
      <c r="O41" s="164"/>
      <c r="P41" s="2"/>
      <c r="Q41" s="3"/>
      <c r="R41" s="2"/>
      <c r="S41" s="2"/>
      <c r="T41" s="50"/>
      <c r="U41" s="2"/>
      <c r="V41" s="413"/>
      <c r="W41" s="45" t="s">
        <v>99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5" customHeight="1">
      <c r="B42" s="415"/>
      <c r="C42" s="411"/>
      <c r="D42" s="3" t="s">
        <v>347</v>
      </c>
      <c r="E42" s="209" t="s">
        <v>229</v>
      </c>
      <c r="F42" s="2">
        <v>6</v>
      </c>
      <c r="G42" s="2"/>
      <c r="H42" s="50"/>
      <c r="I42" s="2"/>
      <c r="J42" s="2"/>
      <c r="K42" s="50"/>
      <c r="L42" s="2"/>
      <c r="M42" s="2"/>
      <c r="N42" s="50"/>
      <c r="O42" s="2"/>
      <c r="P42" s="2"/>
      <c r="Q42" s="50"/>
      <c r="R42" s="2"/>
      <c r="S42" s="2"/>
      <c r="T42" s="50"/>
      <c r="U42" s="2"/>
      <c r="V42" s="413"/>
      <c r="W42" s="101">
        <f>Y37*2+Y38*7+Y39*1+Y40*0+Y41*0+Y42*8</f>
        <v>27.1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5" customHeight="1">
      <c r="B43" s="52" t="s">
        <v>36</v>
      </c>
      <c r="C43" s="53"/>
      <c r="D43" s="114"/>
      <c r="E43" s="209"/>
      <c r="F43" s="2"/>
      <c r="G43" s="2"/>
      <c r="H43" s="50"/>
      <c r="I43" s="2"/>
      <c r="J43" s="3"/>
      <c r="K43" s="50"/>
      <c r="L43" s="3"/>
      <c r="M43" s="2"/>
      <c r="N43" s="50"/>
      <c r="O43" s="2"/>
      <c r="P43" s="2"/>
      <c r="Q43" s="50"/>
      <c r="R43" s="2"/>
      <c r="S43" s="3"/>
      <c r="T43" s="50"/>
      <c r="U43" s="3"/>
      <c r="V43" s="413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5" customHeight="1" thickBot="1">
      <c r="B44" s="125"/>
      <c r="C44" s="129"/>
      <c r="D44" s="208" ph="1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14"/>
      <c r="W44" s="102">
        <f>W38*4+W42*4+W40*9</f>
        <v>713.9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82"/>
      <c r="C45" s="18"/>
      <c r="D45" s="196" ph="1"/>
      <c r="E45" s="83"/>
      <c r="F45" s="44"/>
      <c r="G45" s="44"/>
      <c r="H45" s="83"/>
      <c r="I45" s="44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417"/>
      <c r="E46" s="417"/>
      <c r="F46" s="419"/>
      <c r="G46" s="419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</sheetData>
  <mergeCells count="30">
    <mergeCell ref="B41:B42"/>
    <mergeCell ref="C13:C18"/>
    <mergeCell ref="V13:V20"/>
    <mergeCell ref="B17:B18"/>
    <mergeCell ref="B25:B26"/>
    <mergeCell ref="B33:B34"/>
    <mergeCell ref="M16:N16"/>
    <mergeCell ref="G23:H23"/>
    <mergeCell ref="M31:N31"/>
    <mergeCell ref="B1:Y1"/>
    <mergeCell ref="B2:G2"/>
    <mergeCell ref="C5:C10"/>
    <mergeCell ref="V5:V12"/>
    <mergeCell ref="B9:B10"/>
    <mergeCell ref="F3:K3"/>
    <mergeCell ref="G7:H7"/>
    <mergeCell ref="G6:H6"/>
    <mergeCell ref="S7:T7"/>
    <mergeCell ref="D46:G46"/>
    <mergeCell ref="C29:C34"/>
    <mergeCell ref="V29:V36"/>
    <mergeCell ref="C21:C26"/>
    <mergeCell ref="V21:V28"/>
    <mergeCell ref="J45:Y45"/>
    <mergeCell ref="C37:C42"/>
    <mergeCell ref="V37:V44"/>
    <mergeCell ref="J23:K23"/>
    <mergeCell ref="G31:H31"/>
    <mergeCell ref="J31:K31"/>
    <mergeCell ref="S39:T39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51"/>
  <sheetViews>
    <sheetView topLeftCell="A22" zoomScale="60" workbookViewId="0">
      <selection activeCell="Y28" sqref="Y28"/>
    </sheetView>
  </sheetViews>
  <sheetFormatPr defaultColWidth="9" defaultRowHeight="20.25"/>
  <cols>
    <col min="1" max="1" width="1.875" style="44" customWidth="1"/>
    <col min="2" max="2" width="4.875" style="82" customWidth="1"/>
    <col min="3" max="3" width="0" style="44" hidden="1" customWidth="1"/>
    <col min="4" max="4" width="18.625" style="44" customWidth="1"/>
    <col min="5" max="5" width="5.625" style="83" customWidth="1"/>
    <col min="6" max="6" width="9.625" style="44" customWidth="1"/>
    <col min="7" max="7" width="18.625" style="44" customWidth="1"/>
    <col min="8" max="8" width="5.625" style="83" customWidth="1"/>
    <col min="9" max="9" width="9.625" style="44" customWidth="1"/>
    <col min="10" max="10" width="18.625" style="44" customWidth="1"/>
    <col min="11" max="11" width="5.625" style="83" customWidth="1"/>
    <col min="12" max="12" width="9.625" style="44" customWidth="1"/>
    <col min="13" max="13" width="18.625" style="44" customWidth="1"/>
    <col min="14" max="14" width="5.625" style="83" customWidth="1"/>
    <col min="15" max="15" width="9.625" style="44" customWidth="1"/>
    <col min="16" max="16" width="18.625" style="44" customWidth="1"/>
    <col min="17" max="17" width="5.625" style="83" customWidth="1"/>
    <col min="18" max="18" width="9.625" style="44" customWidth="1"/>
    <col min="19" max="19" width="18.625" style="44" customWidth="1"/>
    <col min="20" max="20" width="5.625" style="83" customWidth="1"/>
    <col min="21" max="21" width="9.625" style="44" customWidth="1"/>
    <col min="22" max="22" width="5.25" style="91" customWidth="1"/>
    <col min="23" max="23" width="11.75" style="88" customWidth="1"/>
    <col min="24" max="24" width="11.25" style="89" customWidth="1"/>
    <col min="25" max="25" width="6.625" style="92" customWidth="1"/>
    <col min="26" max="26" width="6.625" style="44" customWidth="1"/>
    <col min="27" max="27" width="6" style="18" hidden="1" customWidth="1"/>
    <col min="28" max="28" width="5.5" style="19" hidden="1" customWidth="1"/>
    <col min="29" max="29" width="7.75" style="18" hidden="1" customWidth="1"/>
    <col min="30" max="30" width="8" style="18" hidden="1" customWidth="1"/>
    <col min="31" max="31" width="7.875" style="18" hidden="1" customWidth="1"/>
    <col min="32" max="32" width="7.5" style="18" hidden="1" customWidth="1"/>
    <col min="33" max="33" width="9" style="18"/>
    <col min="34" max="16384" width="9" style="44"/>
  </cols>
  <sheetData>
    <row r="1" spans="2:33" s="5" customFormat="1" ht="38.25">
      <c r="B1" s="408" t="s">
        <v>468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"/>
      <c r="AB1" s="6"/>
    </row>
    <row r="2" spans="2:33" s="5" customFormat="1" ht="13.5" customHeight="1">
      <c r="B2" s="409"/>
      <c r="C2" s="410"/>
      <c r="D2" s="410"/>
      <c r="E2" s="410"/>
      <c r="F2" s="410"/>
      <c r="G2" s="410"/>
      <c r="H2" s="110"/>
      <c r="I2" s="4"/>
      <c r="J2" s="4"/>
      <c r="K2" s="110"/>
      <c r="L2" s="4"/>
      <c r="M2" s="4"/>
      <c r="N2" s="110"/>
      <c r="O2" s="4"/>
      <c r="P2" s="4"/>
      <c r="Q2" s="110"/>
      <c r="R2" s="4"/>
      <c r="S2" s="4"/>
      <c r="T2" s="110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416" t="s">
        <v>155</v>
      </c>
      <c r="G3" s="416"/>
      <c r="H3" s="416"/>
      <c r="I3" s="416"/>
      <c r="J3" s="416"/>
      <c r="K3" s="416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99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49.9" customHeight="1">
      <c r="B5" s="34">
        <v>12</v>
      </c>
      <c r="C5" s="411"/>
      <c r="D5" s="166" t="str">
        <f>'112.12月菜單'!B21</f>
        <v>香Q米飯</v>
      </c>
      <c r="E5" s="166" t="s">
        <v>15</v>
      </c>
      <c r="F5" s="163" t="s">
        <v>16</v>
      </c>
      <c r="G5" s="166" t="str">
        <f>'112.12月菜單'!B22</f>
        <v>卡啦雞排(炸)</v>
      </c>
      <c r="H5" s="166" t="s">
        <v>85</v>
      </c>
      <c r="I5" s="163" t="s">
        <v>158</v>
      </c>
      <c r="J5" s="166" t="str">
        <f>'112.12月菜單'!B23</f>
        <v>麻婆豆腐(豆)</v>
      </c>
      <c r="K5" s="166" t="s">
        <v>71</v>
      </c>
      <c r="L5" s="163" t="s">
        <v>158</v>
      </c>
      <c r="M5" s="166" t="str">
        <f>'112.12月菜單'!B24</f>
        <v>椰菜拌蝦仁(海)</v>
      </c>
      <c r="N5" s="166" t="s">
        <v>159</v>
      </c>
      <c r="O5" s="163" t="s">
        <v>158</v>
      </c>
      <c r="P5" s="166" t="str">
        <f>'112.12月菜單'!B25</f>
        <v>深色蔬菜</v>
      </c>
      <c r="Q5" s="166" t="s">
        <v>160</v>
      </c>
      <c r="R5" s="163" t="s">
        <v>158</v>
      </c>
      <c r="S5" s="35" t="str">
        <f>'112.12月菜單'!B26</f>
        <v>蔬菜湯</v>
      </c>
      <c r="T5" s="35" t="s">
        <v>446</v>
      </c>
      <c r="U5" s="1" t="s">
        <v>16</v>
      </c>
      <c r="V5" s="412"/>
      <c r="W5" s="36" t="s">
        <v>447</v>
      </c>
      <c r="X5" s="37" t="s">
        <v>19</v>
      </c>
      <c r="Y5" s="167">
        <v>5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5" customHeight="1">
      <c r="B6" s="40" t="s">
        <v>8</v>
      </c>
      <c r="C6" s="411"/>
      <c r="D6" s="164" t="s">
        <v>161</v>
      </c>
      <c r="E6" s="165"/>
      <c r="F6" s="164">
        <v>100</v>
      </c>
      <c r="G6" s="164" t="s">
        <v>350</v>
      </c>
      <c r="H6" s="164"/>
      <c r="I6" s="164">
        <v>60</v>
      </c>
      <c r="J6" s="114" t="s">
        <v>60</v>
      </c>
      <c r="K6" s="178"/>
      <c r="L6" s="179">
        <v>5</v>
      </c>
      <c r="M6" s="164" t="s">
        <v>351</v>
      </c>
      <c r="N6" s="164"/>
      <c r="O6" s="164">
        <v>70</v>
      </c>
      <c r="P6" s="164" t="s">
        <v>162</v>
      </c>
      <c r="Q6" s="164"/>
      <c r="R6" s="164">
        <v>80</v>
      </c>
      <c r="S6" s="224" t="s">
        <v>340</v>
      </c>
      <c r="T6" s="225"/>
      <c r="U6" s="204">
        <v>35</v>
      </c>
      <c r="V6" s="413"/>
      <c r="W6" s="105">
        <f>Y5*15+Y6*0+Y7*5+Y8*0+Y9*15+Y10*12+15</f>
        <v>99</v>
      </c>
      <c r="X6" s="41" t="s">
        <v>25</v>
      </c>
      <c r="Y6" s="168">
        <v>2.2999999999999998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5" customHeight="1">
      <c r="B7" s="40">
        <v>11</v>
      </c>
      <c r="C7" s="411"/>
      <c r="D7" s="164"/>
      <c r="E7" s="165"/>
      <c r="F7" s="164"/>
      <c r="G7" s="164"/>
      <c r="H7" s="164"/>
      <c r="I7" s="164"/>
      <c r="J7" s="66" t="s">
        <v>133</v>
      </c>
      <c r="K7" s="180" t="s">
        <v>145</v>
      </c>
      <c r="L7" s="187">
        <v>65</v>
      </c>
      <c r="M7" s="164" t="s">
        <v>356</v>
      </c>
      <c r="N7" s="186"/>
      <c r="O7" s="164">
        <v>10</v>
      </c>
      <c r="P7" s="164"/>
      <c r="Q7" s="164"/>
      <c r="R7" s="164">
        <v>30</v>
      </c>
      <c r="S7" s="204" t="s">
        <v>132</v>
      </c>
      <c r="T7" s="207"/>
      <c r="U7" s="204">
        <v>3</v>
      </c>
      <c r="V7" s="413"/>
      <c r="W7" s="45" t="s">
        <v>46</v>
      </c>
      <c r="X7" s="46" t="s">
        <v>27</v>
      </c>
      <c r="Y7" s="168">
        <v>1.8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5" customHeight="1">
      <c r="B8" s="40" t="s">
        <v>10</v>
      </c>
      <c r="C8" s="411"/>
      <c r="D8" s="164"/>
      <c r="E8" s="165"/>
      <c r="F8" s="164"/>
      <c r="G8" s="164"/>
      <c r="H8" s="169"/>
      <c r="I8" s="164"/>
      <c r="J8" s="66" t="s">
        <v>191</v>
      </c>
      <c r="K8" s="180"/>
      <c r="L8" s="187">
        <v>1</v>
      </c>
      <c r="M8" s="204" t="s">
        <v>352</v>
      </c>
      <c r="N8" s="186" t="s">
        <v>353</v>
      </c>
      <c r="O8" s="204">
        <v>15</v>
      </c>
      <c r="P8" s="164"/>
      <c r="Q8" s="169"/>
      <c r="R8" s="164"/>
      <c r="S8" s="205" t="s">
        <v>354</v>
      </c>
      <c r="T8" s="204"/>
      <c r="U8" s="204">
        <v>1</v>
      </c>
      <c r="V8" s="413"/>
      <c r="W8" s="101">
        <f>Y5*0+Y6*5+Y7*0+Y8*5+Y9*0+Y10*4</f>
        <v>24</v>
      </c>
      <c r="X8" s="46" t="s">
        <v>30</v>
      </c>
      <c r="Y8" s="168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5" customHeight="1">
      <c r="B9" s="415" t="s">
        <v>232</v>
      </c>
      <c r="C9" s="411"/>
      <c r="D9" s="165"/>
      <c r="E9" s="165"/>
      <c r="F9" s="165"/>
      <c r="G9" s="164"/>
      <c r="H9" s="169"/>
      <c r="I9" s="164"/>
      <c r="J9" s="65"/>
      <c r="K9" s="180"/>
      <c r="L9" s="113"/>
      <c r="M9" s="164"/>
      <c r="N9" s="169"/>
      <c r="O9" s="164"/>
      <c r="P9" s="164"/>
      <c r="Q9" s="169"/>
      <c r="R9" s="164"/>
      <c r="S9" s="205" t="s">
        <v>355</v>
      </c>
      <c r="T9" s="204"/>
      <c r="U9" s="204">
        <v>5</v>
      </c>
      <c r="V9" s="413"/>
      <c r="W9" s="45" t="s">
        <v>202</v>
      </c>
      <c r="X9" s="46" t="s">
        <v>33</v>
      </c>
      <c r="Y9" s="168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5" customHeight="1">
      <c r="B10" s="415"/>
      <c r="C10" s="411"/>
      <c r="D10" s="165"/>
      <c r="E10" s="165"/>
      <c r="F10" s="165"/>
      <c r="G10" s="164"/>
      <c r="H10" s="169"/>
      <c r="I10" s="164"/>
      <c r="J10" s="164"/>
      <c r="K10" s="169"/>
      <c r="L10" s="164"/>
      <c r="M10" s="164"/>
      <c r="N10" s="169"/>
      <c r="O10" s="164"/>
      <c r="P10" s="164"/>
      <c r="Q10" s="169"/>
      <c r="R10" s="164"/>
      <c r="S10" s="205"/>
      <c r="T10" s="204"/>
      <c r="U10" s="204"/>
      <c r="V10" s="413"/>
      <c r="W10" s="101">
        <f>Y5*2+Y6*7+Y7*1+Y8*0+Y9*0+Y10*8</f>
        <v>27.9</v>
      </c>
      <c r="X10" s="94" t="s">
        <v>42</v>
      </c>
      <c r="Y10" s="170">
        <v>0</v>
      </c>
      <c r="Z10" s="17"/>
      <c r="AA10" s="18" t="s">
        <v>35</v>
      </c>
      <c r="AE10" s="18">
        <f>AB10*15</f>
        <v>0</v>
      </c>
      <c r="AG10" s="105"/>
    </row>
    <row r="11" spans="2:33" ht="27.95" customHeight="1">
      <c r="B11" s="52" t="s">
        <v>36</v>
      </c>
      <c r="C11" s="53"/>
      <c r="D11" s="165"/>
      <c r="E11" s="169"/>
      <c r="F11" s="165"/>
      <c r="G11" s="164"/>
      <c r="H11" s="169"/>
      <c r="I11" s="164"/>
      <c r="J11" s="164"/>
      <c r="K11" s="169"/>
      <c r="L11" s="164"/>
      <c r="M11" s="164"/>
      <c r="N11" s="169"/>
      <c r="O11" s="164"/>
      <c r="P11" s="164"/>
      <c r="Q11" s="169"/>
      <c r="R11" s="164"/>
      <c r="S11" s="205"/>
      <c r="T11" s="98"/>
      <c r="U11" s="204"/>
      <c r="V11" s="413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5" customHeight="1">
      <c r="B12" s="55"/>
      <c r="C12" s="56"/>
      <c r="D12" s="169"/>
      <c r="E12" s="169"/>
      <c r="F12" s="164"/>
      <c r="G12" s="164"/>
      <c r="H12" s="169"/>
      <c r="I12" s="164"/>
      <c r="J12" s="164"/>
      <c r="K12" s="169"/>
      <c r="L12" s="164"/>
      <c r="M12" s="164"/>
      <c r="N12" s="169"/>
      <c r="O12" s="164"/>
      <c r="P12" s="164"/>
      <c r="Q12" s="169"/>
      <c r="R12" s="164"/>
      <c r="S12" s="2"/>
      <c r="T12" s="50"/>
      <c r="U12" s="2"/>
      <c r="V12" s="414"/>
      <c r="W12" s="102">
        <f>W6*4+W10*4+W8*9</f>
        <v>723.6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5" customHeight="1">
      <c r="B13" s="34">
        <v>12</v>
      </c>
      <c r="C13" s="411"/>
      <c r="D13" s="35" t="str">
        <f>'112.12月菜單'!F21</f>
        <v>糙米飯</v>
      </c>
      <c r="E13" s="35" t="s">
        <v>15</v>
      </c>
      <c r="F13" s="35"/>
      <c r="G13" s="166" t="str">
        <f>'112.12月菜單'!F22</f>
        <v>招牌雞翅</v>
      </c>
      <c r="H13" s="166" t="s">
        <v>495</v>
      </c>
      <c r="I13" s="166"/>
      <c r="J13" s="166" t="str">
        <f>'112.12月菜單'!F23</f>
        <v>絞肉貢丸(加)</v>
      </c>
      <c r="K13" s="166" t="s">
        <v>496</v>
      </c>
      <c r="L13" s="166"/>
      <c r="M13" s="166" t="str">
        <f>'112.12月菜單'!F24</f>
        <v>鐵板銀芽</v>
      </c>
      <c r="N13" s="166" t="s">
        <v>17</v>
      </c>
      <c r="O13" s="166"/>
      <c r="P13" s="166" t="str">
        <f>'112.12月菜單'!F25</f>
        <v>淺色蔬菜</v>
      </c>
      <c r="Q13" s="35" t="s">
        <v>18</v>
      </c>
      <c r="R13" s="35"/>
      <c r="S13" s="35" t="str">
        <f>'112.12月菜單'!F26</f>
        <v>海芽薑絲湯</v>
      </c>
      <c r="T13" s="35" t="s">
        <v>17</v>
      </c>
      <c r="U13" s="35"/>
      <c r="V13" s="412"/>
      <c r="W13" s="36" t="s">
        <v>55</v>
      </c>
      <c r="X13" s="37" t="s">
        <v>19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5" customHeight="1">
      <c r="B14" s="40" t="s">
        <v>8</v>
      </c>
      <c r="C14" s="411"/>
      <c r="D14" s="204" t="s">
        <v>148</v>
      </c>
      <c r="E14" s="204"/>
      <c r="F14" s="204">
        <v>40</v>
      </c>
      <c r="G14" s="204" t="s">
        <v>400</v>
      </c>
      <c r="H14" s="204"/>
      <c r="I14" s="204">
        <v>60</v>
      </c>
      <c r="J14" s="164" t="s">
        <v>497</v>
      </c>
      <c r="K14" s="164"/>
      <c r="L14" s="164">
        <v>10</v>
      </c>
      <c r="M14" s="164" t="s">
        <v>382</v>
      </c>
      <c r="N14" s="165"/>
      <c r="O14" s="164">
        <v>60</v>
      </c>
      <c r="P14" s="164" t="s">
        <v>63</v>
      </c>
      <c r="Q14" s="2"/>
      <c r="R14" s="2">
        <v>80</v>
      </c>
      <c r="S14" s="2" t="s">
        <v>357</v>
      </c>
      <c r="T14" s="2"/>
      <c r="U14" s="2">
        <v>5</v>
      </c>
      <c r="V14" s="413"/>
      <c r="W14" s="105">
        <f>Y13*15+Y14*0+Y15*5+Y16*0+Y17*15+Y18*12+15</f>
        <v>98.5</v>
      </c>
      <c r="X14" s="41" t="s">
        <v>25</v>
      </c>
      <c r="Y14" s="42">
        <v>2.4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5" customHeight="1">
      <c r="B15" s="40">
        <v>12</v>
      </c>
      <c r="C15" s="411"/>
      <c r="D15" s="204" t="s">
        <v>24</v>
      </c>
      <c r="E15" s="204"/>
      <c r="F15" s="204">
        <v>60</v>
      </c>
      <c r="G15" s="204"/>
      <c r="H15" s="204"/>
      <c r="I15" s="204"/>
      <c r="J15" s="164" t="s">
        <v>499</v>
      </c>
      <c r="K15" s="164" t="s">
        <v>498</v>
      </c>
      <c r="L15" s="164">
        <v>20</v>
      </c>
      <c r="M15" s="422" t="s">
        <v>492</v>
      </c>
      <c r="N15" s="423"/>
      <c r="O15" s="204">
        <v>5</v>
      </c>
      <c r="P15" s="164"/>
      <c r="Q15" s="2"/>
      <c r="R15" s="2"/>
      <c r="S15" s="2" t="s">
        <v>139</v>
      </c>
      <c r="T15" s="2"/>
      <c r="U15" s="2">
        <v>1</v>
      </c>
      <c r="V15" s="413"/>
      <c r="W15" s="45" t="s">
        <v>46</v>
      </c>
      <c r="X15" s="46" t="s">
        <v>27</v>
      </c>
      <c r="Y15" s="42">
        <v>1.7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5" customHeight="1">
      <c r="B16" s="40" t="s">
        <v>10</v>
      </c>
      <c r="C16" s="411"/>
      <c r="D16" s="204"/>
      <c r="E16" s="204"/>
      <c r="F16" s="204"/>
      <c r="G16" s="164"/>
      <c r="H16" s="164"/>
      <c r="I16" s="164"/>
      <c r="J16" s="164"/>
      <c r="K16" s="169"/>
      <c r="L16" s="164"/>
      <c r="M16" s="164" t="s">
        <v>343</v>
      </c>
      <c r="N16" s="169"/>
      <c r="O16" s="164">
        <v>3</v>
      </c>
      <c r="P16" s="164"/>
      <c r="Q16" s="50"/>
      <c r="R16" s="2"/>
      <c r="S16" s="2"/>
      <c r="T16" s="50"/>
      <c r="U16" s="2"/>
      <c r="V16" s="413"/>
      <c r="W16" s="101">
        <f>Y13*0+Y14*5+Y15*0+Y16*5+Y17*0+Y18*4</f>
        <v>24.5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5" customHeight="1">
      <c r="B17" s="415" t="s">
        <v>38</v>
      </c>
      <c r="C17" s="411"/>
      <c r="D17" s="50"/>
      <c r="E17" s="50"/>
      <c r="F17" s="2"/>
      <c r="G17" s="164"/>
      <c r="H17" s="169"/>
      <c r="I17" s="164"/>
      <c r="J17" s="164"/>
      <c r="K17" s="169"/>
      <c r="L17" s="164"/>
      <c r="M17" s="164"/>
      <c r="N17" s="169"/>
      <c r="O17" s="164"/>
      <c r="P17" s="164"/>
      <c r="Q17" s="50"/>
      <c r="R17" s="2"/>
      <c r="S17" s="2"/>
      <c r="T17" s="98"/>
      <c r="U17" s="2"/>
      <c r="V17" s="413"/>
      <c r="W17" s="45" t="s">
        <v>99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5" customHeight="1">
      <c r="B18" s="415"/>
      <c r="C18" s="411"/>
      <c r="D18" s="50"/>
      <c r="E18" s="50"/>
      <c r="F18" s="2"/>
      <c r="G18" s="164"/>
      <c r="H18" s="169"/>
      <c r="I18" s="164"/>
      <c r="J18" s="164"/>
      <c r="K18" s="169"/>
      <c r="L18" s="164"/>
      <c r="M18" s="164"/>
      <c r="N18" s="100"/>
      <c r="O18" s="164"/>
      <c r="P18" s="164"/>
      <c r="Q18" s="50"/>
      <c r="R18" s="2"/>
      <c r="S18" s="116"/>
      <c r="T18" s="116"/>
      <c r="U18" s="116"/>
      <c r="V18" s="413"/>
      <c r="W18" s="101">
        <f>Y13*2+Y14*7+Y15*1+Y16*0+Y17*0+Y18*8-0.8</f>
        <v>27.7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5" customHeight="1">
      <c r="B19" s="52" t="s">
        <v>36</v>
      </c>
      <c r="C19" s="53"/>
      <c r="D19" s="50"/>
      <c r="E19" s="50"/>
      <c r="F19" s="2"/>
      <c r="G19" s="164"/>
      <c r="H19" s="169"/>
      <c r="I19" s="164"/>
      <c r="J19" s="164"/>
      <c r="K19" s="169"/>
      <c r="L19" s="164"/>
      <c r="M19" s="164"/>
      <c r="N19" s="169"/>
      <c r="O19" s="164"/>
      <c r="P19" s="164"/>
      <c r="Q19" s="50"/>
      <c r="R19" s="2"/>
      <c r="S19" s="3"/>
      <c r="T19" s="93"/>
      <c r="U19" s="93"/>
      <c r="V19" s="413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5" customHeight="1">
      <c r="B20" s="55"/>
      <c r="C20" s="56"/>
      <c r="D20" s="50"/>
      <c r="E20" s="50"/>
      <c r="F20" s="2"/>
      <c r="G20" s="164"/>
      <c r="H20" s="169"/>
      <c r="I20" s="164"/>
      <c r="J20" s="164"/>
      <c r="K20" s="169"/>
      <c r="L20" s="164"/>
      <c r="M20" s="164"/>
      <c r="N20" s="169"/>
      <c r="O20" s="164"/>
      <c r="P20" s="164"/>
      <c r="Q20" s="50"/>
      <c r="R20" s="2"/>
      <c r="S20" s="2"/>
      <c r="T20" s="50"/>
      <c r="U20" s="2"/>
      <c r="V20" s="414"/>
      <c r="W20" s="102">
        <f>W14*4+W18*4+W16*9</f>
        <v>725.3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5" customHeight="1">
      <c r="B21" s="60">
        <v>12</v>
      </c>
      <c r="C21" s="411"/>
      <c r="D21" s="35" t="str">
        <f>'112.12月菜單'!J21</f>
        <v>香Q米飯</v>
      </c>
      <c r="E21" s="35" t="s">
        <v>15</v>
      </c>
      <c r="F21" s="35"/>
      <c r="G21" s="35" t="str">
        <f>'112.12月菜單'!J22</f>
        <v>茄汁排骨肉</v>
      </c>
      <c r="H21" s="35" t="s">
        <v>49</v>
      </c>
      <c r="I21" s="35"/>
      <c r="J21" s="35" t="str">
        <f>'112.12月菜單'!J23</f>
        <v>蒸餃X2(冷)</v>
      </c>
      <c r="K21" s="35" t="s">
        <v>488</v>
      </c>
      <c r="L21" s="35"/>
      <c r="M21" s="35" t="str">
        <f>'112.12月菜單'!J24</f>
        <v>什錦炒菇(加)</v>
      </c>
      <c r="N21" s="35" t="s">
        <v>149</v>
      </c>
      <c r="O21" s="35"/>
      <c r="P21" s="35" t="str">
        <f>'112.12月菜單'!J25</f>
        <v>深色蔬菜</v>
      </c>
      <c r="Q21" s="35" t="s">
        <v>18</v>
      </c>
      <c r="R21" s="35"/>
      <c r="S21" s="35" t="str">
        <f>'112.12月菜單'!J26</f>
        <v>蘿蔔湯</v>
      </c>
      <c r="T21" s="35" t="s">
        <v>17</v>
      </c>
      <c r="U21" s="35"/>
      <c r="V21" s="412"/>
      <c r="W21" s="36" t="s">
        <v>207</v>
      </c>
      <c r="X21" s="37" t="s">
        <v>19</v>
      </c>
      <c r="Y21" s="38">
        <v>5.5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95" customHeight="1">
      <c r="B22" s="61" t="s">
        <v>8</v>
      </c>
      <c r="C22" s="411"/>
      <c r="D22" s="2" t="s">
        <v>122</v>
      </c>
      <c r="E22" s="3"/>
      <c r="F22" s="2">
        <v>100</v>
      </c>
      <c r="G22" s="430" t="s">
        <v>358</v>
      </c>
      <c r="H22" s="431"/>
      <c r="I22" s="111">
        <v>20</v>
      </c>
      <c r="J22" s="164" t="s">
        <v>359</v>
      </c>
      <c r="K22" s="165" t="s">
        <v>360</v>
      </c>
      <c r="L22" s="164">
        <v>30</v>
      </c>
      <c r="M22" s="203" t="s">
        <v>361</v>
      </c>
      <c r="N22" s="203"/>
      <c r="O22" s="203">
        <v>20</v>
      </c>
      <c r="P22" s="2" t="s">
        <v>63</v>
      </c>
      <c r="Q22" s="2"/>
      <c r="R22" s="2">
        <v>80</v>
      </c>
      <c r="S22" s="165" t="s">
        <v>104</v>
      </c>
      <c r="T22" s="164"/>
      <c r="U22" s="164">
        <v>30</v>
      </c>
      <c r="V22" s="413"/>
      <c r="W22" s="105">
        <f>Y21*15+Y22*0+Y23*5+Y24*0+Y25*15+Y26*12+15</f>
        <v>106</v>
      </c>
      <c r="X22" s="41" t="s">
        <v>25</v>
      </c>
      <c r="Y22" s="42">
        <v>2.2999999999999998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5" customHeight="1">
      <c r="B23" s="61">
        <v>13</v>
      </c>
      <c r="C23" s="411"/>
      <c r="D23" s="2"/>
      <c r="E23" s="50"/>
      <c r="F23" s="2"/>
      <c r="G23" s="420" t="s">
        <v>150</v>
      </c>
      <c r="H23" s="421"/>
      <c r="I23" s="164">
        <v>40</v>
      </c>
      <c r="J23" s="192"/>
      <c r="K23" s="201"/>
      <c r="L23" s="164"/>
      <c r="M23" s="165" t="s">
        <v>343</v>
      </c>
      <c r="N23" s="164"/>
      <c r="O23" s="165">
        <v>1</v>
      </c>
      <c r="P23" s="2"/>
      <c r="Q23" s="2"/>
      <c r="R23" s="2"/>
      <c r="S23" s="3"/>
      <c r="T23" s="2"/>
      <c r="U23" s="2"/>
      <c r="V23" s="413"/>
      <c r="W23" s="45" t="s">
        <v>211</v>
      </c>
      <c r="X23" s="46" t="s">
        <v>27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5" customHeight="1">
      <c r="B24" s="61" t="s">
        <v>10</v>
      </c>
      <c r="C24" s="411"/>
      <c r="D24" s="2"/>
      <c r="E24" s="98"/>
      <c r="F24" s="2"/>
      <c r="G24" s="2"/>
      <c r="H24" s="50"/>
      <c r="I24" s="2"/>
      <c r="J24" s="164"/>
      <c r="K24" s="165"/>
      <c r="L24" s="164"/>
      <c r="M24" s="2" t="s">
        <v>362</v>
      </c>
      <c r="N24" s="50"/>
      <c r="O24" s="2">
        <v>10</v>
      </c>
      <c r="P24" s="2"/>
      <c r="Q24" s="50"/>
      <c r="R24" s="2"/>
      <c r="S24" s="165"/>
      <c r="T24" s="165"/>
      <c r="U24" s="165"/>
      <c r="V24" s="413"/>
      <c r="W24" s="101">
        <f>Y21*0+Y22*5+Y23*0+Y24*5+Y25*0+Y26*4</f>
        <v>24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5" customHeight="1">
      <c r="B25" s="407" t="s">
        <v>39</v>
      </c>
      <c r="C25" s="411"/>
      <c r="D25" s="2"/>
      <c r="E25" s="2"/>
      <c r="F25" s="2"/>
      <c r="G25" s="2"/>
      <c r="H25" s="50"/>
      <c r="I25" s="2"/>
      <c r="J25" s="2"/>
      <c r="K25" s="2"/>
      <c r="L25" s="2"/>
      <c r="M25" s="2" t="s">
        <v>333</v>
      </c>
      <c r="N25" s="50"/>
      <c r="O25" s="2">
        <v>30</v>
      </c>
      <c r="P25" s="2"/>
      <c r="Q25" s="50"/>
      <c r="R25" s="2"/>
      <c r="S25" s="165"/>
      <c r="T25" s="169"/>
      <c r="U25" s="164"/>
      <c r="V25" s="413"/>
      <c r="W25" s="45" t="s">
        <v>99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5" customHeight="1">
      <c r="B26" s="407"/>
      <c r="C26" s="411"/>
      <c r="D26" s="3"/>
      <c r="E26" s="3"/>
      <c r="F26" s="3"/>
      <c r="G26" s="71"/>
      <c r="H26" s="50"/>
      <c r="I26" s="2"/>
      <c r="J26" s="2"/>
      <c r="K26" s="50"/>
      <c r="L26" s="2"/>
      <c r="M26" s="2" t="s">
        <v>289</v>
      </c>
      <c r="N26" s="207" t="s">
        <v>290</v>
      </c>
      <c r="O26" s="2">
        <v>10</v>
      </c>
      <c r="P26" s="2"/>
      <c r="Q26" s="50"/>
      <c r="R26" s="2"/>
      <c r="S26" s="2"/>
      <c r="T26" s="98"/>
      <c r="U26" s="2"/>
      <c r="V26" s="413"/>
      <c r="W26" s="101">
        <f>Y21*2+Y22*7+Y23*1+Y24*0+Y25*0+Y26*8</f>
        <v>28.799999999999997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5" customHeight="1">
      <c r="B27" s="72" t="s">
        <v>36</v>
      </c>
      <c r="C27" s="73"/>
      <c r="D27" s="3"/>
      <c r="E27" s="3"/>
      <c r="F27" s="3"/>
      <c r="G27" s="2"/>
      <c r="H27" s="50"/>
      <c r="I27" s="2"/>
      <c r="J27" s="2"/>
      <c r="K27" s="50"/>
      <c r="L27" s="2"/>
      <c r="M27" s="2"/>
      <c r="N27" s="50"/>
      <c r="O27" s="2"/>
      <c r="P27" s="2"/>
      <c r="Q27" s="50"/>
      <c r="R27" s="2"/>
      <c r="S27" s="2"/>
      <c r="T27" s="50"/>
      <c r="U27" s="2"/>
      <c r="V27" s="413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5" customHeight="1" thickBot="1">
      <c r="B28" s="74"/>
      <c r="C28" s="75"/>
      <c r="D28" s="50"/>
      <c r="E28" s="50"/>
      <c r="F28" s="2"/>
      <c r="G28" s="2"/>
      <c r="H28" s="50"/>
      <c r="I28" s="2"/>
      <c r="J28" s="2"/>
      <c r="K28" s="50"/>
      <c r="L28" s="2"/>
      <c r="M28" s="2"/>
      <c r="N28" s="50"/>
      <c r="O28" s="2"/>
      <c r="P28" s="2"/>
      <c r="Q28" s="50"/>
      <c r="R28" s="2"/>
      <c r="S28" s="2"/>
      <c r="T28" s="50"/>
      <c r="U28" s="2"/>
      <c r="V28" s="414"/>
      <c r="W28" s="102">
        <f>W22*4+W26*4+W24*9</f>
        <v>755.2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5" customHeight="1">
      <c r="B29" s="34">
        <v>12</v>
      </c>
      <c r="C29" s="411"/>
      <c r="D29" s="35" t="str">
        <f>'112.12月菜單'!N21</f>
        <v>地瓜飯</v>
      </c>
      <c r="E29" s="35" t="s">
        <v>15</v>
      </c>
      <c r="F29" s="35"/>
      <c r="G29" s="35" t="str">
        <f>'112.12月菜單'!N22</f>
        <v>海鮮鍋(海)</v>
      </c>
      <c r="H29" s="35" t="s">
        <v>17</v>
      </c>
      <c r="I29" s="35"/>
      <c r="J29" s="35" t="str">
        <f>'112.12月菜單'!N23</f>
        <v>醬爆雞丁(豆)</v>
      </c>
      <c r="K29" s="35" t="s">
        <v>17</v>
      </c>
      <c r="L29" s="35"/>
      <c r="M29" s="35" t="str">
        <f>'112.12月菜單'!N24</f>
        <v>沙茶豬肉</v>
      </c>
      <c r="N29" s="35" t="s">
        <v>49</v>
      </c>
      <c r="O29" s="35"/>
      <c r="P29" s="35" t="str">
        <f>'112.12月菜單'!N25</f>
        <v>有機蔬菜</v>
      </c>
      <c r="Q29" s="35" t="s">
        <v>51</v>
      </c>
      <c r="R29" s="35"/>
      <c r="S29" s="35" t="str">
        <f>'112.12月菜單'!N26</f>
        <v>冬瓜排骨湯</v>
      </c>
      <c r="T29" s="35" t="s">
        <v>49</v>
      </c>
      <c r="U29" s="35"/>
      <c r="V29" s="412"/>
      <c r="W29" s="36" t="s">
        <v>55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</row>
    <row r="30" spans="2:33" ht="27.95" customHeight="1">
      <c r="B30" s="40" t="s">
        <v>8</v>
      </c>
      <c r="C30" s="411"/>
      <c r="D30" s="2" t="s">
        <v>62</v>
      </c>
      <c r="E30" s="2"/>
      <c r="F30" s="2">
        <v>80</v>
      </c>
      <c r="G30" s="184" t="s">
        <v>366</v>
      </c>
      <c r="H30" s="190"/>
      <c r="I30" s="204">
        <v>3</v>
      </c>
      <c r="J30" s="432" t="s">
        <v>323</v>
      </c>
      <c r="K30" s="433"/>
      <c r="L30" s="204">
        <v>50</v>
      </c>
      <c r="M30" s="114" t="s">
        <v>451</v>
      </c>
      <c r="N30" s="112"/>
      <c r="O30" s="112">
        <v>40</v>
      </c>
      <c r="P30" s="2" t="s">
        <v>63</v>
      </c>
      <c r="Q30" s="2"/>
      <c r="R30" s="2">
        <v>80</v>
      </c>
      <c r="S30" s="164" t="s">
        <v>341</v>
      </c>
      <c r="T30" s="164"/>
      <c r="U30" s="164">
        <v>1</v>
      </c>
      <c r="V30" s="413"/>
      <c r="W30" s="105">
        <f>Y29*15+Y30*0+Y31*5+Y32*0+Y33*15+Y34*12+15</f>
        <v>99.5</v>
      </c>
      <c r="X30" s="41" t="s">
        <v>25</v>
      </c>
      <c r="Y30" s="42">
        <v>2.4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</row>
    <row r="31" spans="2:33" ht="27.95" customHeight="1">
      <c r="B31" s="40">
        <v>14</v>
      </c>
      <c r="C31" s="411"/>
      <c r="D31" s="2" t="s">
        <v>67</v>
      </c>
      <c r="E31" s="2"/>
      <c r="F31" s="2">
        <v>55</v>
      </c>
      <c r="G31" s="205" t="s">
        <v>367</v>
      </c>
      <c r="H31" s="206"/>
      <c r="I31" s="204">
        <v>10</v>
      </c>
      <c r="J31" s="200" t="s">
        <v>477</v>
      </c>
      <c r="K31" s="204" t="s">
        <v>478</v>
      </c>
      <c r="L31" s="204">
        <v>20</v>
      </c>
      <c r="M31" s="428" t="s">
        <v>452</v>
      </c>
      <c r="N31" s="429"/>
      <c r="O31" s="112">
        <v>30</v>
      </c>
      <c r="P31" s="2"/>
      <c r="Q31" s="2"/>
      <c r="R31" s="2"/>
      <c r="S31" s="204" t="s">
        <v>368</v>
      </c>
      <c r="T31" s="206"/>
      <c r="U31" s="2">
        <v>40</v>
      </c>
      <c r="V31" s="413"/>
      <c r="W31" s="45" t="s">
        <v>212</v>
      </c>
      <c r="X31" s="46" t="s">
        <v>27</v>
      </c>
      <c r="Y31" s="42">
        <v>1.9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</row>
    <row r="32" spans="2:33" ht="27.95" customHeight="1">
      <c r="B32" s="40" t="s">
        <v>10</v>
      </c>
      <c r="C32" s="411"/>
      <c r="D32" s="50"/>
      <c r="E32" s="50"/>
      <c r="F32" s="2"/>
      <c r="G32" s="204" t="s">
        <v>340</v>
      </c>
      <c r="H32" s="206"/>
      <c r="I32" s="204">
        <v>20</v>
      </c>
      <c r="J32" s="2"/>
      <c r="K32" s="50"/>
      <c r="L32" s="2"/>
      <c r="M32" s="205"/>
      <c r="N32" s="207"/>
      <c r="O32" s="205"/>
      <c r="P32" s="2"/>
      <c r="Q32" s="50"/>
      <c r="R32" s="2"/>
      <c r="S32" s="434" t="s">
        <v>358</v>
      </c>
      <c r="T32" s="435"/>
      <c r="U32" s="111">
        <v>5</v>
      </c>
      <c r="V32" s="413"/>
      <c r="W32" s="101">
        <f>Y29*0+Y30*5+Y31*0+Y32*5+Y33*0+Y34*4</f>
        <v>24.5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</row>
    <row r="33" spans="2:36" ht="27.95" customHeight="1">
      <c r="B33" s="415" t="s">
        <v>40</v>
      </c>
      <c r="C33" s="411"/>
      <c r="D33" s="50"/>
      <c r="E33" s="50"/>
      <c r="F33" s="2"/>
      <c r="G33" s="226" t="s">
        <v>193</v>
      </c>
      <c r="H33" s="200" t="s">
        <v>86</v>
      </c>
      <c r="I33" s="204">
        <v>60</v>
      </c>
      <c r="J33" s="2"/>
      <c r="K33" s="50"/>
      <c r="L33" s="2"/>
      <c r="M33" s="204"/>
      <c r="N33" s="98"/>
      <c r="O33" s="204"/>
      <c r="P33" s="2"/>
      <c r="Q33" s="50"/>
      <c r="R33" s="2"/>
      <c r="S33" s="2"/>
      <c r="T33" s="50"/>
      <c r="U33" s="2"/>
      <c r="V33" s="413"/>
      <c r="W33" s="45" t="s">
        <v>99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J33" s="18"/>
    </row>
    <row r="34" spans="2:36" ht="27.95" customHeight="1">
      <c r="B34" s="415"/>
      <c r="C34" s="411"/>
      <c r="D34" s="50"/>
      <c r="E34" s="50"/>
      <c r="F34" s="2"/>
      <c r="G34" s="207"/>
      <c r="H34" s="206"/>
      <c r="I34" s="204"/>
      <c r="J34" s="3"/>
      <c r="K34" s="50"/>
      <c r="L34" s="3"/>
      <c r="M34" s="204"/>
      <c r="N34" s="206"/>
      <c r="O34" s="204"/>
      <c r="P34" s="2"/>
      <c r="Q34" s="50"/>
      <c r="R34" s="2"/>
      <c r="S34" s="3"/>
      <c r="T34" s="50"/>
      <c r="U34" s="2"/>
      <c r="V34" s="413"/>
      <c r="W34" s="101">
        <f>Y29*2+Y30*7+Y31*1+Y32*0+Y33*0+Y34*8</f>
        <v>28.7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</row>
    <row r="35" spans="2:36" ht="27.95" customHeight="1">
      <c r="B35" s="52" t="s">
        <v>36</v>
      </c>
      <c r="C35" s="53"/>
      <c r="D35" s="50"/>
      <c r="E35" s="50"/>
      <c r="F35" s="2"/>
      <c r="G35" s="2"/>
      <c r="H35" s="50"/>
      <c r="I35" s="2"/>
      <c r="J35" s="2"/>
      <c r="K35" s="50"/>
      <c r="L35" s="2"/>
      <c r="M35" s="2"/>
      <c r="N35" s="50"/>
      <c r="O35" s="2"/>
      <c r="P35" s="2"/>
      <c r="Q35" s="50"/>
      <c r="R35" s="2"/>
      <c r="S35" s="2"/>
      <c r="T35" s="50"/>
      <c r="U35" s="2"/>
      <c r="V35" s="413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6" ht="27.95" customHeight="1">
      <c r="B36" s="55"/>
      <c r="C36" s="56"/>
      <c r="D36" s="50"/>
      <c r="E36" s="50"/>
      <c r="F36" s="2"/>
      <c r="G36" s="2"/>
      <c r="H36" s="50"/>
      <c r="I36" s="2"/>
      <c r="J36" s="2"/>
      <c r="K36" s="50"/>
      <c r="L36" s="2"/>
      <c r="M36" s="164"/>
      <c r="N36" s="169"/>
      <c r="O36" s="164"/>
      <c r="P36" s="164"/>
      <c r="Q36" s="50"/>
      <c r="R36" s="2"/>
      <c r="S36" s="2"/>
      <c r="T36" s="50"/>
      <c r="U36" s="2"/>
      <c r="V36" s="414"/>
      <c r="W36" s="102">
        <f>W30*4+W34*4+W32*9</f>
        <v>733.3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6" s="39" customFormat="1" ht="27.95" customHeight="1">
      <c r="B37" s="34">
        <v>12</v>
      </c>
      <c r="C37" s="411"/>
      <c r="D37" s="35" t="str">
        <f>'112.12月菜單'!R21</f>
        <v>高麗菜飯(海)</v>
      </c>
      <c r="E37" s="35" t="s">
        <v>17</v>
      </c>
      <c r="F37" s="35"/>
      <c r="G37" s="35" t="str">
        <f>'112.12月菜單'!R22</f>
        <v>醬燒豬排</v>
      </c>
      <c r="H37" s="35" t="s">
        <v>91</v>
      </c>
      <c r="I37" s="35"/>
      <c r="J37" s="35" t="str">
        <f>'112.12月菜單'!R23</f>
        <v>手工烤饅頭(冷)</v>
      </c>
      <c r="K37" s="35" t="s">
        <v>102</v>
      </c>
      <c r="L37" s="35"/>
      <c r="M37" s="166" t="str">
        <f>'112.12月菜單'!R24</f>
        <v>彩頭燒</v>
      </c>
      <c r="N37" s="166" t="s">
        <v>17</v>
      </c>
      <c r="O37" s="166"/>
      <c r="P37" s="166" t="str">
        <f>'112.12月菜單'!R25</f>
        <v>深色蔬菜</v>
      </c>
      <c r="Q37" s="35" t="s">
        <v>52</v>
      </c>
      <c r="R37" s="35"/>
      <c r="S37" s="35" t="str">
        <f>'112.12月菜單'!R26</f>
        <v>紫菜蛋花湯</v>
      </c>
      <c r="T37" s="35" t="s">
        <v>372</v>
      </c>
      <c r="U37" s="35"/>
      <c r="V37" s="412"/>
      <c r="W37" s="36" t="s">
        <v>207</v>
      </c>
      <c r="X37" s="37" t="s">
        <v>163</v>
      </c>
      <c r="Y37" s="167">
        <v>5.5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6" ht="27.95" customHeight="1">
      <c r="B38" s="40" t="s">
        <v>8</v>
      </c>
      <c r="C38" s="411"/>
      <c r="D38" s="3" t="s">
        <v>24</v>
      </c>
      <c r="E38" s="3"/>
      <c r="F38" s="2">
        <v>100</v>
      </c>
      <c r="G38" s="424" t="s">
        <v>194</v>
      </c>
      <c r="H38" s="425"/>
      <c r="I38" s="164">
        <v>40</v>
      </c>
      <c r="J38" s="164" t="s">
        <v>476</v>
      </c>
      <c r="K38" s="164" t="s">
        <v>369</v>
      </c>
      <c r="L38" s="164">
        <v>30</v>
      </c>
      <c r="M38" s="164" t="s">
        <v>370</v>
      </c>
      <c r="N38" s="164"/>
      <c r="O38" s="164">
        <v>10</v>
      </c>
      <c r="P38" s="164" t="s">
        <v>63</v>
      </c>
      <c r="Q38" s="3"/>
      <c r="R38" s="2">
        <v>80</v>
      </c>
      <c r="S38" s="205" t="s">
        <v>309</v>
      </c>
      <c r="T38" s="204"/>
      <c r="U38" s="204">
        <v>1</v>
      </c>
      <c r="V38" s="413"/>
      <c r="W38" s="105">
        <f>Y37*15+Y38*0+Y39*5+Y40*0+Y41*15+Y42*12+15</f>
        <v>106.5</v>
      </c>
      <c r="X38" s="41" t="s">
        <v>164</v>
      </c>
      <c r="Y38" s="168">
        <v>2.2999999999999998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6" ht="27.95" customHeight="1">
      <c r="B39" s="40">
        <v>15</v>
      </c>
      <c r="C39" s="411"/>
      <c r="D39" s="3" t="s">
        <v>137</v>
      </c>
      <c r="E39" s="3"/>
      <c r="F39" s="2">
        <v>35</v>
      </c>
      <c r="G39" s="2"/>
      <c r="H39" s="3"/>
      <c r="I39" s="2"/>
      <c r="J39" s="112"/>
      <c r="K39" s="112"/>
      <c r="L39" s="112"/>
      <c r="M39" s="204" t="s">
        <v>104</v>
      </c>
      <c r="N39" s="204"/>
      <c r="O39" s="204">
        <v>50</v>
      </c>
      <c r="P39" s="164"/>
      <c r="Q39" s="3"/>
      <c r="R39" s="2"/>
      <c r="S39" s="112" t="s">
        <v>311</v>
      </c>
      <c r="T39" s="112"/>
      <c r="U39" s="112">
        <v>5</v>
      </c>
      <c r="V39" s="413"/>
      <c r="W39" s="45" t="s">
        <v>201</v>
      </c>
      <c r="X39" s="46" t="s">
        <v>165</v>
      </c>
      <c r="Y39" s="168">
        <v>1.8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6" ht="27.95" customHeight="1">
      <c r="B40" s="40" t="s">
        <v>10</v>
      </c>
      <c r="C40" s="411"/>
      <c r="D40" s="426" t="s">
        <v>123</v>
      </c>
      <c r="E40" s="427"/>
      <c r="F40" s="2">
        <v>10</v>
      </c>
      <c r="G40" s="2"/>
      <c r="H40" s="3"/>
      <c r="I40" s="2"/>
      <c r="J40" s="2"/>
      <c r="K40" s="120"/>
      <c r="L40" s="112"/>
      <c r="M40" s="422" t="s">
        <v>371</v>
      </c>
      <c r="N40" s="423"/>
      <c r="O40" s="164">
        <v>10</v>
      </c>
      <c r="P40" s="164"/>
      <c r="Q40" s="3"/>
      <c r="R40" s="2"/>
      <c r="S40" s="204" t="s">
        <v>310</v>
      </c>
      <c r="T40" s="206"/>
      <c r="U40" s="204">
        <v>1</v>
      </c>
      <c r="V40" s="413"/>
      <c r="W40" s="101">
        <f>Y37*0+Y38*5+Y39*0+Y40*5+Y41*0+Y42*4</f>
        <v>24</v>
      </c>
      <c r="X40" s="46" t="s">
        <v>30</v>
      </c>
      <c r="Y40" s="168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6" ht="27.95" customHeight="1">
      <c r="B41" s="415" t="s">
        <v>32</v>
      </c>
      <c r="C41" s="411"/>
      <c r="D41" s="3" t="s">
        <v>156</v>
      </c>
      <c r="E41" s="3"/>
      <c r="F41" s="2">
        <v>5</v>
      </c>
      <c r="G41" s="2"/>
      <c r="H41" s="3"/>
      <c r="I41" s="2"/>
      <c r="J41" s="3"/>
      <c r="K41" s="50"/>
      <c r="L41" s="3"/>
      <c r="M41" s="164" t="s">
        <v>343</v>
      </c>
      <c r="N41" s="165"/>
      <c r="O41" s="164">
        <v>2</v>
      </c>
      <c r="P41" s="164"/>
      <c r="Q41" s="3"/>
      <c r="R41" s="2"/>
      <c r="S41" s="3"/>
      <c r="T41" s="98"/>
      <c r="U41" s="2"/>
      <c r="V41" s="413"/>
      <c r="W41" s="45" t="s">
        <v>202</v>
      </c>
      <c r="X41" s="46" t="s">
        <v>33</v>
      </c>
      <c r="Y41" s="168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6" ht="27.95" customHeight="1">
      <c r="B42" s="415"/>
      <c r="C42" s="411"/>
      <c r="D42" s="207" t="s">
        <v>230</v>
      </c>
      <c r="E42" s="207" t="s">
        <v>231</v>
      </c>
      <c r="F42" s="2">
        <v>0.05</v>
      </c>
      <c r="G42" s="2"/>
      <c r="H42" s="50"/>
      <c r="I42" s="2"/>
      <c r="J42" s="3"/>
      <c r="K42" s="2"/>
      <c r="L42" s="3"/>
      <c r="M42" s="164"/>
      <c r="N42" s="165"/>
      <c r="O42" s="164"/>
      <c r="P42" s="164"/>
      <c r="Q42" s="50"/>
      <c r="R42" s="2"/>
      <c r="S42" s="2"/>
      <c r="T42" s="50"/>
      <c r="U42" s="2"/>
      <c r="V42" s="413"/>
      <c r="W42" s="101">
        <f>Y37*2+Y38*7+Y39*1+Y40*0+Y41*0+Y42*8</f>
        <v>28.9</v>
      </c>
      <c r="X42" s="94" t="s">
        <v>42</v>
      </c>
      <c r="Y42" s="170">
        <v>0</v>
      </c>
      <c r="Z42" s="17"/>
      <c r="AA42" s="18" t="s">
        <v>35</v>
      </c>
      <c r="AE42" s="18">
        <f>AB42*15</f>
        <v>0</v>
      </c>
      <c r="AG42" s="105"/>
    </row>
    <row r="43" spans="2:36" ht="27.95" customHeight="1">
      <c r="B43" s="52" t="s">
        <v>36</v>
      </c>
      <c r="C43" s="53"/>
      <c r="D43" s="50"/>
      <c r="E43" s="50"/>
      <c r="F43" s="2"/>
      <c r="G43" s="2"/>
      <c r="H43" s="50"/>
      <c r="I43" s="2"/>
      <c r="J43" s="3"/>
      <c r="K43" s="50"/>
      <c r="L43" s="3"/>
      <c r="M43" s="114"/>
      <c r="N43" s="121"/>
      <c r="O43" s="2"/>
      <c r="P43" s="2"/>
      <c r="Q43" s="50"/>
      <c r="R43" s="2"/>
      <c r="S43" s="3"/>
      <c r="T43" s="50"/>
      <c r="U43" s="3"/>
      <c r="V43" s="413"/>
      <c r="W43" s="45" t="s">
        <v>12</v>
      </c>
      <c r="X43" s="54"/>
      <c r="Y43" s="168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6" ht="27.95" customHeight="1" thickBot="1">
      <c r="B44" s="125"/>
      <c r="C44" s="129"/>
      <c r="D44" s="130"/>
      <c r="E44" s="130"/>
      <c r="F44" s="131"/>
      <c r="G44" s="131"/>
      <c r="H44" s="130"/>
      <c r="I44" s="131"/>
      <c r="J44" s="131"/>
      <c r="K44" s="130"/>
      <c r="L44" s="131"/>
      <c r="M44" s="131"/>
      <c r="N44" s="130"/>
      <c r="O44" s="131"/>
      <c r="P44" s="131"/>
      <c r="Q44" s="130"/>
      <c r="R44" s="131"/>
      <c r="S44" s="131"/>
      <c r="T44" s="130"/>
      <c r="U44" s="131"/>
      <c r="V44" s="436"/>
      <c r="W44" s="210">
        <f>W38*4+W42*4+W40*9</f>
        <v>757.6</v>
      </c>
      <c r="X44" s="132"/>
      <c r="Y44" s="133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6" ht="27.75">
      <c r="B45" s="64"/>
      <c r="C45" s="85"/>
      <c r="D45" s="417"/>
      <c r="E45" s="417"/>
      <c r="F45" s="419"/>
      <c r="G45" s="419"/>
      <c r="H45" s="86"/>
      <c r="I45" s="18"/>
      <c r="J45" s="18"/>
      <c r="K45" s="86"/>
      <c r="L45" s="18"/>
      <c r="M45" s="123"/>
      <c r="N45" s="124"/>
      <c r="O45" s="124"/>
      <c r="P45" s="18"/>
      <c r="Q45" s="86"/>
      <c r="R45" s="18"/>
      <c r="T45" s="86"/>
      <c r="U45" s="18"/>
      <c r="V45" s="87"/>
      <c r="Y45" s="90"/>
    </row>
    <row r="46" spans="2:36" ht="27.75">
      <c r="L46" s="18"/>
      <c r="M46" s="123"/>
      <c r="N46" s="124"/>
      <c r="O46" s="124"/>
      <c r="P46" s="18"/>
      <c r="Y46" s="90"/>
    </row>
    <row r="47" spans="2:36">
      <c r="Y47" s="90"/>
    </row>
    <row r="48" spans="2:36">
      <c r="Y48" s="90"/>
    </row>
    <row r="49" spans="25:25">
      <c r="Y49" s="90"/>
    </row>
    <row r="50" spans="25:25">
      <c r="Y50" s="90"/>
    </row>
    <row r="51" spans="25:25">
      <c r="Y51" s="90"/>
    </row>
  </sheetData>
  <mergeCells count="28">
    <mergeCell ref="D45:G45"/>
    <mergeCell ref="C21:C26"/>
    <mergeCell ref="V21:V28"/>
    <mergeCell ref="B25:B26"/>
    <mergeCell ref="C29:C34"/>
    <mergeCell ref="V29:V36"/>
    <mergeCell ref="B33:B34"/>
    <mergeCell ref="G38:H38"/>
    <mergeCell ref="G23:H23"/>
    <mergeCell ref="G22:H22"/>
    <mergeCell ref="J30:K30"/>
    <mergeCell ref="D40:E40"/>
    <mergeCell ref="M40:N40"/>
    <mergeCell ref="S32:T32"/>
    <mergeCell ref="C37:C42"/>
    <mergeCell ref="V37:V44"/>
    <mergeCell ref="B41:B42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M31:N31"/>
    <mergeCell ref="M15:N15"/>
  </mergeCells>
  <phoneticPr fontId="19" type="noConversion"/>
  <pageMargins left="1.23" right="0.17" top="0.18" bottom="0.17" header="0.5" footer="0.23"/>
  <pageSetup paperSize="9" scale="4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52"/>
  <sheetViews>
    <sheetView zoomScale="60" workbookViewId="0">
      <selection activeCell="Y28" sqref="Y28"/>
    </sheetView>
  </sheetViews>
  <sheetFormatPr defaultColWidth="9" defaultRowHeight="20.25"/>
  <cols>
    <col min="1" max="1" width="1.875" style="44" customWidth="1"/>
    <col min="2" max="2" width="4.875" style="82" customWidth="1"/>
    <col min="3" max="3" width="0" style="44" hidden="1" customWidth="1"/>
    <col min="4" max="4" width="18.625" style="44" customWidth="1"/>
    <col min="5" max="5" width="5.625" style="83" customWidth="1"/>
    <col min="6" max="6" width="9.625" style="44" customWidth="1"/>
    <col min="7" max="7" width="18.625" style="44" customWidth="1"/>
    <col min="8" max="8" width="5.625" style="83" customWidth="1"/>
    <col min="9" max="9" width="9.625" style="44" customWidth="1"/>
    <col min="10" max="10" width="18.625" style="44" customWidth="1"/>
    <col min="11" max="11" width="5.625" style="83" customWidth="1"/>
    <col min="12" max="12" width="9.625" style="44" customWidth="1"/>
    <col min="13" max="13" width="18.625" style="44" customWidth="1"/>
    <col min="14" max="14" width="5.625" style="83" customWidth="1"/>
    <col min="15" max="15" width="9.625" style="44" customWidth="1"/>
    <col min="16" max="16" width="18.625" style="44" customWidth="1"/>
    <col min="17" max="17" width="5.625" style="83" customWidth="1"/>
    <col min="18" max="18" width="9.625" style="44" customWidth="1"/>
    <col min="19" max="19" width="18.625" style="44" customWidth="1"/>
    <col min="20" max="20" width="5.625" style="83" customWidth="1"/>
    <col min="21" max="21" width="9.625" style="44" customWidth="1"/>
    <col min="22" max="22" width="5.25" style="91" customWidth="1"/>
    <col min="23" max="23" width="11.75" style="88" customWidth="1"/>
    <col min="24" max="24" width="11.25" style="89" customWidth="1"/>
    <col min="25" max="25" width="6.625" style="92" customWidth="1"/>
    <col min="26" max="26" width="6.625" style="44" customWidth="1"/>
    <col min="27" max="27" width="6" style="18" hidden="1" customWidth="1"/>
    <col min="28" max="28" width="5.5" style="19" hidden="1" customWidth="1"/>
    <col min="29" max="29" width="7.75" style="18" hidden="1" customWidth="1"/>
    <col min="30" max="30" width="8" style="18" hidden="1" customWidth="1"/>
    <col min="31" max="31" width="7.875" style="18" hidden="1" customWidth="1"/>
    <col min="32" max="32" width="7.5" style="18" hidden="1" customWidth="1"/>
    <col min="33" max="33" width="9" style="18"/>
    <col min="34" max="16384" width="9" style="44"/>
  </cols>
  <sheetData>
    <row r="1" spans="2:33" s="5" customFormat="1" ht="38.25">
      <c r="B1" s="408" t="s">
        <v>501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"/>
      <c r="AB1" s="6"/>
    </row>
    <row r="2" spans="2:33" s="5" customFormat="1" ht="13.5" customHeight="1">
      <c r="B2" s="409"/>
      <c r="C2" s="410"/>
      <c r="D2" s="410"/>
      <c r="E2" s="410"/>
      <c r="F2" s="410"/>
      <c r="G2" s="410"/>
      <c r="H2" s="126"/>
      <c r="I2" s="4"/>
      <c r="J2" s="4"/>
      <c r="K2" s="126"/>
      <c r="L2" s="4"/>
      <c r="M2" s="4"/>
      <c r="N2" s="126"/>
      <c r="O2" s="4"/>
      <c r="P2" s="4"/>
      <c r="Q2" s="126"/>
      <c r="R2" s="4"/>
      <c r="S2" s="4"/>
      <c r="T2" s="126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416" t="s">
        <v>155</v>
      </c>
      <c r="G3" s="416"/>
      <c r="H3" s="416"/>
      <c r="I3" s="416"/>
      <c r="J3" s="416"/>
      <c r="K3" s="416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99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12</v>
      </c>
      <c r="C5" s="411"/>
      <c r="D5" s="35" t="str">
        <f>'112.12月菜單'!B30</f>
        <v>香Q米飯</v>
      </c>
      <c r="E5" s="35" t="s">
        <v>15</v>
      </c>
      <c r="F5" s="1" t="s">
        <v>16</v>
      </c>
      <c r="G5" s="166" t="str">
        <f>'112.12月菜單'!B31</f>
        <v>卡啦翅小腿(炸)</v>
      </c>
      <c r="H5" s="166" t="s">
        <v>85</v>
      </c>
      <c r="I5" s="163" t="s">
        <v>16</v>
      </c>
      <c r="J5" s="166" t="str">
        <f>'112.12月菜單'!B32</f>
        <v>瓜仔肉(醃)</v>
      </c>
      <c r="K5" s="166" t="s">
        <v>376</v>
      </c>
      <c r="L5" s="163" t="s">
        <v>16</v>
      </c>
      <c r="M5" s="166" t="str">
        <f>'112.12月菜單'!B33</f>
        <v>雙絲炒蛋</v>
      </c>
      <c r="N5" s="166" t="s">
        <v>17</v>
      </c>
      <c r="O5" s="163" t="s">
        <v>16</v>
      </c>
      <c r="P5" s="166" t="str">
        <f>'112.12月菜單'!B34</f>
        <v>深色蔬菜</v>
      </c>
      <c r="Q5" s="35" t="s">
        <v>18</v>
      </c>
      <c r="R5" s="1" t="s">
        <v>16</v>
      </c>
      <c r="S5" s="35" t="str">
        <f>'112.12月菜單'!B35</f>
        <v>玉米濃湯(芡)</v>
      </c>
      <c r="T5" s="35" t="s">
        <v>178</v>
      </c>
      <c r="U5" s="1" t="s">
        <v>16</v>
      </c>
      <c r="V5" s="412"/>
      <c r="W5" s="36" t="s">
        <v>207</v>
      </c>
      <c r="X5" s="37" t="s">
        <v>19</v>
      </c>
      <c r="Y5" s="38">
        <v>5.3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5" customHeight="1">
      <c r="B6" s="40" t="s">
        <v>8</v>
      </c>
      <c r="C6" s="411"/>
      <c r="D6" s="2" t="s">
        <v>62</v>
      </c>
      <c r="E6" s="3"/>
      <c r="F6" s="2">
        <v>100</v>
      </c>
      <c r="G6" s="164" t="s">
        <v>493</v>
      </c>
      <c r="H6" s="164"/>
      <c r="I6" s="164">
        <v>30</v>
      </c>
      <c r="J6" s="204" t="s">
        <v>180</v>
      </c>
      <c r="K6" s="204" t="s">
        <v>146</v>
      </c>
      <c r="L6" s="204">
        <v>28</v>
      </c>
      <c r="M6" s="164" t="s">
        <v>59</v>
      </c>
      <c r="N6" s="164"/>
      <c r="O6" s="164">
        <v>40</v>
      </c>
      <c r="P6" s="164" t="s">
        <v>63</v>
      </c>
      <c r="Q6" s="2"/>
      <c r="R6" s="2">
        <v>80</v>
      </c>
      <c r="S6" s="164" t="s">
        <v>313</v>
      </c>
      <c r="T6" s="164"/>
      <c r="U6" s="164">
        <v>20</v>
      </c>
      <c r="V6" s="413"/>
      <c r="W6" s="105">
        <f>Y5*15+Y6*0+Y7*5+Y8*0+Y9*15+Y10*12+15</f>
        <v>102.5</v>
      </c>
      <c r="X6" s="41" t="s">
        <v>25</v>
      </c>
      <c r="Y6" s="42">
        <v>2.2999999999999998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5" customHeight="1">
      <c r="B7" s="40">
        <v>16</v>
      </c>
      <c r="C7" s="411"/>
      <c r="D7" s="2"/>
      <c r="E7" s="3"/>
      <c r="F7" s="2"/>
      <c r="G7" s="420"/>
      <c r="H7" s="421"/>
      <c r="I7" s="164"/>
      <c r="J7" s="437" t="s">
        <v>123</v>
      </c>
      <c r="K7" s="438"/>
      <c r="L7" s="204">
        <v>30</v>
      </c>
      <c r="M7" s="164" t="s">
        <v>502</v>
      </c>
      <c r="N7" s="164"/>
      <c r="O7" s="164">
        <v>40</v>
      </c>
      <c r="P7" s="164"/>
      <c r="Q7" s="2"/>
      <c r="R7" s="2"/>
      <c r="S7" s="165" t="s">
        <v>312</v>
      </c>
      <c r="T7" s="164"/>
      <c r="U7" s="164">
        <v>1</v>
      </c>
      <c r="V7" s="413"/>
      <c r="W7" s="45" t="s">
        <v>201</v>
      </c>
      <c r="X7" s="46" t="s">
        <v>27</v>
      </c>
      <c r="Y7" s="42">
        <v>1.6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5" customHeight="1">
      <c r="B8" s="40" t="s">
        <v>10</v>
      </c>
      <c r="C8" s="411"/>
      <c r="D8" s="2"/>
      <c r="E8" s="3"/>
      <c r="F8" s="2"/>
      <c r="G8" s="164"/>
      <c r="H8" s="169"/>
      <c r="I8" s="164"/>
      <c r="J8" s="204" t="s">
        <v>181</v>
      </c>
      <c r="K8" s="204"/>
      <c r="L8" s="204">
        <v>1</v>
      </c>
      <c r="M8" s="164" t="s">
        <v>140</v>
      </c>
      <c r="N8" s="164"/>
      <c r="O8" s="164">
        <v>8</v>
      </c>
      <c r="P8" s="164"/>
      <c r="Q8" s="50"/>
      <c r="R8" s="2"/>
      <c r="S8" s="3"/>
      <c r="T8" s="2"/>
      <c r="U8" s="2"/>
      <c r="V8" s="413"/>
      <c r="W8" s="101">
        <f>Y5*0+Y6*5+Y7*0+Y8*5+Y9*0+Y10*4</f>
        <v>24</v>
      </c>
      <c r="X8" s="46" t="s">
        <v>30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5" customHeight="1">
      <c r="B9" s="415" t="s">
        <v>500</v>
      </c>
      <c r="C9" s="411"/>
      <c r="D9" s="3"/>
      <c r="E9" s="3"/>
      <c r="F9" s="3"/>
      <c r="G9" s="164"/>
      <c r="H9" s="169"/>
      <c r="I9" s="164"/>
      <c r="J9" s="164"/>
      <c r="K9" s="169"/>
      <c r="L9" s="164"/>
      <c r="M9" s="164"/>
      <c r="N9" s="98"/>
      <c r="O9" s="164"/>
      <c r="P9" s="164"/>
      <c r="Q9" s="50"/>
      <c r="R9" s="2"/>
      <c r="S9" s="3"/>
      <c r="T9" s="2"/>
      <c r="U9" s="2"/>
      <c r="V9" s="413"/>
      <c r="W9" s="45" t="s">
        <v>202</v>
      </c>
      <c r="X9" s="46" t="s">
        <v>33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5" customHeight="1">
      <c r="B10" s="415"/>
      <c r="C10" s="411"/>
      <c r="D10" s="3"/>
      <c r="E10" s="3"/>
      <c r="F10" s="3"/>
      <c r="G10" s="164"/>
      <c r="H10" s="169"/>
      <c r="I10" s="164"/>
      <c r="J10" s="164"/>
      <c r="K10" s="169"/>
      <c r="L10" s="164"/>
      <c r="M10" s="204"/>
      <c r="N10" s="98"/>
      <c r="O10" s="204"/>
      <c r="P10" s="164"/>
      <c r="Q10" s="50"/>
      <c r="R10" s="2"/>
      <c r="S10" s="2"/>
      <c r="T10" s="50"/>
      <c r="U10" s="2"/>
      <c r="V10" s="413"/>
      <c r="W10" s="101">
        <f>Y5*2+Y6*7+Y7*1+Y8*0+Y9*0+Y10*8</f>
        <v>28.299999999999997</v>
      </c>
      <c r="X10" s="94" t="s">
        <v>42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5" customHeight="1">
      <c r="B11" s="52" t="s">
        <v>36</v>
      </c>
      <c r="C11" s="53"/>
      <c r="D11" s="3"/>
      <c r="E11" s="50"/>
      <c r="F11" s="3"/>
      <c r="G11" s="164"/>
      <c r="H11" s="169"/>
      <c r="I11" s="164"/>
      <c r="J11" s="164"/>
      <c r="K11" s="169"/>
      <c r="L11" s="164"/>
      <c r="M11" s="164"/>
      <c r="N11" s="169"/>
      <c r="O11" s="164"/>
      <c r="P11" s="164"/>
      <c r="Q11" s="50"/>
      <c r="R11" s="2"/>
      <c r="S11" s="2"/>
      <c r="T11" s="50"/>
      <c r="U11" s="2"/>
      <c r="V11" s="413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5" customHeight="1">
      <c r="B12" s="55"/>
      <c r="C12" s="56"/>
      <c r="D12" s="50"/>
      <c r="E12" s="50"/>
      <c r="F12" s="2"/>
      <c r="G12" s="164"/>
      <c r="H12" s="169"/>
      <c r="I12" s="164"/>
      <c r="J12" s="164"/>
      <c r="K12" s="169"/>
      <c r="L12" s="164"/>
      <c r="M12" s="164"/>
      <c r="N12" s="169"/>
      <c r="O12" s="164"/>
      <c r="P12" s="164"/>
      <c r="Q12" s="50"/>
      <c r="R12" s="2"/>
      <c r="S12" s="2"/>
      <c r="T12" s="50"/>
      <c r="U12" s="2"/>
      <c r="V12" s="414"/>
      <c r="W12" s="102">
        <f>W6*4+W10*4+W8*9</f>
        <v>739.2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5" customHeight="1">
      <c r="B13" s="34">
        <v>12</v>
      </c>
      <c r="C13" s="411"/>
      <c r="D13" s="35" t="str">
        <f>'112.12月菜單'!F30</f>
        <v>麥片飯</v>
      </c>
      <c r="E13" s="35" t="s">
        <v>15</v>
      </c>
      <c r="F13" s="35"/>
      <c r="G13" s="166" t="str">
        <f>'112.12月菜單'!F31</f>
        <v>卡啦雞腿(炸)</v>
      </c>
      <c r="H13" s="166" t="s">
        <v>85</v>
      </c>
      <c r="I13" s="166"/>
      <c r="J13" s="166" t="str">
        <f>'112.12月菜單'!F32</f>
        <v>豆干滷肉(豆)</v>
      </c>
      <c r="K13" s="166" t="s">
        <v>197</v>
      </c>
      <c r="L13" s="166"/>
      <c r="M13" s="166" t="str">
        <f>'112.12月菜單'!F33</f>
        <v>客家米粉</v>
      </c>
      <c r="N13" s="166" t="s">
        <v>380</v>
      </c>
      <c r="O13" s="166"/>
      <c r="P13" s="166" t="str">
        <f>'112.12月菜單'!F34</f>
        <v>淺色蔬菜</v>
      </c>
      <c r="Q13" s="35" t="s">
        <v>18</v>
      </c>
      <c r="R13" s="35"/>
      <c r="S13" s="35" t="str">
        <f>'112.12月菜單'!F35</f>
        <v>榨菜肉絲湯(醃)</v>
      </c>
      <c r="T13" s="35" t="s">
        <v>17</v>
      </c>
      <c r="U13" s="35"/>
      <c r="V13" s="412"/>
      <c r="W13" s="36" t="s">
        <v>208</v>
      </c>
      <c r="X13" s="37" t="s">
        <v>19</v>
      </c>
      <c r="Y13" s="38">
        <v>5.4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5" customHeight="1">
      <c r="B14" s="40" t="s">
        <v>8</v>
      </c>
      <c r="C14" s="411"/>
      <c r="D14" s="2" t="s">
        <v>152</v>
      </c>
      <c r="E14" s="2"/>
      <c r="F14" s="2">
        <v>40</v>
      </c>
      <c r="G14" s="432" t="s">
        <v>189</v>
      </c>
      <c r="H14" s="433"/>
      <c r="I14" s="204">
        <v>60</v>
      </c>
      <c r="J14" s="188" t="s">
        <v>325</v>
      </c>
      <c r="K14" s="205" t="s">
        <v>339</v>
      </c>
      <c r="L14" s="204">
        <v>20</v>
      </c>
      <c r="M14" s="164" t="s">
        <v>381</v>
      </c>
      <c r="N14" s="164"/>
      <c r="O14" s="164">
        <v>1</v>
      </c>
      <c r="P14" s="164" t="s">
        <v>63</v>
      </c>
      <c r="Q14" s="2"/>
      <c r="R14" s="2">
        <v>80</v>
      </c>
      <c r="S14" s="204" t="s">
        <v>320</v>
      </c>
      <c r="T14" s="204" t="s">
        <v>321</v>
      </c>
      <c r="U14" s="204">
        <v>30</v>
      </c>
      <c r="V14" s="413"/>
      <c r="W14" s="105">
        <f>Y13*15+Y14*0+Y15*5+Y16*0+Y17*15+Y18*12+15</f>
        <v>105</v>
      </c>
      <c r="X14" s="41" t="s">
        <v>25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5" customHeight="1">
      <c r="B15" s="40">
        <v>19</v>
      </c>
      <c r="C15" s="411"/>
      <c r="D15" s="2" t="s">
        <v>76</v>
      </c>
      <c r="E15" s="2"/>
      <c r="F15" s="2">
        <v>60</v>
      </c>
      <c r="G15" s="164"/>
      <c r="H15" s="164"/>
      <c r="I15" s="164"/>
      <c r="J15" s="422" t="s">
        <v>150</v>
      </c>
      <c r="K15" s="423"/>
      <c r="L15" s="204">
        <v>25</v>
      </c>
      <c r="M15" s="164" t="s">
        <v>382</v>
      </c>
      <c r="N15" s="164"/>
      <c r="O15" s="164">
        <v>35</v>
      </c>
      <c r="P15" s="164"/>
      <c r="Q15" s="2"/>
      <c r="R15" s="2"/>
      <c r="S15" s="422" t="s">
        <v>138</v>
      </c>
      <c r="T15" s="423"/>
      <c r="U15" s="204">
        <v>5</v>
      </c>
      <c r="V15" s="413"/>
      <c r="W15" s="45" t="s">
        <v>209</v>
      </c>
      <c r="X15" s="46" t="s">
        <v>27</v>
      </c>
      <c r="Y15" s="42">
        <v>1.8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5" customHeight="1">
      <c r="B16" s="40" t="s">
        <v>10</v>
      </c>
      <c r="C16" s="411"/>
      <c r="D16" s="50"/>
      <c r="E16" s="50"/>
      <c r="F16" s="2"/>
      <c r="G16" s="164"/>
      <c r="H16" s="164"/>
      <c r="I16" s="164"/>
      <c r="J16" s="204" t="s">
        <v>132</v>
      </c>
      <c r="K16" s="206"/>
      <c r="L16" s="204">
        <v>3</v>
      </c>
      <c r="M16" s="426" t="s">
        <v>383</v>
      </c>
      <c r="N16" s="427"/>
      <c r="O16" s="164">
        <v>10</v>
      </c>
      <c r="P16" s="164"/>
      <c r="Q16" s="50"/>
      <c r="R16" s="2"/>
      <c r="S16" s="205" t="s">
        <v>316</v>
      </c>
      <c r="T16" s="98"/>
      <c r="U16" s="204">
        <v>1</v>
      </c>
      <c r="V16" s="413"/>
      <c r="W16" s="101">
        <f>Y13*0+Y14*5+Y15*0+Y16*5+Y17*0+Y18*4</f>
        <v>24</v>
      </c>
      <c r="X16" s="46" t="s">
        <v>30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5" customHeight="1">
      <c r="B17" s="415" t="s">
        <v>38</v>
      </c>
      <c r="C17" s="411"/>
      <c r="D17" s="50"/>
      <c r="E17" s="50"/>
      <c r="F17" s="2"/>
      <c r="G17" s="164"/>
      <c r="H17" s="169"/>
      <c r="I17" s="164"/>
      <c r="J17" s="165" t="s">
        <v>378</v>
      </c>
      <c r="K17" s="164"/>
      <c r="L17" s="165">
        <v>30</v>
      </c>
      <c r="M17" s="165" t="s">
        <v>366</v>
      </c>
      <c r="N17" s="98"/>
      <c r="O17" s="164">
        <v>3</v>
      </c>
      <c r="P17" s="164"/>
      <c r="Q17" s="50"/>
      <c r="R17" s="2"/>
      <c r="S17" s="2"/>
      <c r="T17" s="50"/>
      <c r="U17" s="2"/>
      <c r="V17" s="413"/>
      <c r="W17" s="45" t="s">
        <v>99</v>
      </c>
      <c r="X17" s="46" t="s">
        <v>33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5" customHeight="1">
      <c r="B18" s="415"/>
      <c r="C18" s="411"/>
      <c r="D18" s="50"/>
      <c r="E18" s="50"/>
      <c r="F18" s="2"/>
      <c r="G18" s="164"/>
      <c r="H18" s="169"/>
      <c r="I18" s="164"/>
      <c r="J18" s="165"/>
      <c r="K18" s="164"/>
      <c r="L18" s="165"/>
      <c r="M18" s="165" t="s">
        <v>384</v>
      </c>
      <c r="N18" s="169"/>
      <c r="O18" s="164">
        <v>8</v>
      </c>
      <c r="P18" s="164"/>
      <c r="Q18" s="50"/>
      <c r="R18" s="2"/>
      <c r="S18" s="2"/>
      <c r="T18" s="116"/>
      <c r="U18" s="2"/>
      <c r="V18" s="413"/>
      <c r="W18" s="101">
        <f>Y13*2+Y14*7+Y15*1+Y16*0+Y17*0+Y18*8</f>
        <v>28.7</v>
      </c>
      <c r="X18" s="94" t="s">
        <v>42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5" customHeight="1">
      <c r="B19" s="52" t="s">
        <v>36</v>
      </c>
      <c r="C19" s="53"/>
      <c r="D19" s="50"/>
      <c r="E19" s="50"/>
      <c r="F19" s="2"/>
      <c r="G19" s="164"/>
      <c r="H19" s="169"/>
      <c r="I19" s="164"/>
      <c r="J19" s="164"/>
      <c r="K19" s="169"/>
      <c r="L19" s="164"/>
      <c r="M19" s="164"/>
      <c r="N19" s="169"/>
      <c r="O19" s="164"/>
      <c r="P19" s="164"/>
      <c r="Q19" s="50"/>
      <c r="R19" s="2"/>
      <c r="S19" s="3"/>
      <c r="T19" s="93"/>
      <c r="U19" s="93"/>
      <c r="V19" s="413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5" customHeight="1">
      <c r="B20" s="55"/>
      <c r="C20" s="56"/>
      <c r="D20" s="50"/>
      <c r="E20" s="50"/>
      <c r="F20" s="2"/>
      <c r="G20" s="164"/>
      <c r="H20" s="169"/>
      <c r="I20" s="164"/>
      <c r="J20" s="164"/>
      <c r="K20" s="169"/>
      <c r="L20" s="164"/>
      <c r="M20" s="164"/>
      <c r="N20" s="169"/>
      <c r="O20" s="164"/>
      <c r="P20" s="164"/>
      <c r="Q20" s="50"/>
      <c r="R20" s="2"/>
      <c r="S20" s="2"/>
      <c r="T20" s="50"/>
      <c r="U20" s="2"/>
      <c r="V20" s="414"/>
      <c r="W20" s="102">
        <f>W14*4+W18*4+W16*9</f>
        <v>750.8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5" customHeight="1">
      <c r="B21" s="34">
        <v>12</v>
      </c>
      <c r="C21" s="411"/>
      <c r="D21" s="35" t="str">
        <f>'112.12月菜單'!J30</f>
        <v>香Q米飯</v>
      </c>
      <c r="E21" s="35" t="s">
        <v>124</v>
      </c>
      <c r="F21" s="35"/>
      <c r="G21" s="166" t="str">
        <f>'112.12月菜單'!J31</f>
        <v>無骨雞排(加)</v>
      </c>
      <c r="H21" s="166" t="s">
        <v>407</v>
      </c>
      <c r="I21" s="166"/>
      <c r="J21" s="166" t="str">
        <f>'112.12月菜單'!J32</f>
        <v>咖哩肉</v>
      </c>
      <c r="K21" s="166" t="s">
        <v>149</v>
      </c>
      <c r="L21" s="166"/>
      <c r="M21" s="166" t="str">
        <f>'112.12月菜單'!J33</f>
        <v>白菜海鮮鍋(海)</v>
      </c>
      <c r="N21" s="166" t="s">
        <v>126</v>
      </c>
      <c r="O21" s="166"/>
      <c r="P21" s="166" t="str">
        <f>'112.12月菜單'!J34</f>
        <v>深色蔬菜</v>
      </c>
      <c r="Q21" s="35" t="s">
        <v>74</v>
      </c>
      <c r="R21" s="35"/>
      <c r="S21" s="35" t="str">
        <f>'112.12月菜單'!J35</f>
        <v>冬瓜湯</v>
      </c>
      <c r="T21" s="35" t="s">
        <v>71</v>
      </c>
      <c r="U21" s="35"/>
      <c r="V21" s="412"/>
      <c r="W21" s="36" t="s">
        <v>210</v>
      </c>
      <c r="X21" s="37" t="s">
        <v>93</v>
      </c>
      <c r="Y21" s="38">
        <v>5.5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40" t="s">
        <v>8</v>
      </c>
      <c r="C22" s="411"/>
      <c r="D22" s="2" t="s">
        <v>125</v>
      </c>
      <c r="E22" s="3"/>
      <c r="F22" s="2">
        <v>100</v>
      </c>
      <c r="G22" s="184" t="s">
        <v>377</v>
      </c>
      <c r="H22" s="185" t="s">
        <v>379</v>
      </c>
      <c r="I22" s="204">
        <v>60</v>
      </c>
      <c r="J22" s="164" t="s">
        <v>385</v>
      </c>
      <c r="K22" s="165"/>
      <c r="L22" s="164">
        <v>45</v>
      </c>
      <c r="M22" s="184" t="s">
        <v>366</v>
      </c>
      <c r="N22" s="190"/>
      <c r="O22" s="204">
        <v>3</v>
      </c>
      <c r="P22" s="164" t="s">
        <v>73</v>
      </c>
      <c r="Q22" s="2"/>
      <c r="R22" s="2">
        <v>80</v>
      </c>
      <c r="S22" s="165" t="s">
        <v>136</v>
      </c>
      <c r="T22" s="164"/>
      <c r="U22" s="164">
        <v>40</v>
      </c>
      <c r="V22" s="413"/>
      <c r="W22" s="105">
        <f>Y21*15+Y22*0+Y23*5+Y24*0+Y25*15+Y26*12+15</f>
        <v>106</v>
      </c>
      <c r="X22" s="41" t="s">
        <v>94</v>
      </c>
      <c r="Y22" s="42">
        <v>2.2999999999999998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5" customHeight="1">
      <c r="B23" s="40">
        <v>20</v>
      </c>
      <c r="C23" s="411"/>
      <c r="D23" s="2"/>
      <c r="E23" s="50"/>
      <c r="F23" s="2"/>
      <c r="G23" s="228"/>
      <c r="H23" s="201"/>
      <c r="I23" s="204"/>
      <c r="J23" s="422" t="s">
        <v>386</v>
      </c>
      <c r="K23" s="423"/>
      <c r="L23" s="164">
        <v>25</v>
      </c>
      <c r="M23" s="205" t="s">
        <v>333</v>
      </c>
      <c r="N23" s="206"/>
      <c r="O23" s="204">
        <v>10</v>
      </c>
      <c r="P23" s="164"/>
      <c r="Q23" s="2"/>
      <c r="R23" s="2"/>
      <c r="S23" s="165" t="s">
        <v>139</v>
      </c>
      <c r="T23" s="164"/>
      <c r="U23" s="164">
        <v>1</v>
      </c>
      <c r="V23" s="413"/>
      <c r="W23" s="45" t="s">
        <v>46</v>
      </c>
      <c r="X23" s="46" t="s">
        <v>95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5" customHeight="1">
      <c r="B24" s="40" t="s">
        <v>10</v>
      </c>
      <c r="C24" s="411"/>
      <c r="D24" s="2"/>
      <c r="E24" s="98"/>
      <c r="F24" s="2"/>
      <c r="G24" s="204"/>
      <c r="H24" s="204"/>
      <c r="I24" s="204"/>
      <c r="J24" s="164" t="s">
        <v>132</v>
      </c>
      <c r="K24" s="164"/>
      <c r="L24" s="164">
        <v>5</v>
      </c>
      <c r="M24" s="204" t="s">
        <v>195</v>
      </c>
      <c r="N24" s="206"/>
      <c r="O24" s="204">
        <v>40</v>
      </c>
      <c r="P24" s="164"/>
      <c r="Q24" s="50"/>
      <c r="R24" s="2"/>
      <c r="S24" s="165"/>
      <c r="T24" s="98"/>
      <c r="U24" s="164"/>
      <c r="V24" s="413"/>
      <c r="W24" s="101">
        <f>Y21*0+Y22*5+Y23*0+Y24*5+Y25*0+Y26*4</f>
        <v>24</v>
      </c>
      <c r="X24" s="46" t="s">
        <v>96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5" customHeight="1">
      <c r="B25" s="415" t="s">
        <v>69</v>
      </c>
      <c r="C25" s="411"/>
      <c r="D25" s="3"/>
      <c r="E25" s="3"/>
      <c r="F25" s="3"/>
      <c r="G25" s="164"/>
      <c r="H25" s="169"/>
      <c r="I25" s="164"/>
      <c r="J25" s="164" t="s">
        <v>235</v>
      </c>
      <c r="K25" s="164"/>
      <c r="L25" s="164">
        <v>1</v>
      </c>
      <c r="M25" s="226" t="s">
        <v>193</v>
      </c>
      <c r="N25" s="200" t="s">
        <v>86</v>
      </c>
      <c r="O25" s="204">
        <v>20</v>
      </c>
      <c r="P25" s="164"/>
      <c r="Q25" s="50"/>
      <c r="R25" s="2"/>
      <c r="S25" s="164"/>
      <c r="T25" s="169"/>
      <c r="U25" s="164"/>
      <c r="V25" s="413"/>
      <c r="W25" s="45" t="s">
        <v>99</v>
      </c>
      <c r="X25" s="46" t="s">
        <v>97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5" customHeight="1">
      <c r="B26" s="415"/>
      <c r="C26" s="411"/>
      <c r="D26" s="3"/>
      <c r="E26" s="3"/>
      <c r="F26" s="3"/>
      <c r="G26" s="71"/>
      <c r="H26" s="169"/>
      <c r="I26" s="164"/>
      <c r="J26" s="164"/>
      <c r="K26" s="169"/>
      <c r="L26" s="164"/>
      <c r="M26" s="164"/>
      <c r="N26" s="169"/>
      <c r="O26" s="164"/>
      <c r="P26" s="164"/>
      <c r="Q26" s="50"/>
      <c r="R26" s="2"/>
      <c r="S26" s="165"/>
      <c r="T26" s="164"/>
      <c r="U26" s="164"/>
      <c r="V26" s="413"/>
      <c r="W26" s="101">
        <f>Y21*2+Y22*7+Y23*1+Y24*0+Y25*0+Y26*8</f>
        <v>28.799999999999997</v>
      </c>
      <c r="X26" s="94" t="s">
        <v>98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5" customHeight="1">
      <c r="B27" s="52" t="s">
        <v>36</v>
      </c>
      <c r="C27" s="73"/>
      <c r="D27" s="3"/>
      <c r="E27" s="3"/>
      <c r="F27" s="3"/>
      <c r="G27" s="164"/>
      <c r="H27" s="169"/>
      <c r="I27" s="164"/>
      <c r="J27" s="164"/>
      <c r="K27" s="169"/>
      <c r="L27" s="164"/>
      <c r="M27" s="164"/>
      <c r="N27" s="169"/>
      <c r="O27" s="164"/>
      <c r="P27" s="164"/>
      <c r="Q27" s="50"/>
      <c r="R27" s="2"/>
      <c r="S27" s="165"/>
      <c r="T27" s="164"/>
      <c r="U27" s="164"/>
      <c r="V27" s="413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5" customHeight="1" thickBot="1">
      <c r="B28" s="55"/>
      <c r="C28" s="75"/>
      <c r="D28" s="50"/>
      <c r="E28" s="50"/>
      <c r="F28" s="2"/>
      <c r="G28" s="164"/>
      <c r="H28" s="169"/>
      <c r="I28" s="164"/>
      <c r="J28" s="164"/>
      <c r="K28" s="169"/>
      <c r="L28" s="164"/>
      <c r="M28" s="164"/>
      <c r="N28" s="169"/>
      <c r="O28" s="164"/>
      <c r="P28" s="164"/>
      <c r="Q28" s="50"/>
      <c r="R28" s="2"/>
      <c r="S28" s="2"/>
      <c r="T28" s="50"/>
      <c r="U28" s="2"/>
      <c r="V28" s="414"/>
      <c r="W28" s="102">
        <f>W22*4+W26*4+W24*9</f>
        <v>755.2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5" customHeight="1">
      <c r="B29" s="34">
        <v>12</v>
      </c>
      <c r="C29" s="411"/>
      <c r="D29" s="35" t="str">
        <f>'112.12月菜單'!N30</f>
        <v>地瓜飯</v>
      </c>
      <c r="E29" s="35" t="s">
        <v>72</v>
      </c>
      <c r="F29" s="35"/>
      <c r="G29" s="166" t="str">
        <f>'112.12月菜單'!N31</f>
        <v>雙拼魚丁(海)(炸)</v>
      </c>
      <c r="H29" s="166" t="s">
        <v>387</v>
      </c>
      <c r="I29" s="166"/>
      <c r="J29" s="166" t="str">
        <f>'112.12月菜單'!N32</f>
        <v>京醬肉絲(豆)</v>
      </c>
      <c r="K29" s="166" t="s">
        <v>391</v>
      </c>
      <c r="L29" s="166"/>
      <c r="M29" s="166" t="str">
        <f>'112.12月菜單'!N33</f>
        <v>繽紛花椰菜</v>
      </c>
      <c r="N29" s="166" t="s">
        <v>153</v>
      </c>
      <c r="O29" s="166"/>
      <c r="P29" s="166" t="str">
        <f>'112.12月菜單'!N34</f>
        <v>有機蔬菜</v>
      </c>
      <c r="Q29" s="35" t="s">
        <v>74</v>
      </c>
      <c r="R29" s="35"/>
      <c r="S29" s="35" t="str">
        <f>'112.12月菜單'!N35</f>
        <v>紅豆湯圓</v>
      </c>
      <c r="T29" s="35" t="s">
        <v>71</v>
      </c>
      <c r="U29" s="35"/>
      <c r="V29" s="412"/>
      <c r="W29" s="36" t="s">
        <v>207</v>
      </c>
      <c r="X29" s="37" t="s">
        <v>19</v>
      </c>
      <c r="Y29" s="38">
        <v>5.5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5" customHeight="1">
      <c r="B30" s="40" t="s">
        <v>8</v>
      </c>
      <c r="C30" s="411"/>
      <c r="D30" s="2" t="s">
        <v>75</v>
      </c>
      <c r="E30" s="2"/>
      <c r="F30" s="2">
        <v>80</v>
      </c>
      <c r="G30" s="164" t="s">
        <v>388</v>
      </c>
      <c r="H30" s="164" t="s">
        <v>389</v>
      </c>
      <c r="I30" s="164">
        <v>40</v>
      </c>
      <c r="J30" s="424" t="s">
        <v>138</v>
      </c>
      <c r="K30" s="425"/>
      <c r="L30" s="164">
        <v>30</v>
      </c>
      <c r="M30" s="204" t="s">
        <v>351</v>
      </c>
      <c r="N30" s="204"/>
      <c r="O30" s="204">
        <v>80</v>
      </c>
      <c r="P30" s="164" t="s">
        <v>73</v>
      </c>
      <c r="Q30" s="2"/>
      <c r="R30" s="2">
        <v>80</v>
      </c>
      <c r="S30" s="3" t="s">
        <v>472</v>
      </c>
      <c r="T30" s="2"/>
      <c r="U30" s="2">
        <v>5</v>
      </c>
      <c r="V30" s="413"/>
      <c r="W30" s="105">
        <f>Y29*15+Y30*0+Y31*5+Y32*0+Y33*15+Y34*12+15</f>
        <v>107</v>
      </c>
      <c r="X30" s="41" t="s">
        <v>25</v>
      </c>
      <c r="Y30" s="42">
        <v>2.4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5" customHeight="1">
      <c r="B31" s="40">
        <v>21</v>
      </c>
      <c r="C31" s="411"/>
      <c r="D31" s="2" t="s">
        <v>77</v>
      </c>
      <c r="E31" s="2"/>
      <c r="F31" s="2">
        <v>55</v>
      </c>
      <c r="G31" s="164" t="s">
        <v>390</v>
      </c>
      <c r="H31" s="165"/>
      <c r="I31" s="164">
        <v>20</v>
      </c>
      <c r="J31" s="164" t="s">
        <v>185</v>
      </c>
      <c r="K31" s="165" t="s">
        <v>141</v>
      </c>
      <c r="L31" s="164">
        <v>30</v>
      </c>
      <c r="M31" s="204" t="s">
        <v>356</v>
      </c>
      <c r="N31" s="186"/>
      <c r="O31" s="204">
        <v>10</v>
      </c>
      <c r="P31" s="164"/>
      <c r="Q31" s="2"/>
      <c r="R31" s="2"/>
      <c r="S31" s="112" t="s">
        <v>473</v>
      </c>
      <c r="T31" s="112"/>
      <c r="U31" s="112">
        <v>5</v>
      </c>
      <c r="V31" s="413"/>
      <c r="W31" s="45" t="s">
        <v>46</v>
      </c>
      <c r="X31" s="46" t="s">
        <v>27</v>
      </c>
      <c r="Y31" s="42">
        <v>1.9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5" customHeight="1">
      <c r="B32" s="40" t="s">
        <v>10</v>
      </c>
      <c r="C32" s="411"/>
      <c r="D32" s="50"/>
      <c r="E32" s="50"/>
      <c r="F32" s="2"/>
      <c r="G32" s="65"/>
      <c r="H32" s="115"/>
      <c r="I32" s="113"/>
      <c r="J32" s="164"/>
      <c r="K32" s="165"/>
      <c r="L32" s="164"/>
      <c r="M32" s="204" t="s">
        <v>336</v>
      </c>
      <c r="N32" s="186"/>
      <c r="O32" s="204">
        <v>1</v>
      </c>
      <c r="P32" s="164"/>
      <c r="Q32" s="50"/>
      <c r="R32" s="2"/>
      <c r="S32" s="2" t="s">
        <v>459</v>
      </c>
      <c r="T32" s="50"/>
      <c r="U32" s="2">
        <v>10</v>
      </c>
      <c r="V32" s="413"/>
      <c r="W32" s="101">
        <f>Y29*0+Y30*5+Y31*0+Y32*5+Y33*0+Y34*4</f>
        <v>24.5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5" customHeight="1">
      <c r="B33" s="415" t="s">
        <v>70</v>
      </c>
      <c r="C33" s="411"/>
      <c r="D33" s="50"/>
      <c r="E33" s="50"/>
      <c r="F33" s="2"/>
      <c r="G33" s="164"/>
      <c r="H33" s="164"/>
      <c r="I33" s="164"/>
      <c r="J33" s="164"/>
      <c r="K33" s="169"/>
      <c r="L33" s="164"/>
      <c r="M33" s="164"/>
      <c r="N33" s="98"/>
      <c r="O33" s="164"/>
      <c r="P33" s="164"/>
      <c r="Q33" s="50"/>
      <c r="R33" s="2"/>
      <c r="S33" s="3"/>
      <c r="T33" s="50"/>
      <c r="U33" s="2"/>
      <c r="V33" s="413"/>
      <c r="W33" s="45" t="s">
        <v>99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5" customHeight="1">
      <c r="B34" s="415"/>
      <c r="C34" s="411"/>
      <c r="D34" s="50"/>
      <c r="E34" s="50"/>
      <c r="F34" s="2"/>
      <c r="G34" s="164"/>
      <c r="H34" s="169"/>
      <c r="I34" s="164"/>
      <c r="J34" s="165"/>
      <c r="K34" s="169"/>
      <c r="L34" s="165"/>
      <c r="M34" s="164"/>
      <c r="N34" s="169"/>
      <c r="O34" s="164"/>
      <c r="P34" s="164"/>
      <c r="Q34" s="50"/>
      <c r="R34" s="2"/>
      <c r="S34" s="3"/>
      <c r="T34" s="50"/>
      <c r="U34" s="2"/>
      <c r="V34" s="413"/>
      <c r="W34" s="101">
        <f>Y29*2+Y30*7+Y31*1+Y32*0+Y33*0+Y34*8-0.8</f>
        <v>28.9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5" customHeight="1">
      <c r="B35" s="52" t="s">
        <v>36</v>
      </c>
      <c r="C35" s="53"/>
      <c r="D35" s="50"/>
      <c r="E35" s="50"/>
      <c r="F35" s="2"/>
      <c r="G35" s="164"/>
      <c r="H35" s="169"/>
      <c r="I35" s="164"/>
      <c r="J35" s="164"/>
      <c r="K35" s="169"/>
      <c r="L35" s="164"/>
      <c r="M35" s="164"/>
      <c r="N35" s="169"/>
      <c r="O35" s="164"/>
      <c r="P35" s="164"/>
      <c r="Q35" s="50"/>
      <c r="R35" s="2"/>
      <c r="S35" s="2"/>
      <c r="T35" s="50"/>
      <c r="U35" s="2"/>
      <c r="V35" s="413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5" customHeight="1">
      <c r="B36" s="55"/>
      <c r="C36" s="56"/>
      <c r="D36" s="50"/>
      <c r="E36" s="50"/>
      <c r="F36" s="2"/>
      <c r="G36" s="164"/>
      <c r="H36" s="169"/>
      <c r="I36" s="164"/>
      <c r="J36" s="164"/>
      <c r="K36" s="169"/>
      <c r="L36" s="164"/>
      <c r="M36" s="164"/>
      <c r="N36" s="169"/>
      <c r="O36" s="164"/>
      <c r="P36" s="164"/>
      <c r="Q36" s="50"/>
      <c r="R36" s="2"/>
      <c r="S36" s="2"/>
      <c r="T36" s="50"/>
      <c r="U36" s="2"/>
      <c r="V36" s="414"/>
      <c r="W36" s="102">
        <f>W30*4+W34*4+W32*9</f>
        <v>764.1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5" customHeight="1">
      <c r="B37" s="34">
        <v>12</v>
      </c>
      <c r="C37" s="411"/>
      <c r="D37" s="35" t="str">
        <f>'112.12月菜單'!R30</f>
        <v>鐵板拌麵</v>
      </c>
      <c r="E37" s="35" t="s">
        <v>127</v>
      </c>
      <c r="F37" s="35"/>
      <c r="G37" s="166" t="str">
        <f>'112.12月菜單'!R31</f>
        <v>沙茶肉片</v>
      </c>
      <c r="H37" s="166" t="s">
        <v>392</v>
      </c>
      <c r="I37" s="166"/>
      <c r="J37" s="166" t="str">
        <f>'112.12月菜單'!R32</f>
        <v>清蒸大扁食(加)</v>
      </c>
      <c r="K37" s="166" t="s">
        <v>393</v>
      </c>
      <c r="L37" s="166"/>
      <c r="M37" s="166" t="str">
        <f>'112.12月菜單'!R33</f>
        <v>雞蛋小饅頭(冷)</v>
      </c>
      <c r="N37" s="166" t="s">
        <v>15</v>
      </c>
      <c r="O37" s="166"/>
      <c r="P37" s="166" t="str">
        <f>'112.12月菜單'!R34</f>
        <v>深色蔬菜</v>
      </c>
      <c r="Q37" s="35" t="s">
        <v>81</v>
      </c>
      <c r="R37" s="35"/>
      <c r="S37" s="35" t="str">
        <f>'112.12月菜單'!R35</f>
        <v>菜頭湯</v>
      </c>
      <c r="T37" s="35" t="s">
        <v>80</v>
      </c>
      <c r="U37" s="35"/>
      <c r="V37" s="412"/>
      <c r="W37" s="36" t="s">
        <v>207</v>
      </c>
      <c r="X37" s="37" t="s">
        <v>19</v>
      </c>
      <c r="Y37" s="38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5" customHeight="1">
      <c r="B38" s="40" t="s">
        <v>8</v>
      </c>
      <c r="C38" s="411"/>
      <c r="D38" s="204" t="s">
        <v>169</v>
      </c>
      <c r="E38" s="205"/>
      <c r="F38" s="204">
        <v>120</v>
      </c>
      <c r="G38" s="184" t="s">
        <v>59</v>
      </c>
      <c r="H38" s="227"/>
      <c r="I38" s="194">
        <v>30</v>
      </c>
      <c r="J38" s="165" t="s">
        <v>192</v>
      </c>
      <c r="K38" s="165" t="s">
        <v>394</v>
      </c>
      <c r="L38" s="165">
        <v>20</v>
      </c>
      <c r="M38" s="205" t="s">
        <v>397</v>
      </c>
      <c r="N38" s="205" t="s">
        <v>398</v>
      </c>
      <c r="O38" s="205">
        <v>30</v>
      </c>
      <c r="P38" s="164" t="s">
        <v>79</v>
      </c>
      <c r="Q38" s="3"/>
      <c r="R38" s="2">
        <v>80</v>
      </c>
      <c r="S38" s="205" t="s">
        <v>104</v>
      </c>
      <c r="T38" s="204"/>
      <c r="U38" s="204">
        <v>30</v>
      </c>
      <c r="V38" s="413"/>
      <c r="W38" s="105">
        <f>Y37*15+Y38*0+Y39*5+Y40*0+Y41*15+Y42*12+15</f>
        <v>98.5</v>
      </c>
      <c r="X38" s="41" t="s">
        <v>25</v>
      </c>
      <c r="Y38" s="42">
        <v>2.4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5" customHeight="1">
      <c r="B39" s="40">
        <v>22</v>
      </c>
      <c r="C39" s="411"/>
      <c r="D39" s="204" t="s">
        <v>147</v>
      </c>
      <c r="E39" s="205"/>
      <c r="F39" s="195">
        <v>1</v>
      </c>
      <c r="G39" s="439" t="s">
        <v>399</v>
      </c>
      <c r="H39" s="440"/>
      <c r="I39" s="194">
        <v>50</v>
      </c>
      <c r="J39" s="165" t="s">
        <v>396</v>
      </c>
      <c r="K39" s="164"/>
      <c r="L39" s="165">
        <v>40</v>
      </c>
      <c r="M39" s="204"/>
      <c r="N39" s="205"/>
      <c r="O39" s="204"/>
      <c r="P39" s="164"/>
      <c r="Q39" s="3"/>
      <c r="R39" s="2"/>
      <c r="S39" s="205"/>
      <c r="T39" s="204"/>
      <c r="U39" s="204"/>
      <c r="V39" s="413"/>
      <c r="W39" s="45" t="s">
        <v>201</v>
      </c>
      <c r="X39" s="46" t="s">
        <v>27</v>
      </c>
      <c r="Y39" s="42">
        <v>1.7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5" customHeight="1">
      <c r="B40" s="40" t="s">
        <v>10</v>
      </c>
      <c r="C40" s="411"/>
      <c r="D40" s="205" t="s">
        <v>60</v>
      </c>
      <c r="E40" s="205"/>
      <c r="F40" s="205">
        <v>20</v>
      </c>
      <c r="G40" s="164"/>
      <c r="H40" s="165"/>
      <c r="I40" s="164"/>
      <c r="J40" s="164" t="s">
        <v>366</v>
      </c>
      <c r="K40" s="164"/>
      <c r="L40" s="164">
        <v>1</v>
      </c>
      <c r="M40" s="188"/>
      <c r="N40" s="193"/>
      <c r="O40" s="204"/>
      <c r="P40" s="164"/>
      <c r="Q40" s="3"/>
      <c r="R40" s="2"/>
      <c r="S40" s="205"/>
      <c r="T40" s="204"/>
      <c r="U40" s="204"/>
      <c r="V40" s="413"/>
      <c r="W40" s="101">
        <f>Y37*0+Y38*5+Y39*0+Y40*5+Y41*0+Y42*4</f>
        <v>24.5</v>
      </c>
      <c r="X40" s="46" t="s">
        <v>30</v>
      </c>
      <c r="Y40" s="42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5" customHeight="1">
      <c r="B41" s="415" t="s">
        <v>78</v>
      </c>
      <c r="C41" s="411"/>
      <c r="D41" s="205" t="s">
        <v>59</v>
      </c>
      <c r="E41" s="205"/>
      <c r="F41" s="205">
        <v>8</v>
      </c>
      <c r="G41" s="164"/>
      <c r="H41" s="165"/>
      <c r="I41" s="164"/>
      <c r="J41" s="164"/>
      <c r="K41" s="164"/>
      <c r="L41" s="164"/>
      <c r="M41" s="192"/>
      <c r="N41" s="201"/>
      <c r="O41" s="204"/>
      <c r="P41" s="164"/>
      <c r="Q41" s="3"/>
      <c r="R41" s="2"/>
      <c r="S41" s="164"/>
      <c r="T41" s="169"/>
      <c r="U41" s="164"/>
      <c r="V41" s="413"/>
      <c r="W41" s="45" t="s">
        <v>202</v>
      </c>
      <c r="X41" s="46" t="s">
        <v>33</v>
      </c>
      <c r="Y41" s="42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5" customHeight="1">
      <c r="B42" s="415"/>
      <c r="C42" s="411"/>
      <c r="D42" s="165"/>
      <c r="E42" s="171"/>
      <c r="F42" s="172"/>
      <c r="G42" s="164"/>
      <c r="H42" s="169"/>
      <c r="I42" s="164"/>
      <c r="J42" s="164"/>
      <c r="K42" s="169"/>
      <c r="L42" s="164"/>
      <c r="M42" s="165"/>
      <c r="N42" s="164"/>
      <c r="O42" s="165"/>
      <c r="P42" s="164"/>
      <c r="Q42" s="50"/>
      <c r="R42" s="114"/>
      <c r="S42" s="122"/>
      <c r="T42" s="201"/>
      <c r="U42" s="164"/>
      <c r="V42" s="413"/>
      <c r="W42" s="101">
        <f>Y37*2+Y38*7+Y39*1+Y40*0+Y41*0+Y42*8-0.8</f>
        <v>27.7</v>
      </c>
      <c r="X42" s="94" t="s">
        <v>42</v>
      </c>
      <c r="Y42" s="51">
        <v>0</v>
      </c>
      <c r="Z42" s="17"/>
      <c r="AA42" s="18" t="s">
        <v>35</v>
      </c>
      <c r="AE42" s="18">
        <f>AB42*15</f>
        <v>0</v>
      </c>
      <c r="AG42" s="105"/>
    </row>
    <row r="43" spans="2:33" ht="27.95" customHeight="1">
      <c r="B43" s="52" t="s">
        <v>36</v>
      </c>
      <c r="C43" s="53"/>
      <c r="D43" s="173"/>
      <c r="E43" s="174"/>
      <c r="F43" s="124"/>
      <c r="G43" s="164"/>
      <c r="H43" s="169"/>
      <c r="I43" s="164"/>
      <c r="J43" s="165"/>
      <c r="K43" s="169"/>
      <c r="L43" s="165"/>
      <c r="M43" s="164"/>
      <c r="N43" s="169"/>
      <c r="O43" s="164"/>
      <c r="P43" s="164"/>
      <c r="Q43" s="50"/>
      <c r="R43" s="2"/>
      <c r="S43" s="3"/>
      <c r="T43" s="50"/>
      <c r="U43" s="3"/>
      <c r="V43" s="413"/>
      <c r="W43" s="45" t="s">
        <v>12</v>
      </c>
      <c r="X43" s="54"/>
      <c r="Y43" s="42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5" customHeight="1" thickBot="1">
      <c r="B44" s="125"/>
      <c r="C44" s="56"/>
      <c r="D44" s="8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14"/>
      <c r="W44" s="102">
        <f>W38*4+W42*4+W40*9</f>
        <v>725.3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417"/>
      <c r="E46" s="417"/>
      <c r="F46" s="419"/>
      <c r="G46" s="419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9">
    <mergeCell ref="C37:C42"/>
    <mergeCell ref="V37:V44"/>
    <mergeCell ref="B41:B42"/>
    <mergeCell ref="J45:Y45"/>
    <mergeCell ref="D46:G46"/>
    <mergeCell ref="G39:H39"/>
    <mergeCell ref="C21:C26"/>
    <mergeCell ref="V21:V28"/>
    <mergeCell ref="B25:B26"/>
    <mergeCell ref="C29:C34"/>
    <mergeCell ref="V29:V36"/>
    <mergeCell ref="B33:B34"/>
    <mergeCell ref="J23:K23"/>
    <mergeCell ref="J30:K30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G7:H7"/>
    <mergeCell ref="G14:H14"/>
    <mergeCell ref="J15:K15"/>
    <mergeCell ref="M16:N16"/>
    <mergeCell ref="S15:T15"/>
    <mergeCell ref="J7:K7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52"/>
  <sheetViews>
    <sheetView topLeftCell="A22" zoomScale="60" workbookViewId="0">
      <selection activeCell="Y28" sqref="Y28"/>
    </sheetView>
  </sheetViews>
  <sheetFormatPr defaultColWidth="9" defaultRowHeight="20.25"/>
  <cols>
    <col min="1" max="1" width="1.875" style="44" customWidth="1"/>
    <col min="2" max="2" width="4.875" style="82" customWidth="1"/>
    <col min="3" max="3" width="0" style="44" hidden="1" customWidth="1"/>
    <col min="4" max="4" width="18.625" style="44" customWidth="1"/>
    <col min="5" max="5" width="5.625" style="83" customWidth="1"/>
    <col min="6" max="6" width="9.625" style="44" customWidth="1"/>
    <col min="7" max="7" width="18.625" style="44" customWidth="1"/>
    <col min="8" max="8" width="5.625" style="83" customWidth="1"/>
    <col min="9" max="9" width="9.625" style="44" customWidth="1"/>
    <col min="10" max="10" width="18.625" style="44" customWidth="1"/>
    <col min="11" max="11" width="5.625" style="83" customWidth="1"/>
    <col min="12" max="12" width="9.625" style="44" customWidth="1"/>
    <col min="13" max="13" width="18.625" style="44" customWidth="1"/>
    <col min="14" max="14" width="5.625" style="83" customWidth="1"/>
    <col min="15" max="15" width="9.625" style="44" customWidth="1"/>
    <col min="16" max="16" width="18.625" style="44" customWidth="1"/>
    <col min="17" max="17" width="5.625" style="83" customWidth="1"/>
    <col min="18" max="18" width="9.625" style="44" customWidth="1"/>
    <col min="19" max="19" width="18.625" style="44" customWidth="1"/>
    <col min="20" max="20" width="5.625" style="83" customWidth="1"/>
    <col min="21" max="21" width="9.625" style="44" customWidth="1"/>
    <col min="22" max="22" width="5.25" style="91" customWidth="1"/>
    <col min="23" max="23" width="11.75" style="88" customWidth="1"/>
    <col min="24" max="24" width="11.25" style="89" customWidth="1"/>
    <col min="25" max="25" width="6.625" style="92" customWidth="1"/>
    <col min="26" max="26" width="6.625" style="44" customWidth="1"/>
    <col min="27" max="27" width="6" style="18" hidden="1" customWidth="1"/>
    <col min="28" max="28" width="5.5" style="19" hidden="1" customWidth="1"/>
    <col min="29" max="29" width="7.75" style="18" hidden="1" customWidth="1"/>
    <col min="30" max="30" width="8" style="18" hidden="1" customWidth="1"/>
    <col min="31" max="31" width="7.875" style="18" hidden="1" customWidth="1"/>
    <col min="32" max="32" width="7.5" style="18" hidden="1" customWidth="1"/>
    <col min="33" max="33" width="9" style="18"/>
    <col min="34" max="16384" width="9" style="44"/>
  </cols>
  <sheetData>
    <row r="1" spans="2:33" s="5" customFormat="1" ht="38.25">
      <c r="B1" s="408" t="s">
        <v>469</v>
      </c>
      <c r="C1" s="408"/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408"/>
      <c r="S1" s="408"/>
      <c r="T1" s="408"/>
      <c r="U1" s="408"/>
      <c r="V1" s="408"/>
      <c r="W1" s="408"/>
      <c r="X1" s="408"/>
      <c r="Y1" s="408"/>
      <c r="Z1" s="4"/>
      <c r="AB1" s="6"/>
    </row>
    <row r="2" spans="2:33" s="5" customFormat="1" ht="13.5" customHeight="1">
      <c r="B2" s="409"/>
      <c r="C2" s="410"/>
      <c r="D2" s="410"/>
      <c r="E2" s="410"/>
      <c r="F2" s="410"/>
      <c r="G2" s="410"/>
      <c r="H2" s="117"/>
      <c r="I2" s="4"/>
      <c r="J2" s="4"/>
      <c r="K2" s="117"/>
      <c r="L2" s="4"/>
      <c r="M2" s="4"/>
      <c r="N2" s="117"/>
      <c r="O2" s="4"/>
      <c r="P2" s="4"/>
      <c r="Q2" s="117"/>
      <c r="R2" s="4"/>
      <c r="S2" s="4"/>
      <c r="T2" s="117"/>
      <c r="U2" s="4"/>
      <c r="V2" s="8"/>
      <c r="W2" s="9"/>
      <c r="X2" s="10"/>
      <c r="Y2" s="9"/>
      <c r="Z2" s="4"/>
      <c r="AB2" s="6"/>
    </row>
    <row r="3" spans="2:33" s="18" customFormat="1" ht="32.25" customHeight="1" thickBot="1">
      <c r="B3" s="95" t="s">
        <v>43</v>
      </c>
      <c r="C3" s="11"/>
      <c r="D3" s="12"/>
      <c r="E3" s="12"/>
      <c r="F3" s="416" t="s">
        <v>155</v>
      </c>
      <c r="G3" s="416"/>
      <c r="H3" s="416"/>
      <c r="I3" s="416"/>
      <c r="J3" s="416"/>
      <c r="K3" s="416"/>
      <c r="L3" s="12"/>
      <c r="M3" s="12"/>
      <c r="N3" s="12"/>
      <c r="O3" s="12"/>
      <c r="P3" s="12"/>
      <c r="Q3" s="12"/>
      <c r="R3" s="12"/>
      <c r="S3" s="5"/>
      <c r="T3" s="12"/>
      <c r="U3" s="12"/>
      <c r="V3" s="13"/>
      <c r="W3" s="14"/>
      <c r="X3" s="15"/>
      <c r="Y3" s="16"/>
      <c r="Z3" s="17"/>
      <c r="AB3" s="19"/>
    </row>
    <row r="4" spans="2:33" s="33" customFormat="1" ht="99">
      <c r="B4" s="20" t="s">
        <v>0</v>
      </c>
      <c r="C4" s="21" t="s">
        <v>1</v>
      </c>
      <c r="D4" s="22" t="s">
        <v>2</v>
      </c>
      <c r="E4" s="23" t="s">
        <v>41</v>
      </c>
      <c r="F4" s="22"/>
      <c r="G4" s="22" t="s">
        <v>3</v>
      </c>
      <c r="H4" s="23" t="s">
        <v>41</v>
      </c>
      <c r="I4" s="22"/>
      <c r="J4" s="22" t="s">
        <v>4</v>
      </c>
      <c r="K4" s="23" t="s">
        <v>41</v>
      </c>
      <c r="L4" s="24"/>
      <c r="M4" s="22" t="s">
        <v>4</v>
      </c>
      <c r="N4" s="23" t="s">
        <v>41</v>
      </c>
      <c r="O4" s="22"/>
      <c r="P4" s="22" t="s">
        <v>4</v>
      </c>
      <c r="Q4" s="23" t="s">
        <v>41</v>
      </c>
      <c r="R4" s="22"/>
      <c r="S4" s="25" t="s">
        <v>5</v>
      </c>
      <c r="T4" s="23" t="s">
        <v>41</v>
      </c>
      <c r="U4" s="22"/>
      <c r="V4" s="97" t="s">
        <v>48</v>
      </c>
      <c r="W4" s="26" t="s">
        <v>6</v>
      </c>
      <c r="X4" s="27" t="s">
        <v>13</v>
      </c>
      <c r="Y4" s="28" t="s">
        <v>14</v>
      </c>
      <c r="Z4" s="29"/>
      <c r="AA4" s="30"/>
      <c r="AB4" s="31"/>
      <c r="AC4" s="32"/>
      <c r="AD4" s="32"/>
      <c r="AE4" s="32"/>
      <c r="AF4" s="32"/>
      <c r="AG4" s="103"/>
    </row>
    <row r="5" spans="2:33" s="39" customFormat="1" ht="65.099999999999994" customHeight="1">
      <c r="B5" s="34">
        <v>12</v>
      </c>
      <c r="C5" s="411"/>
      <c r="D5" s="35" t="str">
        <f>'112.12月菜單'!B39</f>
        <v>香Q米飯</v>
      </c>
      <c r="E5" s="35" t="s">
        <v>56</v>
      </c>
      <c r="F5" s="1" t="s">
        <v>16</v>
      </c>
      <c r="G5" s="35" t="str">
        <f>'112.12月菜單'!B40</f>
        <v>燒烤雞翅</v>
      </c>
      <c r="H5" s="35" t="s">
        <v>102</v>
      </c>
      <c r="I5" s="1" t="s">
        <v>16</v>
      </c>
      <c r="J5" s="35" t="str">
        <f>'112.12月菜單'!B41</f>
        <v>蒸蛋</v>
      </c>
      <c r="K5" s="35" t="s">
        <v>393</v>
      </c>
      <c r="L5" s="1" t="s">
        <v>16</v>
      </c>
      <c r="M5" s="35" t="str">
        <f>'112.12月菜單'!B42</f>
        <v>酸菜白肉鍋(醃)</v>
      </c>
      <c r="N5" s="35" t="s">
        <v>84</v>
      </c>
      <c r="O5" s="1" t="s">
        <v>16</v>
      </c>
      <c r="P5" s="35" t="str">
        <f>'112.12月菜單'!B43</f>
        <v>深色蔬菜</v>
      </c>
      <c r="Q5" s="35" t="s">
        <v>58</v>
      </c>
      <c r="R5" s="1" t="s">
        <v>16</v>
      </c>
      <c r="S5" s="35" t="str">
        <f>'112.12月菜單'!B44</f>
        <v>粉絲湯</v>
      </c>
      <c r="T5" s="35" t="s">
        <v>57</v>
      </c>
      <c r="U5" s="1" t="s">
        <v>16</v>
      </c>
      <c r="V5" s="412"/>
      <c r="W5" s="36" t="s">
        <v>55</v>
      </c>
      <c r="X5" s="37" t="s">
        <v>93</v>
      </c>
      <c r="Y5" s="38">
        <v>5.3</v>
      </c>
      <c r="Z5" s="18"/>
      <c r="AA5" s="18"/>
      <c r="AB5" s="19"/>
      <c r="AC5" s="18" t="s">
        <v>20</v>
      </c>
      <c r="AD5" s="18" t="s">
        <v>21</v>
      </c>
      <c r="AE5" s="18" t="s">
        <v>22</v>
      </c>
      <c r="AF5" s="18" t="s">
        <v>23</v>
      </c>
      <c r="AG5" s="104"/>
    </row>
    <row r="6" spans="2:33" ht="27.95" customHeight="1">
      <c r="B6" s="40" t="s">
        <v>8</v>
      </c>
      <c r="C6" s="411"/>
      <c r="D6" s="2" t="s">
        <v>62</v>
      </c>
      <c r="E6" s="3"/>
      <c r="F6" s="2">
        <v>100</v>
      </c>
      <c r="G6" s="164" t="s">
        <v>400</v>
      </c>
      <c r="H6" s="164"/>
      <c r="I6" s="164">
        <v>60</v>
      </c>
      <c r="J6" s="164" t="s">
        <v>401</v>
      </c>
      <c r="K6" s="164"/>
      <c r="L6" s="164">
        <v>55</v>
      </c>
      <c r="M6" s="204" t="s">
        <v>196</v>
      </c>
      <c r="N6" s="204" t="s">
        <v>146</v>
      </c>
      <c r="O6" s="204">
        <v>10</v>
      </c>
      <c r="P6" s="2" t="s">
        <v>63</v>
      </c>
      <c r="Q6" s="2"/>
      <c r="R6" s="2">
        <v>80</v>
      </c>
      <c r="S6" s="204" t="s">
        <v>429</v>
      </c>
      <c r="T6" s="204"/>
      <c r="U6" s="204">
        <v>5</v>
      </c>
      <c r="V6" s="413"/>
      <c r="W6" s="105">
        <f>Y5*15+Y6*0+Y7*5+Y8*0+Y9*15+Y10*12+15</f>
        <v>103</v>
      </c>
      <c r="X6" s="41" t="s">
        <v>94</v>
      </c>
      <c r="Y6" s="42">
        <v>2.2999999999999998</v>
      </c>
      <c r="Z6" s="17"/>
      <c r="AA6" s="43" t="s">
        <v>26</v>
      </c>
      <c r="AB6" s="19">
        <v>6</v>
      </c>
      <c r="AC6" s="19">
        <f>AB6*2</f>
        <v>12</v>
      </c>
      <c r="AD6" s="19"/>
      <c r="AE6" s="19">
        <f>AB6*15</f>
        <v>90</v>
      </c>
      <c r="AF6" s="19">
        <f>AC6*4+AE6*4</f>
        <v>408</v>
      </c>
      <c r="AG6" s="105"/>
    </row>
    <row r="7" spans="2:33" ht="27.95" customHeight="1">
      <c r="B7" s="40">
        <v>25</v>
      </c>
      <c r="C7" s="411"/>
      <c r="D7" s="2"/>
      <c r="E7" s="3"/>
      <c r="F7" s="2"/>
      <c r="G7" s="2"/>
      <c r="H7" s="2"/>
      <c r="I7" s="2"/>
      <c r="J7" s="164" t="s">
        <v>181</v>
      </c>
      <c r="K7" s="164"/>
      <c r="L7" s="164">
        <v>1</v>
      </c>
      <c r="M7" s="204" t="s">
        <v>195</v>
      </c>
      <c r="N7" s="204"/>
      <c r="O7" s="204">
        <v>70</v>
      </c>
      <c r="P7" s="2"/>
      <c r="Q7" s="2"/>
      <c r="R7" s="2"/>
      <c r="S7" s="204" t="s">
        <v>142</v>
      </c>
      <c r="T7" s="204"/>
      <c r="U7" s="204">
        <v>5</v>
      </c>
      <c r="V7" s="413"/>
      <c r="W7" s="45" t="s">
        <v>199</v>
      </c>
      <c r="X7" s="46" t="s">
        <v>95</v>
      </c>
      <c r="Y7" s="42">
        <v>1.7</v>
      </c>
      <c r="Z7" s="18"/>
      <c r="AA7" s="47" t="s">
        <v>28</v>
      </c>
      <c r="AB7" s="19">
        <v>2</v>
      </c>
      <c r="AC7" s="48">
        <f>AB7*7</f>
        <v>14</v>
      </c>
      <c r="AD7" s="19">
        <f>AB7*5</f>
        <v>10</v>
      </c>
      <c r="AE7" s="19" t="s">
        <v>29</v>
      </c>
      <c r="AF7" s="49">
        <f>AC7*4+AD7*9</f>
        <v>146</v>
      </c>
      <c r="AG7" s="104"/>
    </row>
    <row r="8" spans="2:33" ht="27.95" customHeight="1">
      <c r="B8" s="40" t="s">
        <v>10</v>
      </c>
      <c r="C8" s="411"/>
      <c r="D8" s="2"/>
      <c r="E8" s="3"/>
      <c r="F8" s="2"/>
      <c r="G8" s="2"/>
      <c r="H8" s="100"/>
      <c r="I8" s="2"/>
      <c r="J8" s="192"/>
      <c r="K8" s="201"/>
      <c r="L8" s="164"/>
      <c r="M8" s="422" t="s">
        <v>186</v>
      </c>
      <c r="N8" s="423"/>
      <c r="O8" s="204">
        <v>10</v>
      </c>
      <c r="P8" s="2"/>
      <c r="Q8" s="50"/>
      <c r="R8" s="2"/>
      <c r="S8" s="2" t="s">
        <v>366</v>
      </c>
      <c r="T8" s="3"/>
      <c r="U8" s="2">
        <v>3</v>
      </c>
      <c r="V8" s="413"/>
      <c r="W8" s="101">
        <f>Y5*0+Y6*5+Y7*0+Y8*5+Y9*0+Y10*4</f>
        <v>24</v>
      </c>
      <c r="X8" s="46" t="s">
        <v>96</v>
      </c>
      <c r="Y8" s="42">
        <v>2.5</v>
      </c>
      <c r="Z8" s="17"/>
      <c r="AA8" s="18" t="s">
        <v>31</v>
      </c>
      <c r="AB8" s="19">
        <v>1.5</v>
      </c>
      <c r="AC8" s="19">
        <f>AB8*1</f>
        <v>1.5</v>
      </c>
      <c r="AD8" s="19" t="s">
        <v>29</v>
      </c>
      <c r="AE8" s="19">
        <f>AB8*5</f>
        <v>7.5</v>
      </c>
      <c r="AF8" s="19">
        <f>AC8*4+AE8*4</f>
        <v>36</v>
      </c>
      <c r="AG8" s="105"/>
    </row>
    <row r="9" spans="2:33" ht="27.95" customHeight="1">
      <c r="B9" s="415" t="s">
        <v>89</v>
      </c>
      <c r="C9" s="411"/>
      <c r="D9" s="3"/>
      <c r="E9" s="3"/>
      <c r="F9" s="3"/>
      <c r="G9" s="2"/>
      <c r="H9" s="50"/>
      <c r="I9" s="2"/>
      <c r="J9" s="164"/>
      <c r="K9" s="165"/>
      <c r="L9" s="164"/>
      <c r="M9" s="204" t="s">
        <v>132</v>
      </c>
      <c r="N9" s="205"/>
      <c r="O9" s="204">
        <v>1</v>
      </c>
      <c r="P9" s="2"/>
      <c r="Q9" s="50"/>
      <c r="R9" s="2"/>
      <c r="S9" s="3" t="s">
        <v>430</v>
      </c>
      <c r="T9" s="2"/>
      <c r="U9" s="2">
        <v>1</v>
      </c>
      <c r="V9" s="413"/>
      <c r="W9" s="45" t="s">
        <v>200</v>
      </c>
      <c r="X9" s="46" t="s">
        <v>97</v>
      </c>
      <c r="Y9" s="42">
        <v>0</v>
      </c>
      <c r="Z9" s="18"/>
      <c r="AA9" s="18" t="s">
        <v>34</v>
      </c>
      <c r="AB9" s="19">
        <v>2.5</v>
      </c>
      <c r="AC9" s="19"/>
      <c r="AD9" s="19">
        <f>AB9*5</f>
        <v>12.5</v>
      </c>
      <c r="AE9" s="19" t="s">
        <v>29</v>
      </c>
      <c r="AF9" s="19">
        <f>AD9*9</f>
        <v>112.5</v>
      </c>
      <c r="AG9" s="104"/>
    </row>
    <row r="10" spans="2:33" ht="27.95" customHeight="1">
      <c r="B10" s="415"/>
      <c r="C10" s="411"/>
      <c r="D10" s="3"/>
      <c r="E10" s="3"/>
      <c r="F10" s="3"/>
      <c r="G10" s="2"/>
      <c r="H10" s="50"/>
      <c r="I10" s="2"/>
      <c r="J10" s="2"/>
      <c r="K10" s="50"/>
      <c r="L10" s="2"/>
      <c r="M10" s="3"/>
      <c r="N10" s="2"/>
      <c r="O10" s="2"/>
      <c r="P10" s="2"/>
      <c r="Q10" s="50"/>
      <c r="R10" s="2"/>
      <c r="S10" s="2"/>
      <c r="T10" s="50"/>
      <c r="U10" s="2"/>
      <c r="V10" s="413"/>
      <c r="W10" s="101">
        <f>Y5*2+Y6*7+Y7*1+Y8*0+Y9*0+Y10*8</f>
        <v>28.399999999999995</v>
      </c>
      <c r="X10" s="94" t="s">
        <v>98</v>
      </c>
      <c r="Y10" s="51">
        <v>0</v>
      </c>
      <c r="Z10" s="17"/>
      <c r="AA10" s="18" t="s">
        <v>35</v>
      </c>
      <c r="AE10" s="18">
        <f>AB10*15</f>
        <v>0</v>
      </c>
      <c r="AG10" s="105"/>
    </row>
    <row r="11" spans="2:33" ht="27.95" customHeight="1">
      <c r="B11" s="52" t="s">
        <v>36</v>
      </c>
      <c r="C11" s="53"/>
      <c r="D11" s="3"/>
      <c r="E11" s="50"/>
      <c r="F11" s="3"/>
      <c r="G11" s="2"/>
      <c r="H11" s="50"/>
      <c r="I11" s="2"/>
      <c r="J11" s="2"/>
      <c r="K11" s="50"/>
      <c r="L11" s="2"/>
      <c r="M11" s="2"/>
      <c r="N11" s="50"/>
      <c r="O11" s="2"/>
      <c r="P11" s="2"/>
      <c r="Q11" s="50"/>
      <c r="R11" s="2"/>
      <c r="S11" s="2"/>
      <c r="T11" s="50"/>
      <c r="U11" s="2"/>
      <c r="V11" s="413"/>
      <c r="W11" s="45" t="s">
        <v>12</v>
      </c>
      <c r="X11" s="54"/>
      <c r="Y11" s="42"/>
      <c r="Z11" s="18"/>
      <c r="AC11" s="18">
        <f>SUM(AC6:AC10)</f>
        <v>27.5</v>
      </c>
      <c r="AD11" s="18">
        <f>SUM(AD6:AD10)</f>
        <v>22.5</v>
      </c>
      <c r="AE11" s="18">
        <f>SUM(AE6:AE10)</f>
        <v>97.5</v>
      </c>
      <c r="AF11" s="18">
        <f>AC11*4+AD11*9+AE11*4</f>
        <v>702.5</v>
      </c>
      <c r="AG11" s="104"/>
    </row>
    <row r="12" spans="2:33" ht="27.95" customHeight="1">
      <c r="B12" s="55"/>
      <c r="C12" s="56"/>
      <c r="D12" s="50"/>
      <c r="E12" s="50"/>
      <c r="F12" s="2"/>
      <c r="G12" s="2"/>
      <c r="H12" s="50"/>
      <c r="I12" s="2"/>
      <c r="J12" s="2"/>
      <c r="K12" s="50"/>
      <c r="L12" s="2"/>
      <c r="M12" s="2"/>
      <c r="N12" s="50"/>
      <c r="O12" s="2"/>
      <c r="P12" s="2"/>
      <c r="Q12" s="50"/>
      <c r="R12" s="2"/>
      <c r="S12" s="2"/>
      <c r="T12" s="50"/>
      <c r="U12" s="2"/>
      <c r="V12" s="414"/>
      <c r="W12" s="102">
        <f>W6*4+W10*4+W8*9</f>
        <v>741.6</v>
      </c>
      <c r="X12" s="58"/>
      <c r="Y12" s="59"/>
      <c r="Z12" s="17"/>
      <c r="AC12" s="57">
        <f>AC11*4/AF11</f>
        <v>0.15658362989323843</v>
      </c>
      <c r="AD12" s="57">
        <f>AD11*9/AF11</f>
        <v>0.28825622775800713</v>
      </c>
      <c r="AE12" s="57">
        <f>AE11*4/AF11</f>
        <v>0.55516014234875444</v>
      </c>
      <c r="AG12" s="106"/>
    </row>
    <row r="13" spans="2:33" s="39" customFormat="1" ht="27.95" customHeight="1">
      <c r="B13" s="34">
        <v>12</v>
      </c>
      <c r="C13" s="411"/>
      <c r="D13" s="35" t="str">
        <f>'112.12月菜單'!F39</f>
        <v>小米飯</v>
      </c>
      <c r="E13" s="35" t="s">
        <v>15</v>
      </c>
      <c r="F13" s="35"/>
      <c r="G13" s="166" t="str">
        <f>'112.12月菜單'!F40</f>
        <v>紅燒排骨肉</v>
      </c>
      <c r="H13" s="166" t="s">
        <v>182</v>
      </c>
      <c r="I13" s="166"/>
      <c r="J13" s="166" t="str">
        <f>'112.12月菜單'!F41</f>
        <v>客家小炒(豆)(海)</v>
      </c>
      <c r="K13" s="166" t="s">
        <v>17</v>
      </c>
      <c r="L13" s="166"/>
      <c r="M13" s="166" t="str">
        <f>'112.12月菜單'!F42</f>
        <v>菇菇雞肉丸(加)</v>
      </c>
      <c r="N13" s="166" t="s">
        <v>17</v>
      </c>
      <c r="O13" s="166"/>
      <c r="P13" s="166" t="str">
        <f>'112.12月菜單'!F43</f>
        <v>淺色蔬菜</v>
      </c>
      <c r="Q13" s="166" t="s">
        <v>18</v>
      </c>
      <c r="R13" s="166"/>
      <c r="S13" s="166" t="str">
        <f>'112.12月菜單'!F44</f>
        <v>蔬菜湯</v>
      </c>
      <c r="T13" s="166" t="s">
        <v>17</v>
      </c>
      <c r="U13" s="166"/>
      <c r="V13" s="412"/>
      <c r="W13" s="36" t="s">
        <v>55</v>
      </c>
      <c r="X13" s="37" t="s">
        <v>93</v>
      </c>
      <c r="Y13" s="38">
        <v>5</v>
      </c>
      <c r="Z13" s="18"/>
      <c r="AA13" s="18"/>
      <c r="AB13" s="19"/>
      <c r="AC13" s="18" t="s">
        <v>20</v>
      </c>
      <c r="AD13" s="18" t="s">
        <v>21</v>
      </c>
      <c r="AE13" s="18" t="s">
        <v>22</v>
      </c>
      <c r="AF13" s="18" t="s">
        <v>23</v>
      </c>
      <c r="AG13" s="104"/>
    </row>
    <row r="14" spans="2:33" ht="27.95" customHeight="1">
      <c r="B14" s="40" t="s">
        <v>8</v>
      </c>
      <c r="C14" s="411"/>
      <c r="D14" s="2" t="s">
        <v>62</v>
      </c>
      <c r="E14" s="2"/>
      <c r="F14" s="2">
        <v>60</v>
      </c>
      <c r="G14" s="188" t="s">
        <v>104</v>
      </c>
      <c r="H14" s="223"/>
      <c r="I14" s="204">
        <v>30</v>
      </c>
      <c r="J14" s="165" t="s">
        <v>325</v>
      </c>
      <c r="K14" s="165" t="s">
        <v>406</v>
      </c>
      <c r="L14" s="165">
        <v>50</v>
      </c>
      <c r="M14" s="204" t="s">
        <v>445</v>
      </c>
      <c r="N14" s="204"/>
      <c r="O14" s="204">
        <v>45</v>
      </c>
      <c r="P14" s="164" t="s">
        <v>63</v>
      </c>
      <c r="Q14" s="164"/>
      <c r="R14" s="164">
        <v>80</v>
      </c>
      <c r="S14" s="164" t="s">
        <v>408</v>
      </c>
      <c r="T14" s="164"/>
      <c r="U14" s="164">
        <v>1</v>
      </c>
      <c r="V14" s="413"/>
      <c r="W14" s="105">
        <f>Y13*15+Y14*0+Y15*5+Y16*0+Y17*15+Y18*12+15</f>
        <v>99.5</v>
      </c>
      <c r="X14" s="41" t="s">
        <v>94</v>
      </c>
      <c r="Y14" s="42">
        <v>2.2999999999999998</v>
      </c>
      <c r="Z14" s="17"/>
      <c r="AA14" s="43" t="s">
        <v>26</v>
      </c>
      <c r="AB14" s="19">
        <v>6.2</v>
      </c>
      <c r="AC14" s="19">
        <f>AB14*2</f>
        <v>12.4</v>
      </c>
      <c r="AD14" s="19"/>
      <c r="AE14" s="19">
        <f>AB14*15</f>
        <v>93</v>
      </c>
      <c r="AF14" s="19">
        <f>AC14*4+AE14*4</f>
        <v>421.6</v>
      </c>
      <c r="AG14" s="105"/>
    </row>
    <row r="15" spans="2:33" ht="27.95" customHeight="1">
      <c r="B15" s="40">
        <v>26</v>
      </c>
      <c r="C15" s="411"/>
      <c r="D15" s="2" t="s">
        <v>92</v>
      </c>
      <c r="E15" s="2"/>
      <c r="F15" s="2">
        <v>40</v>
      </c>
      <c r="G15" s="434" t="s">
        <v>358</v>
      </c>
      <c r="H15" s="435"/>
      <c r="I15" s="111">
        <v>20</v>
      </c>
      <c r="J15" s="164" t="s">
        <v>405</v>
      </c>
      <c r="K15" s="164" t="s">
        <v>353</v>
      </c>
      <c r="L15" s="164">
        <v>1</v>
      </c>
      <c r="M15" s="204" t="s">
        <v>439</v>
      </c>
      <c r="N15" s="205" t="s">
        <v>440</v>
      </c>
      <c r="O15" s="204">
        <v>15</v>
      </c>
      <c r="P15" s="164"/>
      <c r="Q15" s="164"/>
      <c r="R15" s="164"/>
      <c r="S15" s="164" t="s">
        <v>409</v>
      </c>
      <c r="T15" s="164"/>
      <c r="U15" s="164">
        <v>5</v>
      </c>
      <c r="V15" s="413"/>
      <c r="W15" s="45" t="s">
        <v>201</v>
      </c>
      <c r="X15" s="46" t="s">
        <v>100</v>
      </c>
      <c r="Y15" s="42">
        <v>1.9</v>
      </c>
      <c r="Z15" s="18"/>
      <c r="AA15" s="47" t="s">
        <v>28</v>
      </c>
      <c r="AB15" s="19">
        <v>2</v>
      </c>
      <c r="AC15" s="48">
        <f>AB15*7</f>
        <v>14</v>
      </c>
      <c r="AD15" s="19">
        <f>AB15*5</f>
        <v>10</v>
      </c>
      <c r="AE15" s="19" t="s">
        <v>29</v>
      </c>
      <c r="AF15" s="49">
        <f>AC15*4+AD15*9</f>
        <v>146</v>
      </c>
      <c r="AG15" s="104"/>
    </row>
    <row r="16" spans="2:33" ht="27.95" customHeight="1">
      <c r="B16" s="40" t="s">
        <v>10</v>
      </c>
      <c r="C16" s="411"/>
      <c r="D16" s="50"/>
      <c r="E16" s="50"/>
      <c r="F16" s="2"/>
      <c r="G16" s="420" t="s">
        <v>150</v>
      </c>
      <c r="H16" s="421"/>
      <c r="I16" s="204">
        <v>20</v>
      </c>
      <c r="J16" s="420" t="s">
        <v>138</v>
      </c>
      <c r="K16" s="421"/>
      <c r="L16" s="164">
        <v>5</v>
      </c>
      <c r="M16" s="204"/>
      <c r="N16" s="205"/>
      <c r="O16" s="204"/>
      <c r="P16" s="164"/>
      <c r="Q16" s="169"/>
      <c r="R16" s="164"/>
      <c r="S16" s="164" t="s">
        <v>366</v>
      </c>
      <c r="T16" s="169"/>
      <c r="U16" s="164">
        <v>3</v>
      </c>
      <c r="V16" s="413"/>
      <c r="W16" s="101">
        <f>Y13*0+Y14*5+Y15*0+Y16*5+Y17*0+Y18*4</f>
        <v>24</v>
      </c>
      <c r="X16" s="46" t="s">
        <v>96</v>
      </c>
      <c r="Y16" s="42">
        <v>2.5</v>
      </c>
      <c r="Z16" s="17"/>
      <c r="AA16" s="18" t="s">
        <v>31</v>
      </c>
      <c r="AB16" s="19">
        <v>1.7</v>
      </c>
      <c r="AC16" s="19">
        <f>AB16*1</f>
        <v>1.7</v>
      </c>
      <c r="AD16" s="19" t="s">
        <v>29</v>
      </c>
      <c r="AE16" s="19">
        <f>AB16*5</f>
        <v>8.5</v>
      </c>
      <c r="AF16" s="19">
        <f>AC16*4+AE16*4</f>
        <v>40.799999999999997</v>
      </c>
      <c r="AG16" s="105"/>
    </row>
    <row r="17" spans="2:33" ht="27.95" customHeight="1">
      <c r="B17" s="415" t="s">
        <v>38</v>
      </c>
      <c r="C17" s="411"/>
      <c r="D17" s="50"/>
      <c r="E17" s="50"/>
      <c r="F17" s="2"/>
      <c r="G17" s="164" t="s">
        <v>404</v>
      </c>
      <c r="H17" s="169"/>
      <c r="I17" s="164">
        <v>3</v>
      </c>
      <c r="J17" s="164"/>
      <c r="K17" s="165"/>
      <c r="L17" s="164"/>
      <c r="M17" s="164"/>
      <c r="N17" s="169"/>
      <c r="O17" s="164"/>
      <c r="P17" s="164"/>
      <c r="Q17" s="169"/>
      <c r="R17" s="164"/>
      <c r="S17" s="164" t="s">
        <v>410</v>
      </c>
      <c r="T17" s="98"/>
      <c r="U17" s="164">
        <v>30</v>
      </c>
      <c r="V17" s="413"/>
      <c r="W17" s="45" t="s">
        <v>202</v>
      </c>
      <c r="X17" s="46" t="s">
        <v>97</v>
      </c>
      <c r="Y17" s="42">
        <v>0</v>
      </c>
      <c r="Z17" s="18"/>
      <c r="AA17" s="18" t="s">
        <v>34</v>
      </c>
      <c r="AB17" s="19">
        <v>2.5</v>
      </c>
      <c r="AC17" s="19"/>
      <c r="AD17" s="19">
        <f>AB17*5</f>
        <v>12.5</v>
      </c>
      <c r="AE17" s="19" t="s">
        <v>29</v>
      </c>
      <c r="AF17" s="19">
        <f>AD17*9</f>
        <v>112.5</v>
      </c>
      <c r="AG17" s="104"/>
    </row>
    <row r="18" spans="2:33" ht="27.95" customHeight="1">
      <c r="B18" s="415"/>
      <c r="C18" s="411"/>
      <c r="D18" s="50"/>
      <c r="E18" s="50"/>
      <c r="F18" s="2"/>
      <c r="G18" s="164"/>
      <c r="H18" s="169"/>
      <c r="I18" s="164"/>
      <c r="J18" s="164"/>
      <c r="K18" s="165"/>
      <c r="L18" s="164"/>
      <c r="M18" s="164"/>
      <c r="N18" s="169"/>
      <c r="O18" s="164"/>
      <c r="P18" s="164"/>
      <c r="Q18" s="169"/>
      <c r="R18" s="164"/>
      <c r="S18" s="164"/>
      <c r="T18" s="191"/>
      <c r="U18" s="191"/>
      <c r="V18" s="413"/>
      <c r="W18" s="101">
        <f>Y13*2+Y14*7+Y15*1+Y16*0+Y17*0+Y18*8</f>
        <v>27.999999999999996</v>
      </c>
      <c r="X18" s="94" t="s">
        <v>98</v>
      </c>
      <c r="Y18" s="51">
        <v>0</v>
      </c>
      <c r="Z18" s="17"/>
      <c r="AA18" s="18" t="s">
        <v>35</v>
      </c>
      <c r="AB18" s="19">
        <v>1</v>
      </c>
      <c r="AE18" s="18">
        <f>AB18*15</f>
        <v>15</v>
      </c>
      <c r="AG18" s="105"/>
    </row>
    <row r="19" spans="2:33" ht="27.95" customHeight="1">
      <c r="B19" s="52" t="s">
        <v>36</v>
      </c>
      <c r="C19" s="53"/>
      <c r="D19" s="50"/>
      <c r="E19" s="50"/>
      <c r="F19" s="2"/>
      <c r="G19" s="164"/>
      <c r="H19" s="169"/>
      <c r="I19" s="164"/>
      <c r="J19" s="164"/>
      <c r="K19" s="169"/>
      <c r="L19" s="164"/>
      <c r="M19" s="164"/>
      <c r="N19" s="169"/>
      <c r="O19" s="164"/>
      <c r="P19" s="164"/>
      <c r="Q19" s="169"/>
      <c r="R19" s="164"/>
      <c r="S19" s="165"/>
      <c r="T19" s="191"/>
      <c r="U19" s="191"/>
      <c r="V19" s="413"/>
      <c r="W19" s="45" t="s">
        <v>12</v>
      </c>
      <c r="X19" s="54"/>
      <c r="Y19" s="42"/>
      <c r="Z19" s="18"/>
      <c r="AC19" s="18">
        <f>SUM(AC14:AC18)</f>
        <v>28.099999999999998</v>
      </c>
      <c r="AD19" s="18">
        <f>SUM(AD14:AD18)</f>
        <v>22.5</v>
      </c>
      <c r="AE19" s="18">
        <f>SUM(AE14:AE18)</f>
        <v>116.5</v>
      </c>
      <c r="AF19" s="18">
        <f>AC19*4+AD19*9+AE19*4</f>
        <v>780.9</v>
      </c>
      <c r="AG19" s="104"/>
    </row>
    <row r="20" spans="2:33" ht="27.95" customHeight="1">
      <c r="B20" s="55"/>
      <c r="C20" s="56"/>
      <c r="D20" s="50"/>
      <c r="E20" s="50"/>
      <c r="F20" s="2"/>
      <c r="G20" s="164"/>
      <c r="H20" s="169"/>
      <c r="I20" s="164"/>
      <c r="J20" s="164"/>
      <c r="K20" s="169"/>
      <c r="L20" s="164"/>
      <c r="M20" s="164"/>
      <c r="N20" s="169"/>
      <c r="O20" s="164"/>
      <c r="P20" s="164"/>
      <c r="Q20" s="169"/>
      <c r="R20" s="164"/>
      <c r="S20" s="164"/>
      <c r="T20" s="169"/>
      <c r="U20" s="164"/>
      <c r="V20" s="414"/>
      <c r="W20" s="102">
        <f>W14*4+W18*4+W16*9</f>
        <v>726</v>
      </c>
      <c r="X20" s="58"/>
      <c r="Y20" s="59"/>
      <c r="Z20" s="17"/>
      <c r="AC20" s="57">
        <f>AC19*4/AF19</f>
        <v>0.14393648354462799</v>
      </c>
      <c r="AD20" s="57">
        <f>AD19*9/AF19</f>
        <v>0.25931617364579335</v>
      </c>
      <c r="AE20" s="57">
        <f>AE19*4/AF19</f>
        <v>0.59674734280957875</v>
      </c>
      <c r="AG20" s="106"/>
    </row>
    <row r="21" spans="2:33" s="39" customFormat="1" ht="27.95" customHeight="1">
      <c r="B21" s="34">
        <v>12</v>
      </c>
      <c r="C21" s="411"/>
      <c r="D21" s="35" t="str">
        <f>'112.12月菜單'!J39</f>
        <v>香Q米飯</v>
      </c>
      <c r="E21" s="35" t="s">
        <v>15</v>
      </c>
      <c r="F21" s="35"/>
      <c r="G21" s="166" t="str">
        <f>'112.12月菜單'!J40</f>
        <v>虱目魚塊*2(海加)(炸)</v>
      </c>
      <c r="H21" s="166" t="s">
        <v>85</v>
      </c>
      <c r="I21" s="166"/>
      <c r="J21" s="166" t="str">
        <f>'112.12月菜單'!J41</f>
        <v>醬汁肉片</v>
      </c>
      <c r="K21" s="166" t="s">
        <v>17</v>
      </c>
      <c r="L21" s="166"/>
      <c r="M21" s="166" t="str">
        <f>'112.12月菜單'!J42</f>
        <v>四色洋芋鮮蔬</v>
      </c>
      <c r="N21" s="166" t="s">
        <v>129</v>
      </c>
      <c r="O21" s="166"/>
      <c r="P21" s="166" t="str">
        <f>'112.12月菜單'!J43</f>
        <v>深色蔬菜</v>
      </c>
      <c r="Q21" s="166" t="s">
        <v>18</v>
      </c>
      <c r="R21" s="166"/>
      <c r="S21" s="166" t="str">
        <f>'112.12月菜單'!J44</f>
        <v>味噌豆腐湯(豆)</v>
      </c>
      <c r="T21" s="166" t="s">
        <v>17</v>
      </c>
      <c r="U21" s="166"/>
      <c r="V21" s="412"/>
      <c r="W21" s="36" t="s">
        <v>203</v>
      </c>
      <c r="X21" s="37" t="s">
        <v>19</v>
      </c>
      <c r="Y21" s="38">
        <v>5</v>
      </c>
      <c r="Z21" s="18"/>
      <c r="AA21" s="18"/>
      <c r="AB21" s="19"/>
      <c r="AC21" s="18" t="s">
        <v>20</v>
      </c>
      <c r="AD21" s="18" t="s">
        <v>21</v>
      </c>
      <c r="AE21" s="18" t="s">
        <v>22</v>
      </c>
      <c r="AF21" s="18" t="s">
        <v>23</v>
      </c>
      <c r="AG21" s="104"/>
    </row>
    <row r="22" spans="2:33" s="65" customFormat="1" ht="27.75" customHeight="1">
      <c r="B22" s="40" t="s">
        <v>8</v>
      </c>
      <c r="C22" s="411"/>
      <c r="D22" s="2" t="s">
        <v>105</v>
      </c>
      <c r="E22" s="3"/>
      <c r="F22" s="2">
        <v>100</v>
      </c>
      <c r="G22" s="192" t="s">
        <v>411</v>
      </c>
      <c r="H22" s="200" t="s">
        <v>190</v>
      </c>
      <c r="I22" s="164">
        <v>30</v>
      </c>
      <c r="J22" s="184" t="s">
        <v>413</v>
      </c>
      <c r="K22" s="185"/>
      <c r="L22" s="164">
        <v>40</v>
      </c>
      <c r="M22" s="164" t="s">
        <v>414</v>
      </c>
      <c r="N22" s="164"/>
      <c r="O22" s="164">
        <v>40</v>
      </c>
      <c r="P22" s="164" t="s">
        <v>63</v>
      </c>
      <c r="Q22" s="164"/>
      <c r="R22" s="164">
        <v>80</v>
      </c>
      <c r="S22" s="165" t="s">
        <v>151</v>
      </c>
      <c r="T22" s="164"/>
      <c r="U22" s="164">
        <v>1</v>
      </c>
      <c r="V22" s="413"/>
      <c r="W22" s="105">
        <f>Y21*15+Y22*0+Y23*5+Y24*0+Y25*15+Y26*12+15</f>
        <v>98.5</v>
      </c>
      <c r="X22" s="41" t="s">
        <v>25</v>
      </c>
      <c r="Y22" s="42">
        <v>2.4</v>
      </c>
      <c r="Z22" s="62"/>
      <c r="AA22" s="63" t="s">
        <v>26</v>
      </c>
      <c r="AB22" s="64">
        <v>6.2</v>
      </c>
      <c r="AC22" s="64">
        <f>AB22*2</f>
        <v>12.4</v>
      </c>
      <c r="AD22" s="64"/>
      <c r="AE22" s="64">
        <f>AB22*15</f>
        <v>93</v>
      </c>
      <c r="AF22" s="64">
        <f>AC22*4+AE22*4</f>
        <v>421.6</v>
      </c>
      <c r="AG22" s="105"/>
    </row>
    <row r="23" spans="2:33" s="65" customFormat="1" ht="27.95" customHeight="1">
      <c r="B23" s="40">
        <v>27</v>
      </c>
      <c r="C23" s="411"/>
      <c r="D23" s="2"/>
      <c r="E23" s="3"/>
      <c r="F23" s="2"/>
      <c r="G23" s="164"/>
      <c r="H23" s="164"/>
      <c r="I23" s="164"/>
      <c r="J23" s="422" t="s">
        <v>412</v>
      </c>
      <c r="K23" s="423"/>
      <c r="L23" s="164">
        <v>30</v>
      </c>
      <c r="M23" s="173" t="s">
        <v>415</v>
      </c>
      <c r="N23" s="197"/>
      <c r="O23" s="164">
        <v>1</v>
      </c>
      <c r="P23" s="164"/>
      <c r="Q23" s="164"/>
      <c r="R23" s="164"/>
      <c r="S23" s="165" t="s">
        <v>234</v>
      </c>
      <c r="T23" s="165" t="s">
        <v>233</v>
      </c>
      <c r="U23" s="165">
        <v>30</v>
      </c>
      <c r="V23" s="413"/>
      <c r="W23" s="45" t="s">
        <v>204</v>
      </c>
      <c r="X23" s="46" t="s">
        <v>95</v>
      </c>
      <c r="Y23" s="42">
        <v>1.7</v>
      </c>
      <c r="Z23" s="66"/>
      <c r="AA23" s="67" t="s">
        <v>28</v>
      </c>
      <c r="AB23" s="64">
        <v>2.1</v>
      </c>
      <c r="AC23" s="68">
        <f>AB23*7</f>
        <v>14.700000000000001</v>
      </c>
      <c r="AD23" s="64">
        <f>AB23*5</f>
        <v>10.5</v>
      </c>
      <c r="AE23" s="64" t="s">
        <v>29</v>
      </c>
      <c r="AF23" s="69">
        <f>AC23*4+AD23*9</f>
        <v>153.30000000000001</v>
      </c>
      <c r="AG23" s="104"/>
    </row>
    <row r="24" spans="2:33" s="65" customFormat="1" ht="27.95" customHeight="1">
      <c r="B24" s="40" t="s">
        <v>10</v>
      </c>
      <c r="C24" s="411"/>
      <c r="D24" s="3"/>
      <c r="E24" s="3"/>
      <c r="F24" s="3"/>
      <c r="G24" s="164"/>
      <c r="H24" s="169"/>
      <c r="I24" s="164"/>
      <c r="J24" s="164"/>
      <c r="K24" s="164"/>
      <c r="L24" s="164"/>
      <c r="M24" s="173" t="s">
        <v>417</v>
      </c>
      <c r="N24" s="197"/>
      <c r="O24" s="204">
        <v>50</v>
      </c>
      <c r="P24" s="164"/>
      <c r="Q24" s="169"/>
      <c r="R24" s="164"/>
      <c r="S24" s="164" t="s">
        <v>143</v>
      </c>
      <c r="T24" s="169"/>
      <c r="U24" s="164">
        <v>1</v>
      </c>
      <c r="V24" s="413"/>
      <c r="W24" s="101">
        <f>Y21*0+Y22*5+Y23*0+Y24*5+Y25*0+Y26*4</f>
        <v>24.5</v>
      </c>
      <c r="X24" s="46" t="s">
        <v>30</v>
      </c>
      <c r="Y24" s="42">
        <v>2.5</v>
      </c>
      <c r="Z24" s="62"/>
      <c r="AA24" s="70" t="s">
        <v>31</v>
      </c>
      <c r="AB24" s="64">
        <v>1.6</v>
      </c>
      <c r="AC24" s="64">
        <f>AB24*1</f>
        <v>1.6</v>
      </c>
      <c r="AD24" s="64" t="s">
        <v>29</v>
      </c>
      <c r="AE24" s="64">
        <f>AB24*5</f>
        <v>8</v>
      </c>
      <c r="AF24" s="64">
        <f>AC24*4+AE24*4</f>
        <v>38.4</v>
      </c>
      <c r="AG24" s="105"/>
    </row>
    <row r="25" spans="2:33" s="65" customFormat="1" ht="27.95" customHeight="1">
      <c r="B25" s="415" t="s">
        <v>39</v>
      </c>
      <c r="C25" s="411"/>
      <c r="D25" s="3"/>
      <c r="E25" s="3"/>
      <c r="F25" s="3"/>
      <c r="G25" s="164"/>
      <c r="H25" s="169"/>
      <c r="I25" s="164"/>
      <c r="J25" s="164"/>
      <c r="K25" s="169"/>
      <c r="L25" s="164"/>
      <c r="M25" s="114"/>
      <c r="N25" s="121"/>
      <c r="O25" s="164"/>
      <c r="P25" s="164"/>
      <c r="Q25" s="169"/>
      <c r="R25" s="164"/>
      <c r="S25" s="165"/>
      <c r="T25" s="165"/>
      <c r="U25" s="165"/>
      <c r="V25" s="413"/>
      <c r="W25" s="45" t="s">
        <v>99</v>
      </c>
      <c r="X25" s="46" t="s">
        <v>33</v>
      </c>
      <c r="Y25" s="42">
        <v>0</v>
      </c>
      <c r="Z25" s="66"/>
      <c r="AA25" s="70" t="s">
        <v>34</v>
      </c>
      <c r="AB25" s="64">
        <v>2.5</v>
      </c>
      <c r="AC25" s="64"/>
      <c r="AD25" s="64">
        <f>AB25*5</f>
        <v>12.5</v>
      </c>
      <c r="AE25" s="64" t="s">
        <v>29</v>
      </c>
      <c r="AF25" s="64">
        <f>AD25*9</f>
        <v>112.5</v>
      </c>
      <c r="AG25" s="104"/>
    </row>
    <row r="26" spans="2:33" s="65" customFormat="1" ht="27.95" customHeight="1">
      <c r="B26" s="415"/>
      <c r="C26" s="411"/>
      <c r="D26" s="3"/>
      <c r="E26" s="50"/>
      <c r="F26" s="2"/>
      <c r="G26" s="71"/>
      <c r="H26" s="169"/>
      <c r="I26" s="164"/>
      <c r="J26" s="164"/>
      <c r="K26" s="169"/>
      <c r="L26" s="164"/>
      <c r="M26" s="188"/>
      <c r="N26" s="214"/>
      <c r="O26" s="194"/>
      <c r="P26" s="164"/>
      <c r="Q26" s="169"/>
      <c r="R26" s="164"/>
      <c r="S26" s="165"/>
      <c r="T26" s="169"/>
      <c r="U26" s="165"/>
      <c r="V26" s="413"/>
      <c r="W26" s="101">
        <f>Y21*2+Y22*7+Y23*1+Y24*0+Y25*0+Y26*8</f>
        <v>28.5</v>
      </c>
      <c r="X26" s="94" t="s">
        <v>42</v>
      </c>
      <c r="Y26" s="51">
        <v>0</v>
      </c>
      <c r="Z26" s="62"/>
      <c r="AA26" s="70" t="s">
        <v>35</v>
      </c>
      <c r="AB26" s="64"/>
      <c r="AC26" s="70"/>
      <c r="AD26" s="70"/>
      <c r="AE26" s="70">
        <f>AB26*15</f>
        <v>0</v>
      </c>
      <c r="AF26" s="70"/>
      <c r="AG26" s="105"/>
    </row>
    <row r="27" spans="2:33" s="65" customFormat="1" ht="27.95" customHeight="1">
      <c r="B27" s="52" t="s">
        <v>36</v>
      </c>
      <c r="C27" s="73"/>
      <c r="D27" s="2"/>
      <c r="E27" s="50"/>
      <c r="F27" s="2"/>
      <c r="G27" s="164"/>
      <c r="H27" s="169"/>
      <c r="I27" s="164"/>
      <c r="J27" s="164"/>
      <c r="K27" s="169"/>
      <c r="L27" s="195"/>
      <c r="M27" s="213"/>
      <c r="N27" s="214"/>
      <c r="O27" s="194"/>
      <c r="P27" s="164"/>
      <c r="Q27" s="169"/>
      <c r="R27" s="164"/>
      <c r="S27" s="164"/>
      <c r="T27" s="169"/>
      <c r="U27" s="164"/>
      <c r="V27" s="413"/>
      <c r="W27" s="45" t="s">
        <v>12</v>
      </c>
      <c r="X27" s="54"/>
      <c r="Y27" s="42"/>
      <c r="Z27" s="66"/>
      <c r="AA27" s="70"/>
      <c r="AB27" s="64"/>
      <c r="AC27" s="70">
        <f>SUM(AC22:AC26)</f>
        <v>28.700000000000003</v>
      </c>
      <c r="AD27" s="70">
        <f>SUM(AD22:AD26)</f>
        <v>23</v>
      </c>
      <c r="AE27" s="70">
        <f>SUM(AE22:AE26)</f>
        <v>101</v>
      </c>
      <c r="AF27" s="70">
        <f>AC27*4+AD27*9+AE27*4</f>
        <v>725.8</v>
      </c>
      <c r="AG27" s="104"/>
    </row>
    <row r="28" spans="2:33" s="65" customFormat="1" ht="27.95" customHeight="1" thickBot="1">
      <c r="B28" s="55"/>
      <c r="C28" s="75"/>
      <c r="D28" s="50"/>
      <c r="E28" s="50"/>
      <c r="F28" s="2"/>
      <c r="G28" s="164"/>
      <c r="H28" s="169"/>
      <c r="I28" s="164"/>
      <c r="J28" s="164"/>
      <c r="K28" s="169"/>
      <c r="L28" s="199"/>
      <c r="M28" s="211"/>
      <c r="N28" s="215"/>
      <c r="O28" s="212"/>
      <c r="P28" s="164"/>
      <c r="Q28" s="169"/>
      <c r="R28" s="164"/>
      <c r="S28" s="164"/>
      <c r="T28" s="169"/>
      <c r="U28" s="164"/>
      <c r="V28" s="414"/>
      <c r="W28" s="102">
        <f>W22*4+W26*4+W24*9</f>
        <v>728.5</v>
      </c>
      <c r="X28" s="58"/>
      <c r="Y28" s="59"/>
      <c r="Z28" s="62"/>
      <c r="AA28" s="66"/>
      <c r="AB28" s="76"/>
      <c r="AC28" s="77">
        <f>AC27*4/AF27</f>
        <v>0.15817029484706532</v>
      </c>
      <c r="AD28" s="77">
        <f>AD27*9/AF27</f>
        <v>0.28520253513364563</v>
      </c>
      <c r="AE28" s="77">
        <f>AE27*4/AF27</f>
        <v>0.55662717001928907</v>
      </c>
      <c r="AF28" s="66"/>
      <c r="AG28" s="106"/>
    </row>
    <row r="29" spans="2:33" s="39" customFormat="1" ht="27.95" customHeight="1">
      <c r="B29" s="34">
        <v>12</v>
      </c>
      <c r="C29" s="411"/>
      <c r="D29" s="35" t="str">
        <f>'112.12月菜單'!N39</f>
        <v>地瓜飯</v>
      </c>
      <c r="E29" s="35" t="s">
        <v>15</v>
      </c>
      <c r="F29" s="35"/>
      <c r="G29" s="166" t="str">
        <f>'112.12月菜單'!N40</f>
        <v>豬里肌</v>
      </c>
      <c r="H29" s="166" t="s">
        <v>418</v>
      </c>
      <c r="I29" s="166"/>
      <c r="J29" s="166" t="str">
        <f>'112.12月菜單'!N41</f>
        <v>麻婆豆腐(豆)</v>
      </c>
      <c r="K29" s="166" t="s">
        <v>420</v>
      </c>
      <c r="L29" s="166"/>
      <c r="M29" s="198" t="str">
        <f>'112.12月菜單'!N42</f>
        <v>洋蔥蛋</v>
      </c>
      <c r="N29" s="198" t="s">
        <v>17</v>
      </c>
      <c r="O29" s="198"/>
      <c r="P29" s="166" t="str">
        <f>'112.12月菜單'!N43</f>
        <v>有機蔬菜</v>
      </c>
      <c r="Q29" s="166" t="s">
        <v>18</v>
      </c>
      <c r="R29" s="166"/>
      <c r="S29" s="166" t="str">
        <f>'112.12月菜單'!N44</f>
        <v>結頭菜湯</v>
      </c>
      <c r="T29" s="166" t="s">
        <v>17</v>
      </c>
      <c r="U29" s="166"/>
      <c r="V29" s="412"/>
      <c r="W29" s="36" t="s">
        <v>55</v>
      </c>
      <c r="X29" s="37" t="s">
        <v>19</v>
      </c>
      <c r="Y29" s="38">
        <v>5</v>
      </c>
      <c r="Z29" s="18"/>
      <c r="AA29" s="18"/>
      <c r="AB29" s="19"/>
      <c r="AC29" s="18" t="s">
        <v>20</v>
      </c>
      <c r="AD29" s="18" t="s">
        <v>21</v>
      </c>
      <c r="AE29" s="18" t="s">
        <v>22</v>
      </c>
      <c r="AF29" s="18" t="s">
        <v>23</v>
      </c>
      <c r="AG29" s="104"/>
    </row>
    <row r="30" spans="2:33" ht="27.95" customHeight="1">
      <c r="B30" s="40" t="s">
        <v>8</v>
      </c>
      <c r="C30" s="411"/>
      <c r="D30" s="2" t="s">
        <v>24</v>
      </c>
      <c r="E30" s="2"/>
      <c r="F30" s="2">
        <v>80</v>
      </c>
      <c r="G30" s="424" t="s">
        <v>194</v>
      </c>
      <c r="H30" s="425"/>
      <c r="I30" s="164">
        <v>40</v>
      </c>
      <c r="J30" s="114" t="s">
        <v>60</v>
      </c>
      <c r="K30" s="178"/>
      <c r="L30" s="179">
        <v>5</v>
      </c>
      <c r="M30" s="165" t="s">
        <v>421</v>
      </c>
      <c r="N30" s="164"/>
      <c r="O30" s="164">
        <v>40</v>
      </c>
      <c r="P30" s="164" t="s">
        <v>63</v>
      </c>
      <c r="Q30" s="164"/>
      <c r="R30" s="164">
        <v>80</v>
      </c>
      <c r="S30" s="164" t="s">
        <v>431</v>
      </c>
      <c r="T30" s="164"/>
      <c r="U30" s="164">
        <v>40</v>
      </c>
      <c r="V30" s="413"/>
      <c r="W30" s="105">
        <f>Y29*15+Y30*0+Y31*5+Y32*0+Y33*15+Y34*12+15</f>
        <v>98.5</v>
      </c>
      <c r="X30" s="41" t="s">
        <v>25</v>
      </c>
      <c r="Y30" s="42">
        <v>2.2999999999999998</v>
      </c>
      <c r="Z30" s="17"/>
      <c r="AA30" s="43" t="s">
        <v>26</v>
      </c>
      <c r="AB30" s="19">
        <v>6</v>
      </c>
      <c r="AC30" s="19">
        <f>AB30*2</f>
        <v>12</v>
      </c>
      <c r="AD30" s="19"/>
      <c r="AE30" s="19">
        <f>AB30*15</f>
        <v>90</v>
      </c>
      <c r="AF30" s="19">
        <f>AC30*4+AE30*4</f>
        <v>408</v>
      </c>
      <c r="AG30" s="105"/>
    </row>
    <row r="31" spans="2:33" ht="27.95" customHeight="1">
      <c r="B31" s="40">
        <v>28</v>
      </c>
      <c r="C31" s="411"/>
      <c r="D31" s="2" t="s">
        <v>77</v>
      </c>
      <c r="E31" s="2"/>
      <c r="F31" s="2">
        <v>55</v>
      </c>
      <c r="G31" s="229"/>
      <c r="H31" s="230"/>
      <c r="I31" s="164"/>
      <c r="J31" s="66" t="s">
        <v>133</v>
      </c>
      <c r="K31" s="180" t="s">
        <v>141</v>
      </c>
      <c r="L31" s="187">
        <v>65</v>
      </c>
      <c r="M31" s="165" t="s">
        <v>179</v>
      </c>
      <c r="N31" s="164"/>
      <c r="O31" s="164">
        <v>25</v>
      </c>
      <c r="P31" s="164"/>
      <c r="Q31" s="164"/>
      <c r="R31" s="164"/>
      <c r="S31" s="422"/>
      <c r="T31" s="423"/>
      <c r="U31" s="164"/>
      <c r="V31" s="413"/>
      <c r="W31" s="45" t="s">
        <v>46</v>
      </c>
      <c r="X31" s="46" t="s">
        <v>27</v>
      </c>
      <c r="Y31" s="42">
        <v>1.7</v>
      </c>
      <c r="Z31" s="18"/>
      <c r="AA31" s="47" t="s">
        <v>28</v>
      </c>
      <c r="AB31" s="19">
        <v>2</v>
      </c>
      <c r="AC31" s="48">
        <f>AB31*7</f>
        <v>14</v>
      </c>
      <c r="AD31" s="19">
        <f>AB31*5</f>
        <v>10</v>
      </c>
      <c r="AE31" s="19" t="s">
        <v>29</v>
      </c>
      <c r="AF31" s="49">
        <f>AC31*4+AD31*9</f>
        <v>146</v>
      </c>
      <c r="AG31" s="104"/>
    </row>
    <row r="32" spans="2:33" ht="27.95" customHeight="1">
      <c r="B32" s="40" t="s">
        <v>10</v>
      </c>
      <c r="C32" s="411"/>
      <c r="D32" s="50"/>
      <c r="E32" s="50"/>
      <c r="F32" s="2"/>
      <c r="G32" s="65"/>
      <c r="H32" s="115"/>
      <c r="I32" s="113"/>
      <c r="J32" s="180" t="s">
        <v>191</v>
      </c>
      <c r="K32" s="180"/>
      <c r="L32" s="187">
        <v>1</v>
      </c>
      <c r="M32" s="165" t="s">
        <v>132</v>
      </c>
      <c r="N32" s="164"/>
      <c r="O32" s="164">
        <v>10</v>
      </c>
      <c r="P32" s="164"/>
      <c r="Q32" s="169"/>
      <c r="R32" s="164"/>
      <c r="S32" s="165"/>
      <c r="T32" s="169"/>
      <c r="U32" s="164"/>
      <c r="V32" s="413"/>
      <c r="W32" s="101">
        <f>Y29*0+Y30*5+Y31*0+Y32*5+Y33*0+Y34*4</f>
        <v>24</v>
      </c>
      <c r="X32" s="46" t="s">
        <v>30</v>
      </c>
      <c r="Y32" s="42">
        <v>2.5</v>
      </c>
      <c r="Z32" s="17"/>
      <c r="AA32" s="18" t="s">
        <v>31</v>
      </c>
      <c r="AB32" s="19">
        <v>1.8</v>
      </c>
      <c r="AC32" s="19">
        <f>AB32*1</f>
        <v>1.8</v>
      </c>
      <c r="AD32" s="19" t="s">
        <v>29</v>
      </c>
      <c r="AE32" s="19">
        <f>AB32*5</f>
        <v>9</v>
      </c>
      <c r="AF32" s="19">
        <f>AC32*4+AE32*4</f>
        <v>43.2</v>
      </c>
      <c r="AG32" s="105"/>
    </row>
    <row r="33" spans="2:33" ht="27.95" customHeight="1">
      <c r="B33" s="415" t="s">
        <v>40</v>
      </c>
      <c r="C33" s="411"/>
      <c r="D33" s="50"/>
      <c r="E33" s="50"/>
      <c r="F33" s="2"/>
      <c r="G33" s="164"/>
      <c r="H33" s="164"/>
      <c r="I33" s="164"/>
      <c r="J33" s="165"/>
      <c r="K33" s="165"/>
      <c r="L33" s="165"/>
      <c r="M33" s="165"/>
      <c r="N33" s="164"/>
      <c r="O33" s="164"/>
      <c r="P33" s="164"/>
      <c r="Q33" s="169"/>
      <c r="R33" s="164"/>
      <c r="S33" s="165"/>
      <c r="T33" s="169"/>
      <c r="U33" s="164"/>
      <c r="V33" s="413"/>
      <c r="W33" s="45" t="s">
        <v>99</v>
      </c>
      <c r="X33" s="46" t="s">
        <v>33</v>
      </c>
      <c r="Y33" s="42">
        <v>0</v>
      </c>
      <c r="Z33" s="18"/>
      <c r="AA33" s="18" t="s">
        <v>34</v>
      </c>
      <c r="AB33" s="19">
        <v>2.5</v>
      </c>
      <c r="AC33" s="19"/>
      <c r="AD33" s="19">
        <f>AB33*5</f>
        <v>12.5</v>
      </c>
      <c r="AE33" s="19" t="s">
        <v>29</v>
      </c>
      <c r="AF33" s="19">
        <f>AD33*9</f>
        <v>112.5</v>
      </c>
      <c r="AG33" s="104"/>
    </row>
    <row r="34" spans="2:33" ht="27.95" customHeight="1">
      <c r="B34" s="415"/>
      <c r="C34" s="411"/>
      <c r="D34" s="50"/>
      <c r="E34" s="50"/>
      <c r="F34" s="2"/>
      <c r="G34" s="164"/>
      <c r="H34" s="169"/>
      <c r="I34" s="164"/>
      <c r="J34" s="165"/>
      <c r="K34" s="169"/>
      <c r="L34" s="165"/>
      <c r="M34" s="164"/>
      <c r="N34" s="169"/>
      <c r="O34" s="164"/>
      <c r="P34" s="164"/>
      <c r="Q34" s="169"/>
      <c r="R34" s="164"/>
      <c r="S34" s="165"/>
      <c r="T34" s="169"/>
      <c r="U34" s="164"/>
      <c r="V34" s="413"/>
      <c r="W34" s="101">
        <f>Y29*2+Y30*7+Y31*1+Y32*0+Y33*0+Y34*8</f>
        <v>27.799999999999997</v>
      </c>
      <c r="X34" s="94" t="s">
        <v>42</v>
      </c>
      <c r="Y34" s="51">
        <v>0</v>
      </c>
      <c r="Z34" s="17"/>
      <c r="AA34" s="18" t="s">
        <v>35</v>
      </c>
      <c r="AB34" s="19">
        <v>1</v>
      </c>
      <c r="AE34" s="18">
        <f>AB34*15</f>
        <v>15</v>
      </c>
      <c r="AG34" s="105"/>
    </row>
    <row r="35" spans="2:33" ht="27.95" customHeight="1">
      <c r="B35" s="52" t="s">
        <v>36</v>
      </c>
      <c r="C35" s="53"/>
      <c r="D35" s="50"/>
      <c r="E35" s="50"/>
      <c r="F35" s="2"/>
      <c r="G35" s="164"/>
      <c r="H35" s="169"/>
      <c r="I35" s="164"/>
      <c r="J35" s="164"/>
      <c r="K35" s="169"/>
      <c r="L35" s="164"/>
      <c r="M35" s="164"/>
      <c r="N35" s="169"/>
      <c r="O35" s="164"/>
      <c r="P35" s="164"/>
      <c r="Q35" s="169"/>
      <c r="R35" s="164"/>
      <c r="S35" s="164"/>
      <c r="T35" s="169"/>
      <c r="U35" s="164"/>
      <c r="V35" s="413"/>
      <c r="W35" s="45" t="s">
        <v>12</v>
      </c>
      <c r="X35" s="54"/>
      <c r="Y35" s="42"/>
      <c r="Z35" s="18"/>
      <c r="AC35" s="18">
        <f>SUM(AC30:AC34)</f>
        <v>27.8</v>
      </c>
      <c r="AD35" s="18">
        <f>SUM(AD30:AD34)</f>
        <v>22.5</v>
      </c>
      <c r="AE35" s="18">
        <f>SUM(AE30:AE34)</f>
        <v>114</v>
      </c>
      <c r="AF35" s="18">
        <f>AC35*4+AD35*9+AE35*4</f>
        <v>769.7</v>
      </c>
      <c r="AG35" s="104"/>
    </row>
    <row r="36" spans="2:33" ht="27.95" customHeight="1">
      <c r="B36" s="55"/>
      <c r="C36" s="56"/>
      <c r="D36" s="50"/>
      <c r="E36" s="50"/>
      <c r="F36" s="2"/>
      <c r="G36" s="164"/>
      <c r="H36" s="169"/>
      <c r="I36" s="164"/>
      <c r="J36" s="164"/>
      <c r="K36" s="169"/>
      <c r="L36" s="164"/>
      <c r="M36" s="164"/>
      <c r="N36" s="169"/>
      <c r="O36" s="164"/>
      <c r="P36" s="164"/>
      <c r="Q36" s="169"/>
      <c r="R36" s="164"/>
      <c r="S36" s="164"/>
      <c r="T36" s="169"/>
      <c r="U36" s="164"/>
      <c r="V36" s="414"/>
      <c r="W36" s="102">
        <f>W30*4+W34*4+W32*9</f>
        <v>721.2</v>
      </c>
      <c r="X36" s="58"/>
      <c r="Y36" s="59"/>
      <c r="Z36" s="17"/>
      <c r="AC36" s="57">
        <f>AC35*4/AF35</f>
        <v>0.14447187215798363</v>
      </c>
      <c r="AD36" s="57">
        <f>AD35*9/AF35</f>
        <v>0.26308951539560865</v>
      </c>
      <c r="AE36" s="57">
        <f>AE35*4/AF35</f>
        <v>0.59243861244640761</v>
      </c>
      <c r="AG36" s="106"/>
    </row>
    <row r="37" spans="2:33" s="39" customFormat="1" ht="27.95" customHeight="1">
      <c r="B37" s="34">
        <v>12</v>
      </c>
      <c r="C37" s="411"/>
      <c r="D37" s="35" t="str">
        <f>'112.12月菜單'!R39</f>
        <v>油蔥拌飯</v>
      </c>
      <c r="E37" s="35" t="s">
        <v>168</v>
      </c>
      <c r="F37" s="35"/>
      <c r="G37" s="166" t="str">
        <f>'112.12月菜單'!R40</f>
        <v>卡啦翅小腿(炸)</v>
      </c>
      <c r="H37" s="166" t="s">
        <v>425</v>
      </c>
      <c r="I37" s="166"/>
      <c r="J37" s="166" t="str">
        <f>'112.12月菜單'!R41</f>
        <v>瓜仔肉(醃)</v>
      </c>
      <c r="K37" s="166" t="s">
        <v>198</v>
      </c>
      <c r="L37" s="166"/>
      <c r="M37" s="166" t="str">
        <f>'112.12月菜單'!R42</f>
        <v>魷魚五味(海)</v>
      </c>
      <c r="N37" s="166" t="s">
        <v>17</v>
      </c>
      <c r="O37" s="166"/>
      <c r="P37" s="166" t="str">
        <f>'112.12月菜單'!R43</f>
        <v>深色蔬菜</v>
      </c>
      <c r="Q37" s="166" t="s">
        <v>167</v>
      </c>
      <c r="R37" s="166"/>
      <c r="S37" s="166" t="str">
        <f>'112.12月菜單'!R44</f>
        <v>紫菜蛋花湯</v>
      </c>
      <c r="T37" s="166" t="s">
        <v>168</v>
      </c>
      <c r="U37" s="166"/>
      <c r="V37" s="412"/>
      <c r="W37" s="36" t="s">
        <v>205</v>
      </c>
      <c r="X37" s="37" t="s">
        <v>19</v>
      </c>
      <c r="Y37" s="167">
        <v>5</v>
      </c>
      <c r="Z37" s="18"/>
      <c r="AA37" s="18"/>
      <c r="AB37" s="19"/>
      <c r="AC37" s="18" t="s">
        <v>20</v>
      </c>
      <c r="AD37" s="18" t="s">
        <v>21</v>
      </c>
      <c r="AE37" s="18" t="s">
        <v>22</v>
      </c>
      <c r="AF37" s="18" t="s">
        <v>23</v>
      </c>
      <c r="AG37" s="104"/>
    </row>
    <row r="38" spans="2:33" ht="27.95" customHeight="1">
      <c r="B38" s="40" t="s">
        <v>8</v>
      </c>
      <c r="C38" s="411"/>
      <c r="D38" s="164" t="s">
        <v>177</v>
      </c>
      <c r="E38" s="165"/>
      <c r="F38" s="164">
        <v>100</v>
      </c>
      <c r="G38" s="432" t="s">
        <v>426</v>
      </c>
      <c r="H38" s="433"/>
      <c r="I38" s="164">
        <v>30</v>
      </c>
      <c r="J38" s="204" t="s">
        <v>180</v>
      </c>
      <c r="K38" s="204" t="s">
        <v>146</v>
      </c>
      <c r="L38" s="204">
        <v>28</v>
      </c>
      <c r="M38" s="184" t="s">
        <v>366</v>
      </c>
      <c r="N38" s="190"/>
      <c r="O38" s="204">
        <v>3</v>
      </c>
      <c r="P38" s="164" t="s">
        <v>63</v>
      </c>
      <c r="Q38" s="164"/>
      <c r="R38" s="164">
        <v>80</v>
      </c>
      <c r="S38" s="205" t="s">
        <v>309</v>
      </c>
      <c r="T38" s="204"/>
      <c r="U38" s="204">
        <v>1</v>
      </c>
      <c r="V38" s="413"/>
      <c r="W38" s="105">
        <f>Y37*15+Y38*0+Y39*5+Y40*0+Y41*15+Y42*12+15</f>
        <v>98.5</v>
      </c>
      <c r="X38" s="41" t="s">
        <v>25</v>
      </c>
      <c r="Y38" s="168">
        <v>2.4</v>
      </c>
      <c r="Z38" s="17"/>
      <c r="AA38" s="43" t="s">
        <v>26</v>
      </c>
      <c r="AB38" s="19">
        <v>6</v>
      </c>
      <c r="AC38" s="19">
        <f>AB38*2</f>
        <v>12</v>
      </c>
      <c r="AD38" s="19"/>
      <c r="AE38" s="19">
        <f>AB38*15</f>
        <v>90</v>
      </c>
      <c r="AF38" s="19">
        <f>AC38*4+AE38*4</f>
        <v>408</v>
      </c>
      <c r="AG38" s="105"/>
    </row>
    <row r="39" spans="2:33" ht="27.95" customHeight="1">
      <c r="B39" s="40">
        <v>29</v>
      </c>
      <c r="C39" s="411"/>
      <c r="D39" s="188" t="s">
        <v>181</v>
      </c>
      <c r="E39" s="193"/>
      <c r="F39" s="204">
        <v>5</v>
      </c>
      <c r="G39" s="204"/>
      <c r="H39" s="206"/>
      <c r="I39" s="204"/>
      <c r="J39" s="437" t="s">
        <v>123</v>
      </c>
      <c r="K39" s="438"/>
      <c r="L39" s="204">
        <v>30</v>
      </c>
      <c r="M39" s="205" t="s">
        <v>367</v>
      </c>
      <c r="N39" s="206"/>
      <c r="O39" s="204">
        <v>10</v>
      </c>
      <c r="P39" s="164"/>
      <c r="Q39" s="165"/>
      <c r="R39" s="164"/>
      <c r="S39" s="112" t="s">
        <v>311</v>
      </c>
      <c r="T39" s="112"/>
      <c r="U39" s="112">
        <v>5</v>
      </c>
      <c r="V39" s="413"/>
      <c r="W39" s="45" t="s">
        <v>46</v>
      </c>
      <c r="X39" s="46" t="s">
        <v>27</v>
      </c>
      <c r="Y39" s="168">
        <v>1.7</v>
      </c>
      <c r="Z39" s="18"/>
      <c r="AA39" s="47" t="s">
        <v>28</v>
      </c>
      <c r="AB39" s="19">
        <v>2.2999999999999998</v>
      </c>
      <c r="AC39" s="48">
        <f>AB39*7</f>
        <v>16.099999999999998</v>
      </c>
      <c r="AD39" s="19">
        <f>AB39*5</f>
        <v>11.5</v>
      </c>
      <c r="AE39" s="19" t="s">
        <v>29</v>
      </c>
      <c r="AF39" s="49">
        <f>AC39*4+AD39*9</f>
        <v>167.89999999999998</v>
      </c>
      <c r="AG39" s="104"/>
    </row>
    <row r="40" spans="2:33" ht="27.95" customHeight="1">
      <c r="B40" s="40" t="s">
        <v>10</v>
      </c>
      <c r="C40" s="411"/>
      <c r="D40" s="165" t="s">
        <v>424</v>
      </c>
      <c r="E40" s="165"/>
      <c r="F40" s="165">
        <v>1</v>
      </c>
      <c r="G40" s="204"/>
      <c r="H40" s="206"/>
      <c r="I40" s="204"/>
      <c r="J40" s="204" t="s">
        <v>181</v>
      </c>
      <c r="K40" s="204"/>
      <c r="L40" s="204">
        <v>1</v>
      </c>
      <c r="M40" s="204" t="s">
        <v>340</v>
      </c>
      <c r="N40" s="206"/>
      <c r="O40" s="204">
        <v>50</v>
      </c>
      <c r="P40" s="164"/>
      <c r="Q40" s="165"/>
      <c r="R40" s="164"/>
      <c r="S40" s="204" t="s">
        <v>310</v>
      </c>
      <c r="T40" s="206"/>
      <c r="U40" s="204">
        <v>1</v>
      </c>
      <c r="V40" s="413"/>
      <c r="W40" s="101">
        <f>Y37*0+Y38*5+Y39*0+Y40*5+Y41*0+Y42*4</f>
        <v>24.5</v>
      </c>
      <c r="X40" s="46" t="s">
        <v>30</v>
      </c>
      <c r="Y40" s="168">
        <v>2.5</v>
      </c>
      <c r="Z40" s="17"/>
      <c r="AA40" s="18" t="s">
        <v>31</v>
      </c>
      <c r="AB40" s="19">
        <v>1.6</v>
      </c>
      <c r="AC40" s="19">
        <f>AB40*1</f>
        <v>1.6</v>
      </c>
      <c r="AD40" s="19" t="s">
        <v>29</v>
      </c>
      <c r="AE40" s="19">
        <f>AB40*5</f>
        <v>8</v>
      </c>
      <c r="AF40" s="19">
        <f>AC40*4+AE40*4</f>
        <v>38.4</v>
      </c>
      <c r="AG40" s="105"/>
    </row>
    <row r="41" spans="2:33" ht="27.95" customHeight="1">
      <c r="B41" s="415" t="s">
        <v>166</v>
      </c>
      <c r="C41" s="411"/>
      <c r="D41" s="165"/>
      <c r="E41" s="165"/>
      <c r="F41" s="165"/>
      <c r="G41" s="164"/>
      <c r="H41" s="169"/>
      <c r="I41" s="164"/>
      <c r="J41" s="165"/>
      <c r="K41" s="169"/>
      <c r="L41" s="165"/>
      <c r="M41" s="226" t="s">
        <v>193</v>
      </c>
      <c r="N41" s="200" t="s">
        <v>86</v>
      </c>
      <c r="O41" s="204">
        <v>20</v>
      </c>
      <c r="P41" s="164"/>
      <c r="Q41" s="165"/>
      <c r="R41" s="164"/>
      <c r="S41" s="164"/>
      <c r="T41" s="164"/>
      <c r="U41" s="164"/>
      <c r="V41" s="413"/>
      <c r="W41" s="45" t="s">
        <v>206</v>
      </c>
      <c r="X41" s="46" t="s">
        <v>33</v>
      </c>
      <c r="Y41" s="168">
        <v>0</v>
      </c>
      <c r="Z41" s="18"/>
      <c r="AA41" s="18" t="s">
        <v>34</v>
      </c>
      <c r="AB41" s="19">
        <v>2.5</v>
      </c>
      <c r="AC41" s="19"/>
      <c r="AD41" s="19">
        <f>AB41*5</f>
        <v>12.5</v>
      </c>
      <c r="AE41" s="19" t="s">
        <v>29</v>
      </c>
      <c r="AF41" s="19">
        <f>AD41*9</f>
        <v>112.5</v>
      </c>
      <c r="AG41" s="104"/>
    </row>
    <row r="42" spans="2:33" ht="27.95" customHeight="1">
      <c r="B42" s="415"/>
      <c r="C42" s="411"/>
      <c r="D42" s="188"/>
      <c r="E42" s="193"/>
      <c r="F42" s="164"/>
      <c r="G42" s="164"/>
      <c r="H42" s="165"/>
      <c r="I42" s="164"/>
      <c r="J42" s="165"/>
      <c r="K42" s="164"/>
      <c r="L42" s="165"/>
      <c r="M42" s="164"/>
      <c r="N42" s="169"/>
      <c r="O42" s="164"/>
      <c r="P42" s="164"/>
      <c r="Q42" s="169"/>
      <c r="R42" s="164"/>
      <c r="S42" s="165"/>
      <c r="T42" s="169"/>
      <c r="U42" s="164"/>
      <c r="V42" s="413"/>
      <c r="W42" s="101">
        <f>Y37*2+Y38*7+Y39*1+Y40*0+Y41*0+Y42*8-0.8</f>
        <v>27.7</v>
      </c>
      <c r="X42" s="94" t="s">
        <v>42</v>
      </c>
      <c r="Y42" s="170">
        <v>0</v>
      </c>
      <c r="Z42" s="17"/>
      <c r="AA42" s="18" t="s">
        <v>35</v>
      </c>
      <c r="AE42" s="18">
        <f>AB42*15</f>
        <v>0</v>
      </c>
      <c r="AG42" s="105"/>
    </row>
    <row r="43" spans="2:33" ht="27.95" customHeight="1">
      <c r="B43" s="52" t="s">
        <v>36</v>
      </c>
      <c r="C43" s="53"/>
      <c r="D43" s="173"/>
      <c r="E43" s="174"/>
      <c r="F43" s="124"/>
      <c r="G43" s="164"/>
      <c r="H43" s="169"/>
      <c r="I43" s="164"/>
      <c r="J43" s="165"/>
      <c r="K43" s="169"/>
      <c r="L43" s="165"/>
      <c r="M43" s="114"/>
      <c r="N43" s="121"/>
      <c r="O43" s="164"/>
      <c r="P43" s="164"/>
      <c r="Q43" s="169"/>
      <c r="R43" s="164"/>
      <c r="S43" s="165"/>
      <c r="T43" s="169"/>
      <c r="U43" s="165"/>
      <c r="V43" s="413"/>
      <c r="W43" s="45" t="s">
        <v>12</v>
      </c>
      <c r="X43" s="54"/>
      <c r="Y43" s="168"/>
      <c r="Z43" s="18"/>
      <c r="AC43" s="18">
        <f>SUM(AC38:AC42)</f>
        <v>29.7</v>
      </c>
      <c r="AD43" s="18">
        <f>SUM(AD38:AD42)</f>
        <v>24</v>
      </c>
      <c r="AE43" s="18">
        <f>SUM(AE38:AE42)</f>
        <v>98</v>
      </c>
      <c r="AF43" s="18">
        <f>AC43*4+AD43*9+AE43*4</f>
        <v>726.8</v>
      </c>
      <c r="AG43" s="104"/>
    </row>
    <row r="44" spans="2:33" ht="27.95" customHeight="1" thickBot="1">
      <c r="B44" s="125"/>
      <c r="C44" s="129"/>
      <c r="D44" s="130"/>
      <c r="E44" s="80"/>
      <c r="F44" s="81"/>
      <c r="G44" s="81"/>
      <c r="H44" s="80"/>
      <c r="I44" s="81"/>
      <c r="J44" s="81"/>
      <c r="K44" s="80"/>
      <c r="L44" s="81"/>
      <c r="M44" s="81"/>
      <c r="N44" s="80"/>
      <c r="O44" s="81"/>
      <c r="P44" s="81"/>
      <c r="Q44" s="80"/>
      <c r="R44" s="81"/>
      <c r="S44" s="81"/>
      <c r="T44" s="80"/>
      <c r="U44" s="81"/>
      <c r="V44" s="414"/>
      <c r="W44" s="102">
        <f>W38*4+W42*4+W40*9</f>
        <v>725.3</v>
      </c>
      <c r="X44" s="58"/>
      <c r="Y44" s="59"/>
      <c r="Z44" s="17"/>
      <c r="AC44" s="57">
        <f>AC43*4/AF43</f>
        <v>0.16345624656026417</v>
      </c>
      <c r="AD44" s="57">
        <f>AD43*9/AF43</f>
        <v>0.29719317556411667</v>
      </c>
      <c r="AE44" s="57">
        <f>AE43*4/AF43</f>
        <v>0.53935057787561924</v>
      </c>
      <c r="AG44" s="106"/>
    </row>
    <row r="45" spans="2:33" s="85" customFormat="1" ht="21.75" customHeight="1">
      <c r="B45" s="82"/>
      <c r="C45" s="18"/>
      <c r="D45" s="44"/>
      <c r="E45" s="83"/>
      <c r="F45" s="44"/>
      <c r="G45" s="44"/>
      <c r="H45" s="83"/>
      <c r="I45" s="44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84"/>
      <c r="AA45" s="70"/>
      <c r="AB45" s="64"/>
      <c r="AC45" s="70"/>
      <c r="AD45" s="70"/>
      <c r="AE45" s="70"/>
      <c r="AF45" s="70"/>
      <c r="AG45" s="70"/>
    </row>
    <row r="46" spans="2:33">
      <c r="B46" s="64"/>
      <c r="C46" s="85"/>
      <c r="D46" s="417"/>
      <c r="E46" s="417"/>
      <c r="F46" s="419"/>
      <c r="G46" s="419"/>
      <c r="H46" s="86"/>
      <c r="I46" s="18"/>
      <c r="J46" s="18"/>
      <c r="K46" s="86"/>
      <c r="L46" s="18"/>
      <c r="N46" s="86"/>
      <c r="O46" s="18"/>
      <c r="Q46" s="86"/>
      <c r="R46" s="18"/>
      <c r="T46" s="86"/>
      <c r="U46" s="18"/>
      <c r="V46" s="87"/>
      <c r="Y46" s="90"/>
    </row>
    <row r="47" spans="2:33">
      <c r="Y47" s="90"/>
    </row>
    <row r="48" spans="2:33">
      <c r="Y48" s="90"/>
    </row>
    <row r="49" spans="25:25">
      <c r="Y49" s="90"/>
    </row>
    <row r="50" spans="25:25">
      <c r="Y50" s="90"/>
    </row>
    <row r="51" spans="25:25">
      <c r="Y51" s="90"/>
    </row>
    <row r="52" spans="25:25">
      <c r="Y52" s="90"/>
    </row>
  </sheetData>
  <mergeCells count="29">
    <mergeCell ref="C37:C42"/>
    <mergeCell ref="V37:V44"/>
    <mergeCell ref="B41:B42"/>
    <mergeCell ref="J45:Y45"/>
    <mergeCell ref="D46:G46"/>
    <mergeCell ref="G38:H38"/>
    <mergeCell ref="J39:K39"/>
    <mergeCell ref="C21:C26"/>
    <mergeCell ref="V21:V28"/>
    <mergeCell ref="B25:B26"/>
    <mergeCell ref="C29:C34"/>
    <mergeCell ref="V29:V36"/>
    <mergeCell ref="B33:B34"/>
    <mergeCell ref="S31:T31"/>
    <mergeCell ref="J23:K23"/>
    <mergeCell ref="G30:H30"/>
    <mergeCell ref="C13:C18"/>
    <mergeCell ref="V13:V20"/>
    <mergeCell ref="B17:B18"/>
    <mergeCell ref="B1:Y1"/>
    <mergeCell ref="B2:G2"/>
    <mergeCell ref="C5:C10"/>
    <mergeCell ref="V5:V12"/>
    <mergeCell ref="B9:B10"/>
    <mergeCell ref="F3:K3"/>
    <mergeCell ref="M8:N8"/>
    <mergeCell ref="G15:H15"/>
    <mergeCell ref="G16:H16"/>
    <mergeCell ref="J16:K1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112.12月菜單</vt:lpstr>
      <vt:lpstr>第一週明細</vt:lpstr>
      <vt:lpstr>第二週明細</vt:lpstr>
      <vt:lpstr>第三週明細</vt:lpstr>
      <vt:lpstr>第四週明細  </vt:lpstr>
      <vt:lpstr>第五週明細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2023-11-06T10:58:04Z</cp:lastPrinted>
  <dcterms:created xsi:type="dcterms:W3CDTF">2013-10-17T10:44:48Z</dcterms:created>
  <dcterms:modified xsi:type="dcterms:W3CDTF">2023-11-07T07:41:28Z</dcterms:modified>
</cp:coreProperties>
</file>