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\"/>
    </mc:Choice>
  </mc:AlternateContent>
  <bookViews>
    <workbookView xWindow="0" yWindow="0" windowWidth="23256" windowHeight="13176" activeTab="5"/>
  </bookViews>
  <sheets>
    <sheet name="112.11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" sheetId="21" r:id="rId6"/>
  </sheets>
  <calcPr calcId="162913"/>
</workbook>
</file>

<file path=xl/calcChain.xml><?xml version="1.0" encoding="utf-8"?>
<calcChain xmlns="http://schemas.openxmlformats.org/spreadsheetml/2006/main">
  <c r="W30" i="8" l="1"/>
  <c r="W34" i="4"/>
  <c r="W26" i="21" l="1"/>
  <c r="W34" i="21"/>
  <c r="W18" i="21"/>
  <c r="W10" i="21"/>
  <c r="W34" i="8" l="1"/>
  <c r="W26" i="8" l="1"/>
  <c r="W18" i="8"/>
  <c r="W10" i="8"/>
  <c r="W42" i="7"/>
  <c r="W34" i="7"/>
  <c r="W26" i="7"/>
  <c r="W26" i="4" l="1"/>
  <c r="W10" i="4"/>
  <c r="W42" i="3" l="1"/>
  <c r="W38" i="3"/>
  <c r="W34" i="3" l="1"/>
  <c r="W30" i="3"/>
  <c r="W26" i="3"/>
  <c r="S29" i="21" l="1"/>
  <c r="P29" i="21"/>
  <c r="M29" i="21"/>
  <c r="J29" i="21"/>
  <c r="G29" i="21"/>
  <c r="D29" i="21"/>
  <c r="W18" i="3" l="1"/>
  <c r="W14" i="3"/>
  <c r="Q46" i="20"/>
  <c r="W32" i="21"/>
  <c r="Q45" i="20" s="1"/>
  <c r="W30" i="21"/>
  <c r="W36" i="21" s="1"/>
  <c r="O45" i="20" s="1"/>
  <c r="O46" i="20" l="1"/>
  <c r="W18" i="7" l="1"/>
  <c r="W12" i="3" l="1"/>
  <c r="M46" i="20" l="1"/>
  <c r="W24" i="21"/>
  <c r="M45" i="20" s="1"/>
  <c r="W22" i="21"/>
  <c r="D21" i="21"/>
  <c r="G21" i="21"/>
  <c r="J21" i="21"/>
  <c r="M21" i="21"/>
  <c r="P21" i="21"/>
  <c r="S21" i="21"/>
  <c r="W28" i="21" l="1"/>
  <c r="K45" i="20" s="1"/>
  <c r="K46" i="20"/>
  <c r="W18" i="4" l="1"/>
  <c r="I46" i="20" l="1"/>
  <c r="S13" i="21"/>
  <c r="P13" i="21"/>
  <c r="M13" i="21"/>
  <c r="J13" i="21"/>
  <c r="G13" i="21"/>
  <c r="D13" i="21"/>
  <c r="W16" i="21"/>
  <c r="I45" i="20" s="1"/>
  <c r="W14" i="21"/>
  <c r="G46" i="20" s="1"/>
  <c r="W20" i="21" l="1"/>
  <c r="G45" i="20" s="1"/>
  <c r="W8" i="21" l="1"/>
  <c r="W6" i="21"/>
  <c r="W42" i="8"/>
  <c r="W40" i="8"/>
  <c r="W38" i="8"/>
  <c r="W32" i="8"/>
  <c r="W24" i="8"/>
  <c r="W22" i="8"/>
  <c r="W16" i="8"/>
  <c r="W14" i="8"/>
  <c r="W8" i="8"/>
  <c r="W6" i="8"/>
  <c r="W40" i="7"/>
  <c r="W38" i="7"/>
  <c r="W32" i="7"/>
  <c r="W30" i="7"/>
  <c r="W24" i="7"/>
  <c r="W22" i="7"/>
  <c r="W16" i="7"/>
  <c r="W14" i="7"/>
  <c r="W10" i="7"/>
  <c r="W8" i="7"/>
  <c r="W6" i="7"/>
  <c r="W42" i="4"/>
  <c r="W40" i="4"/>
  <c r="W38" i="4"/>
  <c r="W32" i="4"/>
  <c r="W30" i="4"/>
  <c r="W24" i="4"/>
  <c r="W22" i="4"/>
  <c r="W16" i="4"/>
  <c r="I18" i="20" s="1"/>
  <c r="W14" i="4"/>
  <c r="W8" i="4"/>
  <c r="W6" i="4"/>
  <c r="W40" i="3"/>
  <c r="W32" i="3"/>
  <c r="W24" i="3"/>
  <c r="W22" i="3"/>
  <c r="W16" i="3"/>
  <c r="W28" i="8" l="1"/>
  <c r="W44" i="4"/>
  <c r="W12" i="8"/>
  <c r="W12" i="21"/>
  <c r="C45" i="20" s="1"/>
  <c r="W44" i="8"/>
  <c r="W36" i="8"/>
  <c r="W20" i="8"/>
  <c r="W44" i="7"/>
  <c r="W36" i="7"/>
  <c r="W28" i="7"/>
  <c r="W20" i="7"/>
  <c r="W12" i="7"/>
  <c r="W36" i="4"/>
  <c r="W28" i="4"/>
  <c r="W20" i="4"/>
  <c r="G18" i="20" s="1"/>
  <c r="W12" i="4"/>
  <c r="W44" i="3"/>
  <c r="W36" i="3"/>
  <c r="W28" i="3"/>
  <c r="W20" i="3"/>
  <c r="S5" i="21" l="1"/>
  <c r="P5" i="21"/>
  <c r="M5" i="21"/>
  <c r="J5" i="21"/>
  <c r="G5" i="21"/>
  <c r="D5" i="21"/>
  <c r="E46" i="20"/>
  <c r="E45" i="20"/>
  <c r="C46" i="20"/>
  <c r="AE42" i="21"/>
  <c r="AD41" i="21"/>
  <c r="AE40" i="21"/>
  <c r="AC40" i="21"/>
  <c r="AD39" i="21"/>
  <c r="AC39" i="21"/>
  <c r="AE38" i="21"/>
  <c r="AC38" i="21"/>
  <c r="AE34" i="21"/>
  <c r="AD33" i="21"/>
  <c r="AF33" i="21" s="1"/>
  <c r="AE32" i="21"/>
  <c r="AC32" i="21"/>
  <c r="AD31" i="21"/>
  <c r="AC31" i="21"/>
  <c r="AE30" i="21"/>
  <c r="AC30" i="21"/>
  <c r="AE26" i="21"/>
  <c r="AD25" i="21"/>
  <c r="AF25" i="21" s="1"/>
  <c r="AE24" i="21"/>
  <c r="AC24" i="21"/>
  <c r="AD23" i="21"/>
  <c r="AC23" i="21"/>
  <c r="AE22" i="21"/>
  <c r="AC22" i="21"/>
  <c r="AE18" i="21"/>
  <c r="AD17" i="21"/>
  <c r="AF17" i="21" s="1"/>
  <c r="AE16" i="21"/>
  <c r="AC16" i="21"/>
  <c r="AD15" i="21"/>
  <c r="AC15" i="21"/>
  <c r="AE14" i="21"/>
  <c r="AC14" i="21"/>
  <c r="AD35" i="21" l="1"/>
  <c r="AC19" i="21"/>
  <c r="AF16" i="21"/>
  <c r="AF40" i="21"/>
  <c r="AE19" i="21"/>
  <c r="AE27" i="21"/>
  <c r="AF24" i="21"/>
  <c r="AE35" i="21"/>
  <c r="AF32" i="21"/>
  <c r="AF38" i="21"/>
  <c r="AD19" i="21"/>
  <c r="AF23" i="21"/>
  <c r="AF39" i="21"/>
  <c r="AF14" i="21"/>
  <c r="AD27" i="21"/>
  <c r="AE43" i="21"/>
  <c r="AC43" i="21"/>
  <c r="AF15" i="21"/>
  <c r="AF22" i="21"/>
  <c r="AF30" i="21"/>
  <c r="AD43" i="21"/>
  <c r="AC35" i="21"/>
  <c r="AC27" i="21"/>
  <c r="AF31" i="21"/>
  <c r="AF41" i="21"/>
  <c r="AF19" i="21" l="1"/>
  <c r="AC20" i="21" s="1"/>
  <c r="AF43" i="21"/>
  <c r="AD44" i="21" s="1"/>
  <c r="AF35" i="21"/>
  <c r="AC36" i="21" s="1"/>
  <c r="AF27" i="21"/>
  <c r="AC28" i="21" s="1"/>
  <c r="AE20" i="21" l="1"/>
  <c r="AD20" i="21"/>
  <c r="AE44" i="21"/>
  <c r="AC44" i="21"/>
  <c r="AE28" i="21"/>
  <c r="AD28" i="21"/>
  <c r="AD36" i="21"/>
  <c r="AE36" i="21"/>
  <c r="S13" i="4"/>
  <c r="Q28" i="20" l="1"/>
  <c r="Q27" i="20"/>
  <c r="M28" i="20"/>
  <c r="S29" i="7" l="1"/>
  <c r="P29" i="7"/>
  <c r="M29" i="7"/>
  <c r="J29" i="7"/>
  <c r="G29" i="7"/>
  <c r="O28" i="20" l="1"/>
  <c r="G28" i="20"/>
  <c r="I27" i="20"/>
  <c r="S37" i="8" l="1"/>
  <c r="P37" i="8"/>
  <c r="M37" i="8"/>
  <c r="J37" i="8"/>
  <c r="G37" i="8"/>
  <c r="D37" i="8"/>
  <c r="U37" i="20"/>
  <c r="U36" i="20"/>
  <c r="S37" i="20" l="1"/>
  <c r="S36" i="20" l="1"/>
  <c r="S29" i="8" l="1"/>
  <c r="P29" i="8"/>
  <c r="M29" i="8"/>
  <c r="J29" i="8"/>
  <c r="G29" i="8"/>
  <c r="D29" i="8"/>
  <c r="S21" i="8"/>
  <c r="P21" i="8"/>
  <c r="M21" i="8"/>
  <c r="J21" i="8"/>
  <c r="G21" i="8"/>
  <c r="D21" i="8"/>
  <c r="S13" i="8"/>
  <c r="P13" i="8"/>
  <c r="M13" i="8"/>
  <c r="J13" i="8"/>
  <c r="G13" i="8"/>
  <c r="D13" i="8"/>
  <c r="S5" i="8"/>
  <c r="P5" i="8"/>
  <c r="M5" i="8"/>
  <c r="J5" i="8"/>
  <c r="G5" i="8"/>
  <c r="D5" i="8"/>
  <c r="S37" i="7"/>
  <c r="P37" i="7"/>
  <c r="M37" i="7"/>
  <c r="J37" i="7"/>
  <c r="G37" i="7"/>
  <c r="D37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37" i="4"/>
  <c r="P37" i="4"/>
  <c r="M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J29" i="3"/>
  <c r="J21" i="3"/>
  <c r="S37" i="3"/>
  <c r="P37" i="3"/>
  <c r="M37" i="3"/>
  <c r="J37" i="3"/>
  <c r="G37" i="3"/>
  <c r="D37" i="3"/>
  <c r="S29" i="3"/>
  <c r="P29" i="3"/>
  <c r="M29" i="3"/>
  <c r="G29" i="3"/>
  <c r="D29" i="3"/>
  <c r="D21" i="3"/>
  <c r="G21" i="3"/>
  <c r="M21" i="3"/>
  <c r="P21" i="3"/>
  <c r="S21" i="3"/>
  <c r="M37" i="20"/>
  <c r="I28" i="20"/>
  <c r="O36" i="20" l="1"/>
  <c r="G27" i="20"/>
  <c r="O27" i="20"/>
  <c r="K27" i="20"/>
  <c r="C27" i="20"/>
  <c r="Q37" i="20" l="1"/>
  <c r="Q36" i="20"/>
  <c r="M36" i="20"/>
  <c r="O37" i="20"/>
  <c r="K36" i="20"/>
  <c r="K37" i="20" l="1"/>
  <c r="K19" i="20" l="1"/>
  <c r="E37" i="20" l="1"/>
  <c r="C37" i="20"/>
  <c r="U19" i="20" l="1"/>
  <c r="U18" i="20"/>
  <c r="S19" i="20"/>
  <c r="Q18" i="20" l="1"/>
  <c r="Q19" i="20" l="1"/>
  <c r="I36" i="20" l="1"/>
  <c r="I37" i="20"/>
  <c r="M9" i="20"/>
  <c r="U9" i="20" l="1"/>
  <c r="U27" i="20" l="1"/>
  <c r="M27" i="20"/>
  <c r="M18" i="20"/>
  <c r="E27" i="20" l="1"/>
  <c r="U28" i="20" l="1"/>
  <c r="E19" i="20"/>
  <c r="O10" i="20"/>
  <c r="K10" i="20"/>
  <c r="M10" i="20"/>
  <c r="G37" i="20" l="1"/>
  <c r="E36" i="20"/>
  <c r="S28" i="20"/>
  <c r="K28" i="20"/>
  <c r="O19" i="20"/>
  <c r="M19" i="20"/>
  <c r="I19" i="20"/>
  <c r="G19" i="20"/>
  <c r="E18" i="20"/>
  <c r="C19" i="20"/>
  <c r="U10" i="20"/>
  <c r="Q10" i="20"/>
  <c r="Q9" i="20"/>
  <c r="C28" i="20" l="1"/>
  <c r="E28" i="20"/>
  <c r="S18" i="20"/>
  <c r="S10" i="20"/>
  <c r="G36" i="20" l="1"/>
  <c r="K18" i="20"/>
  <c r="O18" i="20"/>
  <c r="C36" i="20"/>
  <c r="S27" i="20"/>
  <c r="C18" i="20"/>
  <c r="S9" i="20"/>
  <c r="O9" i="20"/>
  <c r="K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F39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D12" i="8" s="1"/>
  <c r="AF35" i="8"/>
  <c r="AD36" i="8" s="1"/>
  <c r="AE20" i="8" l="1"/>
  <c r="AD28" i="8"/>
  <c r="AC28" i="8"/>
  <c r="AC44" i="8"/>
  <c r="AD20" i="8"/>
  <c r="AE12" i="8"/>
  <c r="AC36" i="8"/>
  <c r="AE36" i="8"/>
  <c r="AC12" i="8"/>
  <c r="AE44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C28" i="7" l="1"/>
  <c r="AD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C28" i="3" l="1"/>
  <c r="AD20" i="4"/>
  <c r="AE36" i="4"/>
  <c r="AD36" i="3"/>
  <c r="AC36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<sst xmlns="http://schemas.openxmlformats.org/spreadsheetml/2006/main" count="1460" uniqueCount="445">
  <si>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</si>
  <si>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</si>
  <si>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</si>
  <si>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</si>
  <si>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</si>
  <si>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</si>
  <si>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</si>
  <si>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</si>
  <si>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</si>
  <si>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</si>
  <si>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</si>
  <si>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</si>
  <si>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</si>
  <si>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</si>
  <si>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</si>
  <si>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</si>
  <si>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</si>
  <si>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</si>
  <si>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</si>
  <si>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</si>
  <si>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</si>
  <si>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</si>
  <si>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</si>
  <si>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</si>
  <si>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</si>
  <si>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</si>
  <si>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</si>
  <si>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</si>
  <si>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</si>
  <si>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</si>
  <si>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</si>
  <si>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</si>
  <si>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</si>
  <si>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</si>
  <si>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</si>
  <si>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</si>
  <si>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</si>
  <si>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</si>
  <si>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</si>
  <si>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</si>
  <si>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</si>
  <si>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</si>
  <si>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</si>
  <si>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</si>
  <si>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</si>
  <si>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</si>
  <si>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</si>
  <si>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</si>
  <si>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</si>
  <si>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</si>
  <si>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</si>
  <si>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</si>
  <si>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</si>
  <si>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</si>
  <si>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</si>
  <si>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</si>
  <si>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</si>
  <si>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</si>
  <si>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</si>
  <si>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</si>
  <si>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</si>
  <si>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餐數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</si>
  <si>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</si>
  <si>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</si>
  <si>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</si>
  <si>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</si>
  <si>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</si>
  <si>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</si>
  <si>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</si>
  <si>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煮</t>
    <phoneticPr fontId="19" type="noConversion"/>
  </si>
  <si>
    <t>雞蛋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</si>
  <si>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</si>
  <si>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</si>
  <si>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</si>
  <si>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</si>
  <si>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白蘿蔔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</si>
  <si>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</si>
  <si>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</si>
  <si>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</si>
  <si>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炸</t>
    <phoneticPr fontId="19" type="noConversion"/>
  </si>
  <si>
    <t>金針菇</t>
    <phoneticPr fontId="19" type="noConversion"/>
  </si>
  <si>
    <t>煮</t>
    <phoneticPr fontId="19" type="noConversion"/>
  </si>
  <si>
    <t>滷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</si>
  <si>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</si>
  <si>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</si>
  <si>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</si>
  <si>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</si>
  <si>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</si>
  <si>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</si>
  <si>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</si>
  <si>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</si>
  <si>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醃</t>
    <phoneticPr fontId="19" type="noConversion"/>
  </si>
  <si>
    <t>豆</t>
    <phoneticPr fontId="19" type="noConversion"/>
  </si>
  <si>
    <t>炒</t>
    <phoneticPr fontId="19" type="noConversion"/>
  </si>
  <si>
    <t>白米</t>
    <phoneticPr fontId="19" type="noConversion"/>
  </si>
  <si>
    <t>海</t>
    <phoneticPr fontId="19" type="noConversion"/>
  </si>
  <si>
    <t>杏鮑菇</t>
    <phoneticPr fontId="19" type="noConversion"/>
  </si>
  <si>
    <t>香Q米飯</t>
    <phoneticPr fontId="19" type="noConversion"/>
  </si>
  <si>
    <t>麥片飯</t>
    <phoneticPr fontId="19" type="noConversion"/>
  </si>
  <si>
    <t>深色蔬菜</t>
    <phoneticPr fontId="19" type="noConversion"/>
  </si>
  <si>
    <t>蔬菜</t>
    <phoneticPr fontId="19" type="noConversion"/>
  </si>
  <si>
    <t>生鮮豬絞肉</t>
    <phoneticPr fontId="19" type="noConversion"/>
  </si>
  <si>
    <t>香Q米飯</t>
    <phoneticPr fontId="19" type="noConversion"/>
  </si>
  <si>
    <t>香Q米飯</t>
    <phoneticPr fontId="19" type="noConversion"/>
  </si>
  <si>
    <t>冷</t>
    <phoneticPr fontId="19" type="noConversion"/>
  </si>
  <si>
    <t>白米</t>
    <phoneticPr fontId="19" type="noConversion"/>
  </si>
  <si>
    <t>小米飯</t>
    <phoneticPr fontId="19" type="noConversion"/>
  </si>
  <si>
    <t>小米</t>
    <phoneticPr fontId="19" type="noConversion"/>
  </si>
  <si>
    <t>木耳</t>
    <phoneticPr fontId="19" type="noConversion"/>
  </si>
  <si>
    <t>淺色蔬菜</t>
    <phoneticPr fontId="19" type="noConversion"/>
  </si>
  <si>
    <t>星期一</t>
    <phoneticPr fontId="19" type="noConversion"/>
  </si>
  <si>
    <t>蒸</t>
    <phoneticPr fontId="19" type="noConversion"/>
  </si>
  <si>
    <t>白米</t>
    <phoneticPr fontId="19" type="noConversion"/>
  </si>
  <si>
    <t>味噌豆腐湯(豆)</t>
    <phoneticPr fontId="19" type="noConversion"/>
  </si>
  <si>
    <t>板條</t>
    <phoneticPr fontId="19" type="noConversion"/>
  </si>
  <si>
    <t>榨菜絲</t>
    <phoneticPr fontId="19" type="noConversion"/>
  </si>
  <si>
    <t>豆干</t>
    <phoneticPr fontId="19" type="noConversion"/>
  </si>
  <si>
    <t>客家小炒(豆)(海)</t>
    <phoneticPr fontId="19" type="noConversion"/>
  </si>
  <si>
    <t>小魚乾</t>
    <phoneticPr fontId="19" type="noConversion"/>
  </si>
  <si>
    <t>炸</t>
    <phoneticPr fontId="19" type="noConversion"/>
  </si>
  <si>
    <t>麵條</t>
    <phoneticPr fontId="19" type="noConversion"/>
  </si>
  <si>
    <t>九層塔</t>
    <phoneticPr fontId="19" type="noConversion"/>
  </si>
  <si>
    <t>紫菜</t>
    <phoneticPr fontId="19" type="noConversion"/>
  </si>
  <si>
    <t>酸菜白肉鍋(醃)</t>
    <phoneticPr fontId="19" type="noConversion"/>
  </si>
  <si>
    <t>胡蘿蔔</t>
    <phoneticPr fontId="19" type="noConversion"/>
  </si>
  <si>
    <t>油蔥酥</t>
    <phoneticPr fontId="19" type="noConversion"/>
  </si>
  <si>
    <t>香菇絲</t>
    <phoneticPr fontId="19" type="noConversion"/>
  </si>
  <si>
    <t>咖哩粉</t>
    <phoneticPr fontId="19" type="noConversion"/>
  </si>
  <si>
    <t>粉薑</t>
    <phoneticPr fontId="19" type="noConversion"/>
  </si>
  <si>
    <t>三色豆</t>
    <phoneticPr fontId="19" type="noConversion"/>
  </si>
  <si>
    <t>生鮮豬後腿肉丁</t>
    <phoneticPr fontId="19" type="noConversion"/>
  </si>
  <si>
    <t>熱量：</t>
    <phoneticPr fontId="19" type="noConversion"/>
  </si>
  <si>
    <t>生鮮豬絞肉</t>
    <phoneticPr fontId="19" type="noConversion"/>
  </si>
  <si>
    <t>粉薑</t>
    <phoneticPr fontId="19" type="noConversion"/>
  </si>
  <si>
    <t>海</t>
    <phoneticPr fontId="19" type="noConversion"/>
  </si>
  <si>
    <t>醣類：</t>
    <phoneticPr fontId="19" type="noConversion"/>
  </si>
  <si>
    <t>冬瓜</t>
    <phoneticPr fontId="19" type="noConversion"/>
  </si>
  <si>
    <t>醬燒烤豬里肌</t>
    <phoneticPr fontId="19" type="noConversion"/>
  </si>
  <si>
    <t>蘿蔔湯</t>
    <phoneticPr fontId="19" type="noConversion"/>
  </si>
  <si>
    <t>炸</t>
    <phoneticPr fontId="19" type="noConversion"/>
  </si>
  <si>
    <t>榨菜肉絲湯(醃)</t>
    <phoneticPr fontId="19" type="noConversion"/>
  </si>
  <si>
    <t>醃</t>
    <phoneticPr fontId="19" type="noConversion"/>
  </si>
  <si>
    <t>豬肉來源:臺灣(豬肉及豬可食部位原料之原產地:臺灣)</t>
  </si>
  <si>
    <t>有機蔬菜</t>
    <phoneticPr fontId="19" type="noConversion"/>
  </si>
  <si>
    <t>有機蔬菜</t>
    <phoneticPr fontId="19" type="noConversion"/>
  </si>
  <si>
    <t>星期三</t>
    <phoneticPr fontId="19" type="noConversion"/>
  </si>
  <si>
    <t>個人量(克)</t>
    <phoneticPr fontId="19" type="noConversion"/>
  </si>
  <si>
    <t>深色蔬菜</t>
    <phoneticPr fontId="19" type="noConversion"/>
  </si>
  <si>
    <t>綠豆芽</t>
    <phoneticPr fontId="19" type="noConversion"/>
  </si>
  <si>
    <t>大麥片</t>
    <phoneticPr fontId="19" type="noConversion"/>
  </si>
  <si>
    <t>酸白菜</t>
    <phoneticPr fontId="19" type="noConversion"/>
  </si>
  <si>
    <t>結球白菜</t>
    <phoneticPr fontId="19" type="noConversion"/>
  </si>
  <si>
    <t>生鮮火鍋肉片(豬前腿)</t>
    <phoneticPr fontId="19" type="noConversion"/>
  </si>
  <si>
    <t>煮</t>
    <phoneticPr fontId="19" type="noConversion"/>
  </si>
  <si>
    <t>乾裙帶菜</t>
    <phoneticPr fontId="19" type="noConversion"/>
  </si>
  <si>
    <t>甘藍</t>
    <phoneticPr fontId="19" type="noConversion"/>
  </si>
  <si>
    <t>甘藍</t>
    <phoneticPr fontId="19" type="noConversion"/>
  </si>
  <si>
    <t>傳統豆腐</t>
    <phoneticPr fontId="19" type="noConversion"/>
  </si>
  <si>
    <t>糙米飯</t>
    <phoneticPr fontId="19" type="noConversion"/>
  </si>
  <si>
    <t>小米飯</t>
    <phoneticPr fontId="19" type="noConversion"/>
  </si>
  <si>
    <t>馬鈴薯</t>
    <phoneticPr fontId="19" type="noConversion"/>
  </si>
  <si>
    <t>冷凍玉米粒</t>
    <phoneticPr fontId="19" type="noConversion"/>
  </si>
  <si>
    <t>醃漬花胡瓜</t>
    <phoneticPr fontId="19" type="noConversion"/>
  </si>
  <si>
    <t>新鮮麻竹筍</t>
    <phoneticPr fontId="19" type="noConversion"/>
  </si>
  <si>
    <t>冷凍青花菜</t>
    <phoneticPr fontId="19" type="noConversion"/>
  </si>
  <si>
    <t>生鮮豬後腿肉絲</t>
    <phoneticPr fontId="19" type="noConversion"/>
  </si>
  <si>
    <t>香炒豆芽米粉</t>
    <phoneticPr fontId="19" type="noConversion"/>
  </si>
  <si>
    <t>煮</t>
    <phoneticPr fontId="19" type="noConversion"/>
  </si>
  <si>
    <t>奶皇包</t>
    <phoneticPr fontId="19" type="noConversion"/>
  </si>
  <si>
    <t>煮</t>
    <phoneticPr fontId="19" type="noConversion"/>
  </si>
  <si>
    <t>胡蘿蔔</t>
    <phoneticPr fontId="19" type="noConversion"/>
  </si>
  <si>
    <t>烤</t>
    <phoneticPr fontId="19" type="noConversion"/>
  </si>
  <si>
    <t>生鮮阿根廷魷</t>
    <phoneticPr fontId="19" type="noConversion"/>
  </si>
  <si>
    <t>煮</t>
    <phoneticPr fontId="19" type="noConversion"/>
  </si>
  <si>
    <t>粉薑</t>
    <phoneticPr fontId="19" type="noConversion"/>
  </si>
  <si>
    <t>生鮮阿根廷魷</t>
    <phoneticPr fontId="19" type="noConversion"/>
  </si>
  <si>
    <t>糙粳米</t>
    <phoneticPr fontId="19" type="noConversion"/>
  </si>
  <si>
    <t>冷</t>
    <phoneticPr fontId="19" type="noConversion"/>
  </si>
  <si>
    <t>煮</t>
    <phoneticPr fontId="19" type="noConversion"/>
  </si>
  <si>
    <t>綠豆芽</t>
    <phoneticPr fontId="19" type="noConversion"/>
  </si>
  <si>
    <t>米粉</t>
    <phoneticPr fontId="19" type="noConversion"/>
  </si>
  <si>
    <t>九層塔</t>
    <phoneticPr fontId="19" type="noConversion"/>
  </si>
  <si>
    <t>粉薑</t>
    <phoneticPr fontId="19" type="noConversion"/>
  </si>
  <si>
    <t>乾香菇</t>
    <phoneticPr fontId="19" type="noConversion"/>
  </si>
  <si>
    <t>醬燒雞翅</t>
    <phoneticPr fontId="19" type="noConversion"/>
  </si>
  <si>
    <t>生鮮雞翅</t>
    <phoneticPr fontId="19" type="noConversion"/>
  </si>
  <si>
    <t>生鮮豬里肌肉排</t>
    <phoneticPr fontId="19" type="noConversion"/>
  </si>
  <si>
    <t>生鮮翅小腿</t>
    <phoneticPr fontId="19" type="noConversion"/>
  </si>
  <si>
    <t>冷</t>
    <phoneticPr fontId="19" type="noConversion"/>
  </si>
  <si>
    <t>胡蘿蔔</t>
    <phoneticPr fontId="19" type="noConversion"/>
  </si>
  <si>
    <t>木耳</t>
    <phoneticPr fontId="19" type="noConversion"/>
  </si>
  <si>
    <t>豆腐丁</t>
    <phoneticPr fontId="19" type="noConversion"/>
  </si>
  <si>
    <t>海</t>
    <phoneticPr fontId="19" type="noConversion"/>
  </si>
  <si>
    <t>生鮮水鯊魚肉</t>
    <phoneticPr fontId="19" type="noConversion"/>
  </si>
  <si>
    <t>粉薑</t>
    <phoneticPr fontId="19" type="noConversion"/>
  </si>
  <si>
    <t>沙茶玉米</t>
    <phoneticPr fontId="19" type="noConversion"/>
  </si>
  <si>
    <t>生鮮豬前腿肉片</t>
    <phoneticPr fontId="19" type="noConversion"/>
  </si>
  <si>
    <t>豆干片</t>
    <phoneticPr fontId="19" type="noConversion"/>
  </si>
  <si>
    <t>11月1日(三)</t>
    <phoneticPr fontId="19" type="noConversion"/>
  </si>
  <si>
    <t>11月2日(四)</t>
    <phoneticPr fontId="19" type="noConversion"/>
  </si>
  <si>
    <t>11月3日(五)</t>
    <phoneticPr fontId="19" type="noConversion"/>
  </si>
  <si>
    <t>11月6日(一)</t>
    <phoneticPr fontId="19" type="noConversion"/>
  </si>
  <si>
    <t>11月7日(二)</t>
    <phoneticPr fontId="19" type="noConversion"/>
  </si>
  <si>
    <t>11月8日(三)</t>
    <phoneticPr fontId="19" type="noConversion"/>
  </si>
  <si>
    <t>11月9日(四)</t>
    <phoneticPr fontId="19" type="noConversion"/>
  </si>
  <si>
    <t>11月10日(五)</t>
    <phoneticPr fontId="19" type="noConversion"/>
  </si>
  <si>
    <t>11月13日(一)</t>
    <phoneticPr fontId="19" type="noConversion"/>
  </si>
  <si>
    <t>11月14日(二)</t>
    <phoneticPr fontId="19" type="noConversion"/>
  </si>
  <si>
    <t>11月15日(三)</t>
    <phoneticPr fontId="19" type="noConversion"/>
  </si>
  <si>
    <t>11月16日(四)</t>
    <phoneticPr fontId="19" type="noConversion"/>
  </si>
  <si>
    <t>11月17日(五)</t>
    <phoneticPr fontId="19" type="noConversion"/>
  </si>
  <si>
    <t>11月20日(一)</t>
    <phoneticPr fontId="19" type="noConversion"/>
  </si>
  <si>
    <t>11月21日(二)</t>
    <phoneticPr fontId="19" type="noConversion"/>
  </si>
  <si>
    <t>11月22日(三)</t>
    <phoneticPr fontId="19" type="noConversion"/>
  </si>
  <si>
    <t>11月23日(四)</t>
    <phoneticPr fontId="19" type="noConversion"/>
  </si>
  <si>
    <t>11月24日(五)</t>
    <phoneticPr fontId="19" type="noConversion"/>
  </si>
  <si>
    <t>11月27日(一)</t>
    <phoneticPr fontId="19" type="noConversion"/>
  </si>
  <si>
    <t>11月28日(二)</t>
    <phoneticPr fontId="19" type="noConversion"/>
  </si>
  <si>
    <t>11月29日(三)</t>
    <phoneticPr fontId="19" type="noConversion"/>
  </si>
  <si>
    <t>11月30日(四)</t>
    <phoneticPr fontId="19" type="noConversion"/>
  </si>
  <si>
    <t>日</t>
    <phoneticPr fontId="19" type="noConversion"/>
  </si>
  <si>
    <t>星期四</t>
    <phoneticPr fontId="19" type="noConversion"/>
  </si>
  <si>
    <t>榨菜肉絲湯(醃)</t>
    <phoneticPr fontId="19" type="noConversion"/>
  </si>
  <si>
    <t>醬爆肉片</t>
    <phoneticPr fontId="19" type="noConversion"/>
  </si>
  <si>
    <t>夜市鐵板拌麵</t>
    <phoneticPr fontId="19" type="noConversion"/>
  </si>
  <si>
    <t>奶皇包(冷)</t>
    <phoneticPr fontId="19" type="noConversion"/>
  </si>
  <si>
    <t>洋蔥蛋</t>
    <phoneticPr fontId="19" type="noConversion"/>
  </si>
  <si>
    <t>私房三杯雞(冷)</t>
    <phoneticPr fontId="19" type="noConversion"/>
  </si>
  <si>
    <t>海芽薑絲湯</t>
    <phoneticPr fontId="19" type="noConversion"/>
  </si>
  <si>
    <t>味噌菇菇湯</t>
    <phoneticPr fontId="19" type="noConversion"/>
  </si>
  <si>
    <t>竹筍肉絲</t>
    <phoneticPr fontId="19" type="noConversion"/>
  </si>
  <si>
    <t>玉米濃湯(芡)</t>
    <phoneticPr fontId="19" type="noConversion"/>
  </si>
  <si>
    <t>香菇油蔥拌飯</t>
    <phoneticPr fontId="19" type="noConversion"/>
  </si>
  <si>
    <t>塔香魷魚圈(海)</t>
    <phoneticPr fontId="19" type="noConversion"/>
  </si>
  <si>
    <t>紫菜蛋花湯</t>
    <phoneticPr fontId="19" type="noConversion"/>
  </si>
  <si>
    <t>台南擔仔麵</t>
    <phoneticPr fontId="19" type="noConversion"/>
  </si>
  <si>
    <t>壽喜燒肉</t>
    <phoneticPr fontId="19" type="noConversion"/>
  </si>
  <si>
    <t>木須炒蛋</t>
    <phoneticPr fontId="19" type="noConversion"/>
  </si>
  <si>
    <t>咖哩絞肉</t>
    <phoneticPr fontId="19" type="noConversion"/>
  </si>
  <si>
    <t>招牌炒飯</t>
    <phoneticPr fontId="19" type="noConversion"/>
  </si>
  <si>
    <t>銀絲卷(冷)</t>
    <phoneticPr fontId="19" type="noConversion"/>
  </si>
  <si>
    <t>地瓜條</t>
    <phoneticPr fontId="19" type="noConversion"/>
  </si>
  <si>
    <t>蛋酥白菜滷</t>
    <phoneticPr fontId="19" type="noConversion"/>
  </si>
  <si>
    <t>水煎餃(冷)</t>
    <phoneticPr fontId="19" type="noConversion"/>
  </si>
  <si>
    <t>有機蔬菜</t>
    <phoneticPr fontId="19" type="noConversion"/>
  </si>
  <si>
    <t>卡啦翅小腿(炸)</t>
    <phoneticPr fontId="19" type="noConversion"/>
  </si>
  <si>
    <t>家鄉滷肉(豆)</t>
    <phoneticPr fontId="19" type="noConversion"/>
  </si>
  <si>
    <t>瓜仔肉(醃)</t>
    <phoneticPr fontId="19" type="noConversion"/>
  </si>
  <si>
    <t>梅子燒雞(醃)</t>
    <phoneticPr fontId="19" type="noConversion"/>
  </si>
  <si>
    <t>卡茲魚丁(炸)(海)</t>
    <phoneticPr fontId="19" type="noConversion"/>
  </si>
  <si>
    <t>花椰菜針菇</t>
    <phoneticPr fontId="19" type="noConversion"/>
  </si>
  <si>
    <t>咖哩雞丁</t>
    <phoneticPr fontId="19" type="noConversion"/>
  </si>
  <si>
    <t>傳統肉燥(醃)</t>
    <phoneticPr fontId="19" type="noConversion"/>
  </si>
  <si>
    <t>雙拼魷魚圈(炸)(海)(豆)</t>
    <phoneticPr fontId="19" type="noConversion"/>
  </si>
  <si>
    <t>沙茶竹筍</t>
    <phoneticPr fontId="19" type="noConversion"/>
  </si>
  <si>
    <t>京醬肉絲(豆)</t>
    <phoneticPr fontId="19" type="noConversion"/>
  </si>
  <si>
    <t>洋蔥豬柳</t>
    <phoneticPr fontId="19" type="noConversion"/>
  </si>
  <si>
    <t>塔香海帶根</t>
    <phoneticPr fontId="19" type="noConversion"/>
  </si>
  <si>
    <t>深色蔬菜</t>
    <phoneticPr fontId="19" type="noConversion"/>
  </si>
  <si>
    <t>炸醬高麗菜</t>
    <phoneticPr fontId="19" type="noConversion"/>
  </si>
  <si>
    <t>深色蔬菜</t>
    <phoneticPr fontId="19" type="noConversion"/>
  </si>
  <si>
    <t>淺色蔬菜</t>
    <phoneticPr fontId="19" type="noConversion"/>
  </si>
  <si>
    <t>無骨香雞排(炸)(加)</t>
    <phoneticPr fontId="19" type="noConversion"/>
  </si>
  <si>
    <t>咖哩肉</t>
    <phoneticPr fontId="19" type="noConversion"/>
  </si>
  <si>
    <t>BBQ雞翅</t>
    <phoneticPr fontId="19" type="noConversion"/>
  </si>
  <si>
    <t>卡啦翅小腿(炸)</t>
    <phoneticPr fontId="19" type="noConversion"/>
  </si>
  <si>
    <t>醬汁肉片</t>
    <phoneticPr fontId="19" type="noConversion"/>
  </si>
  <si>
    <t>椰菜拌米血丁(冷)</t>
    <phoneticPr fontId="19" type="noConversion"/>
  </si>
  <si>
    <t>淺色蔬菜</t>
    <phoneticPr fontId="19" type="noConversion"/>
  </si>
  <si>
    <t>冬瓜湯</t>
    <phoneticPr fontId="19" type="noConversion"/>
  </si>
  <si>
    <t>海芽薑絲湯</t>
    <phoneticPr fontId="19" type="noConversion"/>
  </si>
  <si>
    <t>蒜香花椰菜</t>
    <phoneticPr fontId="19" type="noConversion"/>
  </si>
  <si>
    <t>沙茶肉片</t>
    <phoneticPr fontId="19" type="noConversion"/>
  </si>
  <si>
    <t>酥炸魚塊X2(海加)(炸)</t>
    <phoneticPr fontId="19" type="noConversion"/>
  </si>
  <si>
    <t>酥炸魚丁(海)(炸)(豆)</t>
    <phoneticPr fontId="19" type="noConversion"/>
  </si>
  <si>
    <t>雙拼魚丁(海)(炸)</t>
    <phoneticPr fontId="19" type="noConversion"/>
  </si>
  <si>
    <t>麥克雞塊*2(加)</t>
    <phoneticPr fontId="19" type="noConversion"/>
  </si>
  <si>
    <t>杏鮑菇</t>
    <phoneticPr fontId="19" type="noConversion"/>
  </si>
  <si>
    <t>加</t>
    <phoneticPr fontId="19" type="noConversion"/>
  </si>
  <si>
    <t>粉薑</t>
    <phoneticPr fontId="19" type="noConversion"/>
  </si>
  <si>
    <t>生鮮雞胸肉</t>
    <phoneticPr fontId="19" type="noConversion"/>
  </si>
  <si>
    <t>胡蘿蔔</t>
    <phoneticPr fontId="19" type="noConversion"/>
  </si>
  <si>
    <t>咖哩粉</t>
    <phoneticPr fontId="19" type="noConversion"/>
  </si>
  <si>
    <t>煮</t>
    <phoneticPr fontId="19" type="noConversion"/>
  </si>
  <si>
    <t>冷凍花椰菜</t>
    <phoneticPr fontId="19" type="noConversion"/>
  </si>
  <si>
    <t>金針菇</t>
    <phoneticPr fontId="19" type="noConversion"/>
  </si>
  <si>
    <t>胡蘿蔔</t>
    <phoneticPr fontId="19" type="noConversion"/>
  </si>
  <si>
    <t>味噌</t>
    <phoneticPr fontId="19" type="noConversion"/>
  </si>
  <si>
    <t>豆</t>
    <phoneticPr fontId="19" type="noConversion"/>
  </si>
  <si>
    <t>加</t>
    <phoneticPr fontId="19" type="noConversion"/>
  </si>
  <si>
    <t>烤</t>
    <phoneticPr fontId="19" type="noConversion"/>
  </si>
  <si>
    <t>洋蔥</t>
    <phoneticPr fontId="19" type="noConversion"/>
  </si>
  <si>
    <t>煮</t>
    <phoneticPr fontId="19" type="noConversion"/>
  </si>
  <si>
    <t>粉薑</t>
    <phoneticPr fontId="19" type="noConversion"/>
  </si>
  <si>
    <t>煮</t>
    <phoneticPr fontId="19" type="noConversion"/>
  </si>
  <si>
    <t>茄汁豬里肌</t>
    <phoneticPr fontId="19" type="noConversion"/>
  </si>
  <si>
    <t>滷</t>
    <phoneticPr fontId="19" type="noConversion"/>
  </si>
  <si>
    <t>豬血糕</t>
    <phoneticPr fontId="19" type="noConversion"/>
  </si>
  <si>
    <t>黑豆干</t>
    <phoneticPr fontId="19" type="noConversion"/>
  </si>
  <si>
    <t>胡蘿蔔</t>
    <phoneticPr fontId="19" type="noConversion"/>
  </si>
  <si>
    <t>豆</t>
    <phoneticPr fontId="19" type="noConversion"/>
  </si>
  <si>
    <t>韓式肉片</t>
    <phoneticPr fontId="19" type="noConversion"/>
  </si>
  <si>
    <t>胡蘿蔔</t>
    <phoneticPr fontId="19" type="noConversion"/>
  </si>
  <si>
    <t>辣椒</t>
    <phoneticPr fontId="19" type="noConversion"/>
  </si>
  <si>
    <t>大蒜</t>
    <phoneticPr fontId="19" type="noConversion"/>
  </si>
  <si>
    <t>洋蔥</t>
    <phoneticPr fontId="19" type="noConversion"/>
  </si>
  <si>
    <t>雞蛋</t>
    <phoneticPr fontId="19" type="noConversion"/>
  </si>
  <si>
    <t>胡蘿蔔</t>
    <phoneticPr fontId="19" type="noConversion"/>
  </si>
  <si>
    <t>珍珠丸子</t>
    <phoneticPr fontId="19" type="noConversion"/>
  </si>
  <si>
    <t>味噌</t>
    <phoneticPr fontId="19" type="noConversion"/>
  </si>
  <si>
    <t>金針菇</t>
    <phoneticPr fontId="19" type="noConversion"/>
  </si>
  <si>
    <t>美白菇</t>
    <phoneticPr fontId="19" type="noConversion"/>
  </si>
  <si>
    <t>鴻喜菇</t>
    <phoneticPr fontId="19" type="noConversion"/>
  </si>
  <si>
    <t>冷凍青花菜</t>
    <phoneticPr fontId="19" type="noConversion"/>
  </si>
  <si>
    <t>生鮮雞丁</t>
    <phoneticPr fontId="19" type="noConversion"/>
  </si>
  <si>
    <t>豬血糕</t>
    <phoneticPr fontId="19" type="noConversion"/>
  </si>
  <si>
    <t>九層塔</t>
    <phoneticPr fontId="19" type="noConversion"/>
  </si>
  <si>
    <t>加</t>
    <phoneticPr fontId="19" type="noConversion"/>
  </si>
  <si>
    <t>胡蘿蔔</t>
    <phoneticPr fontId="19" type="noConversion"/>
  </si>
  <si>
    <t>木耳</t>
    <phoneticPr fontId="19" type="noConversion"/>
  </si>
  <si>
    <t>乾裙帶菜</t>
    <phoneticPr fontId="19" type="noConversion"/>
  </si>
  <si>
    <t>杏鮑菇</t>
    <phoneticPr fontId="19" type="noConversion"/>
  </si>
  <si>
    <t>冷</t>
    <phoneticPr fontId="19" type="noConversion"/>
  </si>
  <si>
    <t>豆</t>
    <phoneticPr fontId="19" type="noConversion"/>
  </si>
  <si>
    <t>生鮮翅小腿</t>
    <phoneticPr fontId="19" type="noConversion"/>
  </si>
  <si>
    <t>炸</t>
    <phoneticPr fontId="19" type="noConversion"/>
  </si>
  <si>
    <t>乾香菇</t>
    <phoneticPr fontId="19" type="noConversion"/>
  </si>
  <si>
    <t>油蔥酥</t>
    <phoneticPr fontId="19" type="noConversion"/>
  </si>
  <si>
    <t>生鮮豬絞肉</t>
    <phoneticPr fontId="19" type="noConversion"/>
  </si>
  <si>
    <t>紅燒肉(豆)</t>
    <phoneticPr fontId="19" type="noConversion"/>
  </si>
  <si>
    <t>冬瓜</t>
    <phoneticPr fontId="19" type="noConversion"/>
  </si>
  <si>
    <t>生鮮豬後腿肉丁</t>
    <phoneticPr fontId="19" type="noConversion"/>
  </si>
  <si>
    <t>豆</t>
    <phoneticPr fontId="19" type="noConversion"/>
  </si>
  <si>
    <t>胡蘿蔔</t>
    <phoneticPr fontId="19" type="noConversion"/>
  </si>
  <si>
    <t>甘藷條</t>
    <phoneticPr fontId="19" type="noConversion"/>
  </si>
  <si>
    <t>芡</t>
    <phoneticPr fontId="19" type="noConversion"/>
  </si>
  <si>
    <t>冷凍玉米粒</t>
    <phoneticPr fontId="19" type="noConversion"/>
  </si>
  <si>
    <t>三色豆</t>
    <phoneticPr fontId="19" type="noConversion"/>
  </si>
  <si>
    <t>馬鈴薯</t>
    <phoneticPr fontId="19" type="noConversion"/>
  </si>
  <si>
    <t>無骨香雞排</t>
    <phoneticPr fontId="19" type="noConversion"/>
  </si>
  <si>
    <t>冷凍青花菜</t>
    <phoneticPr fontId="19" type="noConversion"/>
  </si>
  <si>
    <t>炸</t>
    <phoneticPr fontId="19" type="noConversion"/>
  </si>
  <si>
    <t>洋蔥</t>
    <phoneticPr fontId="19" type="noConversion"/>
  </si>
  <si>
    <t>海</t>
    <phoneticPr fontId="19" type="noConversion"/>
  </si>
  <si>
    <t>生鮮豬絞肉</t>
    <phoneticPr fontId="19" type="noConversion"/>
  </si>
  <si>
    <t>油蔥酥</t>
    <phoneticPr fontId="19" type="noConversion"/>
  </si>
  <si>
    <t>梅子</t>
    <phoneticPr fontId="19" type="noConversion"/>
  </si>
  <si>
    <t>醃</t>
    <phoneticPr fontId="19" type="noConversion"/>
  </si>
  <si>
    <t>生鮮雞丁</t>
    <phoneticPr fontId="19" type="noConversion"/>
  </si>
  <si>
    <t>紫菜</t>
    <phoneticPr fontId="19" type="noConversion"/>
  </si>
  <si>
    <t>生鮮雞翅</t>
    <phoneticPr fontId="19" type="noConversion"/>
  </si>
  <si>
    <t>烤</t>
    <phoneticPr fontId="19" type="noConversion"/>
  </si>
  <si>
    <t>銀絲卷</t>
    <phoneticPr fontId="19" type="noConversion"/>
  </si>
  <si>
    <t>洋蔥</t>
    <phoneticPr fontId="19" type="noConversion"/>
  </si>
  <si>
    <t>味噌豆腐湯(豆)</t>
    <phoneticPr fontId="19" type="noConversion"/>
  </si>
  <si>
    <t>豆</t>
    <phoneticPr fontId="19" type="noConversion"/>
  </si>
  <si>
    <t>煮</t>
    <phoneticPr fontId="19" type="noConversion"/>
  </si>
  <si>
    <t>胡蘿蔔</t>
    <phoneticPr fontId="19" type="noConversion"/>
  </si>
  <si>
    <t>豆干滷肉(豆)</t>
    <phoneticPr fontId="19" type="noConversion"/>
  </si>
  <si>
    <t>珍菇花椰菜</t>
    <phoneticPr fontId="19" type="noConversion"/>
  </si>
  <si>
    <t>菜頭湯</t>
    <phoneticPr fontId="19" type="noConversion"/>
  </si>
  <si>
    <t>菜頭湯</t>
    <phoneticPr fontId="19" type="noConversion"/>
  </si>
  <si>
    <t>冬瓜</t>
    <phoneticPr fontId="19" type="noConversion"/>
  </si>
  <si>
    <t>白蘿蔔</t>
    <phoneticPr fontId="19" type="noConversion"/>
  </si>
  <si>
    <t>木耳</t>
    <phoneticPr fontId="19" type="noConversion"/>
  </si>
  <si>
    <t>煮</t>
    <phoneticPr fontId="19" type="noConversion"/>
  </si>
  <si>
    <t>傳統豆腐</t>
    <phoneticPr fontId="19" type="noConversion"/>
  </si>
  <si>
    <t>粉薑</t>
    <phoneticPr fontId="19" type="noConversion"/>
  </si>
  <si>
    <t>深色蔬菜</t>
    <phoneticPr fontId="19" type="noConversion"/>
  </si>
  <si>
    <t>竹筍湯</t>
    <phoneticPr fontId="19" type="noConversion"/>
  </si>
  <si>
    <t>冬瓜湯</t>
    <phoneticPr fontId="19" type="noConversion"/>
  </si>
  <si>
    <t>味噌豆腐湯(豆)</t>
    <phoneticPr fontId="19" type="noConversion"/>
  </si>
  <si>
    <t>馬鈴薯</t>
    <phoneticPr fontId="19" type="noConversion"/>
  </si>
  <si>
    <t>生鮮絞肉</t>
    <phoneticPr fontId="19" type="noConversion"/>
  </si>
  <si>
    <t>胡蘿蔔</t>
    <phoneticPr fontId="19" type="noConversion"/>
  </si>
  <si>
    <t>咖哩粉</t>
    <phoneticPr fontId="19" type="noConversion"/>
  </si>
  <si>
    <t>煮</t>
    <phoneticPr fontId="19" type="noConversion"/>
  </si>
  <si>
    <t>爆炒魷魚圈(海)</t>
    <phoneticPr fontId="19" type="noConversion"/>
  </si>
  <si>
    <t>杏鮑菇</t>
    <phoneticPr fontId="19" type="noConversion"/>
  </si>
  <si>
    <t>海加</t>
    <phoneticPr fontId="19" type="noConversion"/>
  </si>
  <si>
    <t>炸</t>
    <phoneticPr fontId="19" type="noConversion"/>
  </si>
  <si>
    <t>海帶梗</t>
    <phoneticPr fontId="19" type="noConversion"/>
  </si>
  <si>
    <t>三色豆</t>
    <phoneticPr fontId="19" type="noConversion"/>
  </si>
  <si>
    <t>乾香菇</t>
    <phoneticPr fontId="19" type="noConversion"/>
  </si>
  <si>
    <t>水餃</t>
    <phoneticPr fontId="19" type="noConversion"/>
  </si>
  <si>
    <t>甘藍</t>
    <phoneticPr fontId="19" type="noConversion"/>
  </si>
  <si>
    <t>芋頭</t>
    <phoneticPr fontId="19" type="noConversion"/>
  </si>
  <si>
    <t>筍乾</t>
    <phoneticPr fontId="19" type="noConversion"/>
  </si>
  <si>
    <t>胡蘿蔔</t>
    <phoneticPr fontId="19" type="noConversion"/>
  </si>
  <si>
    <t>木耳</t>
    <phoneticPr fontId="19" type="noConversion"/>
  </si>
  <si>
    <t>佛跳牆(醃)</t>
    <phoneticPr fontId="19" type="noConversion"/>
  </si>
  <si>
    <t>生鮮翅小腿</t>
    <phoneticPr fontId="19" type="noConversion"/>
  </si>
  <si>
    <t>紫菜蛋花湯</t>
    <phoneticPr fontId="19" type="noConversion"/>
  </si>
  <si>
    <t>冷凍雞塊</t>
    <phoneticPr fontId="19" type="noConversion"/>
  </si>
  <si>
    <t>烤</t>
    <phoneticPr fontId="19" type="noConversion"/>
  </si>
  <si>
    <t>白蘿蔔</t>
    <phoneticPr fontId="19" type="noConversion"/>
  </si>
  <si>
    <t xml:space="preserve">豬肉來源:臺灣
(豬肉及豬可食部位原料之原產地:臺灣)
</t>
    <phoneticPr fontId="19" type="noConversion"/>
  </si>
  <si>
    <t>黑輪條</t>
    <phoneticPr fontId="19" type="noConversion"/>
  </si>
  <si>
    <t>加</t>
    <phoneticPr fontId="19" type="noConversion"/>
  </si>
  <si>
    <t>黃金玉蜀黍</t>
    <phoneticPr fontId="19" type="noConversion"/>
  </si>
  <si>
    <t>古早味板條</t>
    <phoneticPr fontId="19" type="noConversion"/>
  </si>
  <si>
    <t>煮</t>
    <phoneticPr fontId="19" type="noConversion"/>
  </si>
  <si>
    <t>涼拌小菜</t>
    <phoneticPr fontId="19" type="noConversion"/>
  </si>
  <si>
    <t>美白菇</t>
    <phoneticPr fontId="19" type="noConversion"/>
  </si>
  <si>
    <t>九層塔</t>
    <phoneticPr fontId="19" type="noConversion"/>
  </si>
  <si>
    <t>粉薑</t>
    <phoneticPr fontId="19" type="noConversion"/>
  </si>
  <si>
    <t>家傳滷肉(豆)</t>
    <phoneticPr fontId="19" type="noConversion"/>
  </si>
  <si>
    <t>滷味(豆)(加)</t>
    <phoneticPr fontId="19" type="noConversion"/>
  </si>
  <si>
    <t>珍珠丸子(加)</t>
    <phoneticPr fontId="19" type="noConversion"/>
  </si>
  <si>
    <t>香蔥吉拿棒(冷)</t>
    <phoneticPr fontId="19" type="noConversion"/>
  </si>
  <si>
    <t>鹹豬肉</t>
    <phoneticPr fontId="19" type="noConversion"/>
  </si>
  <si>
    <t>茄汁豆腐丁(豆)</t>
    <phoneticPr fontId="19" type="noConversion"/>
  </si>
  <si>
    <t>柴香魷魚丸(海加)</t>
    <phoneticPr fontId="19" type="noConversion"/>
  </si>
  <si>
    <t>冬瓜</t>
    <phoneticPr fontId="19" type="noConversion"/>
  </si>
  <si>
    <t>生鮮豬後腿肉丁</t>
    <phoneticPr fontId="19" type="noConversion"/>
  </si>
  <si>
    <t>豆干</t>
    <phoneticPr fontId="19" type="noConversion"/>
  </si>
  <si>
    <t>胡蘿蔔</t>
    <phoneticPr fontId="19" type="noConversion"/>
  </si>
  <si>
    <t>豆</t>
    <phoneticPr fontId="19" type="noConversion"/>
  </si>
  <si>
    <t>香蔥吉拿棒</t>
    <phoneticPr fontId="19" type="noConversion"/>
  </si>
  <si>
    <t>烤</t>
    <phoneticPr fontId="19" type="noConversion"/>
  </si>
  <si>
    <t>蒸</t>
    <phoneticPr fontId="19" type="noConversion"/>
  </si>
  <si>
    <t>生鮮豬後腿肉絲</t>
    <phoneticPr fontId="19" type="noConversion"/>
  </si>
  <si>
    <t>鐵板銀芽肉絲</t>
    <phoneticPr fontId="19" type="noConversion"/>
  </si>
  <si>
    <t>虱目魚塊</t>
    <phoneticPr fontId="19" type="noConversion"/>
  </si>
  <si>
    <t>壽喜燒肉</t>
    <phoneticPr fontId="19" type="noConversion"/>
  </si>
  <si>
    <t>豆腐丁</t>
    <phoneticPr fontId="19" type="noConversion"/>
  </si>
  <si>
    <t>烤</t>
    <phoneticPr fontId="19" type="noConversion"/>
  </si>
  <si>
    <t>柴魚片</t>
    <phoneticPr fontId="19" type="noConversion"/>
  </si>
  <si>
    <t>海</t>
    <phoneticPr fontId="19" type="noConversion"/>
  </si>
  <si>
    <t>海加</t>
    <phoneticPr fontId="19" type="noConversion"/>
  </si>
  <si>
    <t>冷凍魷魚丸</t>
    <phoneticPr fontId="19" type="noConversion"/>
  </si>
  <si>
    <t>綠豆湯</t>
    <phoneticPr fontId="19" type="noConversion"/>
  </si>
  <si>
    <t>冬瓜山粉圓</t>
    <phoneticPr fontId="19" type="noConversion"/>
  </si>
  <si>
    <t>冬瓜湯/獎勵金豆奶</t>
    <phoneticPr fontId="19" type="noConversion"/>
  </si>
  <si>
    <t>獎勵金豆奶</t>
    <phoneticPr fontId="19" type="noConversion"/>
  </si>
  <si>
    <t>綠豆</t>
    <phoneticPr fontId="19" type="noConversion"/>
  </si>
  <si>
    <t>紅砂糖</t>
    <phoneticPr fontId="19" type="noConversion"/>
  </si>
  <si>
    <t>煮</t>
    <phoneticPr fontId="19" type="noConversion"/>
  </si>
  <si>
    <t>冬瓜糖磚</t>
    <phoneticPr fontId="19" type="noConversion"/>
  </si>
  <si>
    <t>山粉圓</t>
    <phoneticPr fontId="19" type="noConversion"/>
  </si>
  <si>
    <t>112年11月1日-11月3日第一週菜單明細(員林國小--承富)</t>
    <phoneticPr fontId="19" type="noConversion"/>
  </si>
  <si>
    <t>112年11月6日-11月10日第二週菜單明細(員林國小--承富)</t>
    <phoneticPr fontId="19" type="noConversion"/>
  </si>
  <si>
    <t>112年11月13日-11月17日第三週菜單明細(員林國小--承富)</t>
    <phoneticPr fontId="19" type="noConversion"/>
  </si>
  <si>
    <t>112年11月20日-11月24日第四週菜單明細(員林國小--承富)</t>
    <phoneticPr fontId="19" type="noConversion"/>
  </si>
  <si>
    <t>112年11月27日--11月30日第五週菜單明細(員林國小--承富)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</si>
</sst>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97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</font>
    <font>
      <b/>
      <sz val="20"/>
      <name val="新細明體"/>
      <family val="1"/>
      <charset val="136"/>
    </font>
    <font>
      <sz val="21.5"/>
      <name val="標楷體"/>
      <family val="4"/>
      <charset val="136"/>
    </font>
    <font>
      <b/>
      <sz val="21.5"/>
      <name val="標楷體"/>
      <family val="4"/>
      <charset val="136"/>
    </font>
    <font>
      <sz val="21.5"/>
      <name val="新細明體"/>
      <family val="1"/>
      <charset val="136"/>
    </font>
    <font>
      <b/>
      <sz val="21.5"/>
      <color theme="5" tint="-0.499984740745262"/>
      <name val="華康墨字體(P)"/>
      <family val="5"/>
      <charset val="136"/>
    </font>
    <font>
      <b/>
      <sz val="21.5"/>
      <color theme="5" tint="-0.499984740745262"/>
      <name val="華康棒棒體W5(P)"/>
      <family val="5"/>
      <charset val="136"/>
    </font>
    <font>
      <b/>
      <sz val="21.5"/>
      <color rgb="FF008000"/>
      <name val="華康流隸體(P)"/>
      <family val="4"/>
      <charset val="136"/>
    </font>
    <font>
      <b/>
      <sz val="21.5"/>
      <color rgb="FF0070C0"/>
      <name val="華康流隸體(P)"/>
      <family val="4"/>
      <charset val="136"/>
    </font>
    <font>
      <b/>
      <sz val="21.5"/>
      <color theme="9" tint="-0.499984740745262"/>
      <name val="華康墨字體(P)"/>
      <family val="5"/>
      <charset val="136"/>
    </font>
    <font>
      <b/>
      <sz val="21.5"/>
      <color rgb="FFFF3399"/>
      <name val="華康流隸體(P)"/>
      <family val="4"/>
      <charset val="136"/>
    </font>
    <font>
      <b/>
      <sz val="21.5"/>
      <color rgb="FF0070C0"/>
      <name val="華康墨字體(P)"/>
      <family val="5"/>
      <charset val="136"/>
    </font>
    <font>
      <sz val="21.5"/>
      <color rgb="FFFF3399"/>
      <name val="華康棒棒體W5(P)"/>
      <family val="5"/>
      <charset val="136"/>
    </font>
    <font>
      <sz val="21.5"/>
      <color rgb="FFCC66FF"/>
      <name val="華康棒棒體W5(P)"/>
      <family val="5"/>
      <charset val="136"/>
    </font>
    <font>
      <sz val="21.5"/>
      <color theme="5" tint="-0.249977111117893"/>
      <name val="華康棒棒體W5(P)"/>
      <family val="5"/>
      <charset val="136"/>
    </font>
    <font>
      <b/>
      <sz val="21.5"/>
      <color theme="8" tint="-0.249977111117893"/>
      <name val="華康棒棒體W5(P)"/>
      <family val="5"/>
      <charset val="136"/>
    </font>
    <font>
      <sz val="21.5"/>
      <color rgb="FFFF0000"/>
      <name val="華康棒棒體W5(P)"/>
      <family val="5"/>
      <charset val="136"/>
    </font>
    <font>
      <b/>
      <sz val="21.5"/>
      <color rgb="FFFF5050"/>
      <name val="華康流隸體(P)"/>
      <family val="4"/>
      <charset val="136"/>
    </font>
    <font>
      <sz val="21.5"/>
      <color rgb="FFFF5050"/>
      <name val="華康流隸體(P)"/>
      <family val="4"/>
      <charset val="136"/>
    </font>
    <font>
      <b/>
      <sz val="21.5"/>
      <color rgb="FFFF0000"/>
      <name val="華康流隸體(P)"/>
      <family val="4"/>
      <charset val="136"/>
    </font>
    <font>
      <b/>
      <sz val="21.5"/>
      <color theme="6" tint="-0.249977111117893"/>
      <name val="華康流隸體(P)"/>
      <family val="4"/>
      <charset val="136"/>
    </font>
    <font>
      <b/>
      <sz val="21.5"/>
      <color rgb="FF002060"/>
      <name val="華康流隸體(P)"/>
      <family val="4"/>
      <charset val="136"/>
    </font>
    <font>
      <b/>
      <sz val="21.5"/>
      <color rgb="FF00B050"/>
      <name val="華康棒棒體W5(P)"/>
      <family val="5"/>
      <charset val="136"/>
    </font>
    <font>
      <b/>
      <sz val="21.5"/>
      <color theme="2" tint="-0.499984740745262"/>
      <name val="華康墨字體(P)"/>
      <family val="5"/>
      <charset val="136"/>
    </font>
    <font>
      <sz val="21.5"/>
      <color rgb="FF0070C0"/>
      <name val="華康流隸體(P)"/>
      <family val="4"/>
      <charset val="136"/>
    </font>
    <font>
      <sz val="21.5"/>
      <color theme="9" tint="-0.499984740745262"/>
      <name val="華康棒棒體W5(P)"/>
      <family val="5"/>
      <charset val="136"/>
    </font>
    <font>
      <sz val="21.5"/>
      <color rgb="FF6600FF"/>
      <name val="華康流隸體(P)"/>
      <family val="4"/>
      <charset val="136"/>
    </font>
    <font>
      <b/>
      <sz val="21.5"/>
      <color rgb="FFFF0000"/>
      <name val="華康墨字體(P)"/>
      <family val="5"/>
      <charset val="136"/>
    </font>
    <font>
      <b/>
      <sz val="21.5"/>
      <color rgb="FF002060"/>
      <name val="華康棒棒體W5(P)"/>
      <family val="5"/>
      <charset val="136"/>
    </font>
    <font>
      <b/>
      <sz val="21.5"/>
      <color rgb="FF7030A0"/>
      <name val="華康流隸體(P)"/>
      <family val="4"/>
      <charset val="136"/>
    </font>
    <font>
      <b/>
      <sz val="21.5"/>
      <color rgb="FF0070C0"/>
      <name val="華康棒棒體W5(P)"/>
      <family val="5"/>
      <charset val="136"/>
    </font>
    <font>
      <b/>
      <sz val="21.5"/>
      <color rgb="FF92D050"/>
      <name val="華康棒棒體W5(P)"/>
      <family val="5"/>
      <charset val="136"/>
    </font>
    <font>
      <b/>
      <sz val="21.5"/>
      <color rgb="FF00B050"/>
      <name val="華康流隸體(P)"/>
      <family val="4"/>
      <charset val="136"/>
    </font>
    <font>
      <b/>
      <sz val="21.5"/>
      <color rgb="FFFF3399"/>
      <name val="華康墨字體(P)"/>
      <family val="5"/>
      <charset val="136"/>
    </font>
    <font>
      <sz val="21.5"/>
      <color rgb="FFFF3399"/>
      <name val="華康墨字體(P)"/>
      <family val="5"/>
      <charset val="136"/>
    </font>
    <font>
      <sz val="21.5"/>
      <color rgb="FF00B0F0"/>
      <name val="華康棒棒體W5(P)"/>
      <family val="5"/>
      <charset val="136"/>
    </font>
    <font>
      <sz val="21.5"/>
      <color theme="5" tint="-0.249977111117893"/>
      <name val="華康墨字體(P)"/>
      <family val="5"/>
      <charset val="136"/>
    </font>
    <font>
      <sz val="21.5"/>
      <color rgb="FF00B050"/>
      <name val="華康棒棒體W5(P)"/>
      <family val="5"/>
      <charset val="136"/>
    </font>
    <font>
      <sz val="21.5"/>
      <color theme="9" tint="-0.499984740745262"/>
      <name val="華康墨字體(P)"/>
      <family val="5"/>
      <charset val="136"/>
    </font>
    <font>
      <b/>
      <sz val="21.5"/>
      <color rgb="FF7030A0"/>
      <name val="華康娃娃體W7"/>
      <family val="5"/>
      <charset val="136"/>
    </font>
    <font>
      <sz val="21.5"/>
      <color rgb="FF0070C0"/>
      <name val="華康棒棒體W5(P)"/>
      <family val="5"/>
      <charset val="136"/>
    </font>
    <font>
      <b/>
      <sz val="21.5"/>
      <color rgb="FF7030A0"/>
      <name val="華康儷粗圓外字集"/>
      <family val="3"/>
      <charset val="136"/>
    </font>
    <font>
      <sz val="21.5"/>
      <color rgb="FFC00000"/>
      <name val="華康墨字體(P)"/>
      <family val="5"/>
      <charset val="136"/>
    </font>
    <font>
      <sz val="21.5"/>
      <color theme="5" tint="-0.499984740745262"/>
      <name val="華康棒棒體W5(P)"/>
      <family val="5"/>
      <charset val="136"/>
    </font>
    <font>
      <b/>
      <sz val="21.5"/>
      <color rgb="FF008000"/>
      <name val="華康墨字體(P)"/>
      <family val="5"/>
      <charset val="136"/>
    </font>
    <font>
      <sz val="21.5"/>
      <color theme="5" tint="-0.499984740745262"/>
      <name val="華康墨字體(P)"/>
      <family val="5"/>
      <charset val="136"/>
    </font>
    <font>
      <sz val="21.5"/>
      <color rgb="FFCC66FF"/>
      <name val="華康流隸體(P)"/>
      <family val="4"/>
      <charset val="136"/>
    </font>
    <font>
      <sz val="21.5"/>
      <color rgb="FF008000"/>
      <name val="華康墨字體(P)"/>
      <family val="5"/>
      <charset val="136"/>
    </font>
    <font>
      <b/>
      <sz val="21.5"/>
      <color rgb="FF7030A0"/>
      <name val="華康棒棒體W5(P)"/>
      <family val="5"/>
      <charset val="136"/>
    </font>
    <font>
      <b/>
      <sz val="21.5"/>
      <color rgb="FF009999"/>
      <name val="華康棒棒體W5"/>
      <family val="5"/>
      <charset val="136"/>
    </font>
    <font>
      <sz val="21.5"/>
      <color rgb="FF7030A0"/>
      <name val="華康墨字體(P)"/>
      <family val="5"/>
      <charset val="136"/>
    </font>
    <font>
      <b/>
      <sz val="20"/>
      <color rgb="FF6600FF"/>
      <name val="華康流隸體W5"/>
      <family val="4"/>
      <charset val="136"/>
    </font>
    <font>
      <sz val="21.5"/>
      <color rgb="FF6600FF"/>
      <name val="華康棒棒體W5(P)"/>
      <family val="5"/>
      <charset val="136"/>
    </font>
    <font>
      <b/>
      <sz val="22"/>
      <color rgb="FFFF0000"/>
      <name val="標楷體"/>
      <family val="4"/>
      <charset val="136"/>
    </font>
    <font>
      <b/>
      <sz val="21.5"/>
      <color rgb="FFFF0000"/>
      <name val="標楷體"/>
      <family val="4"/>
      <charset val="136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524"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shrinkToFit="1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shrinkToFit="1"/>
    </xf>
    <xf numFmtId="0" fontId="26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Border="1" applyAlignment="1">
      <alignment horizontal="left" shrinkToFit="1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Fill="1" applyBorder="1" applyAlignment="1">
      <alignment horizontal="center" shrinkToFit="1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29" fillId="0" borderId="0" xfId="0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>
      <alignment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8" fillId="0" borderId="22" xfId="0" applyFont="1" applyBorder="1" applyAlignment="1">
      <alignment horizontal="center"/>
    </xf>
    <xf numFmtId="0" fontId="29" fillId="0" borderId="15" xfId="0" applyFont="1" applyFill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 applyBorder="1">
      <alignment vertical="center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left" vertical="center" wrapText="1"/>
    </xf>
    <xf numFmtId="176" fontId="24" fillId="0" borderId="0" xfId="0" applyNumberFormat="1" applyFont="1" applyBorder="1" applyAlignment="1">
      <alignment horizontal="center" vertical="center"/>
    </xf>
    <xf numFmtId="177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24" fillId="0" borderId="15" xfId="0" applyFont="1" applyFill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9" fontId="24" fillId="0" borderId="0" xfId="0" applyNumberFormat="1" applyFont="1" applyBorder="1">
      <alignment vertical="center"/>
    </xf>
    <xf numFmtId="0" fontId="29" fillId="0" borderId="28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shrinkToFit="1"/>
    </xf>
    <xf numFmtId="0" fontId="24" fillId="0" borderId="0" xfId="0" applyFont="1" applyBorder="1" applyAlignment="1">
      <alignment horizontal="right" vertical="top"/>
    </xf>
    <xf numFmtId="0" fontId="24" fillId="0" borderId="0" xfId="0" applyFont="1">
      <alignment vertical="center"/>
    </xf>
    <xf numFmtId="0" fontId="29" fillId="0" borderId="0" xfId="0" applyFont="1" applyBorder="1" applyAlignment="1">
      <alignment horizontal="left" vertical="center" shrinkToFit="1"/>
    </xf>
    <xf numFmtId="0" fontId="29" fillId="0" borderId="0" xfId="0" applyFont="1" applyFill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8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" fillId="0" borderId="0" xfId="19"/>
    <xf numFmtId="0" fontId="33" fillId="0" borderId="11" xfId="0" applyFont="1" applyFill="1" applyBorder="1" applyAlignment="1">
      <alignment horizontal="center" vertical="center" textRotation="255"/>
    </xf>
    <xf numFmtId="0" fontId="0" fillId="0" borderId="0" xfId="19" applyFont="1"/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0" fontId="22" fillId="0" borderId="0" xfId="0" applyFont="1" applyBorder="1">
      <alignment vertical="center"/>
    </xf>
    <xf numFmtId="0" fontId="28" fillId="0" borderId="0" xfId="0" applyFont="1" applyBorder="1">
      <alignment vertical="center"/>
    </xf>
    <xf numFmtId="0" fontId="30" fillId="0" borderId="0" xfId="0" applyFont="1" applyBorder="1">
      <alignment vertical="center"/>
    </xf>
    <xf numFmtId="179" fontId="28" fillId="0" borderId="0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Font="1" applyBorder="1">
      <alignment vertical="center"/>
    </xf>
    <xf numFmtId="180" fontId="28" fillId="0" borderId="0" xfId="0" applyNumberFormat="1" applyFont="1" applyBorder="1" applyAlignment="1">
      <alignment horizontal="right"/>
    </xf>
    <xf numFmtId="0" fontId="38" fillId="0" borderId="0" xfId="19" applyFont="1"/>
    <xf numFmtId="0" fontId="23" fillId="0" borderId="0" xfId="0" applyFont="1" applyBorder="1" applyAlignment="1">
      <alignment horizontal="left" shrinkToFit="1"/>
    </xf>
    <xf numFmtId="0" fontId="41" fillId="0" borderId="20" xfId="0" applyFont="1" applyBorder="1" applyAlignment="1">
      <alignment horizontal="left" vertical="center" shrinkToFit="1"/>
    </xf>
    <xf numFmtId="0" fontId="41" fillId="0" borderId="20" xfId="0" applyFont="1" applyFill="1" applyBorder="1" applyAlignment="1">
      <alignment vertical="center" textRotation="180" shrinkToFit="1"/>
    </xf>
    <xf numFmtId="0" fontId="41" fillId="0" borderId="20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41" fillId="0" borderId="23" xfId="0" applyFont="1" applyBorder="1">
      <alignment vertical="center"/>
    </xf>
    <xf numFmtId="0" fontId="41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41" fillId="0" borderId="29" xfId="0" applyFont="1" applyFill="1" applyBorder="1" applyAlignment="1">
      <alignment vertical="center" textRotation="180" shrinkToFit="1"/>
    </xf>
    <xf numFmtId="0" fontId="41" fillId="0" borderId="29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shrinkToFit="1"/>
    </xf>
    <xf numFmtId="0" fontId="0" fillId="0" borderId="0" xfId="0" applyFont="1">
      <alignment vertical="center"/>
    </xf>
    <xf numFmtId="0" fontId="20" fillId="0" borderId="15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vertical="center" textRotation="180" shrinkToFit="1"/>
    </xf>
    <xf numFmtId="0" fontId="41" fillId="0" borderId="20" xfId="0" applyFont="1" applyFill="1" applyBorder="1" applyAlignment="1">
      <alignment vertical="center" shrinkToFit="1"/>
    </xf>
    <xf numFmtId="0" fontId="28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shrinkToFit="1"/>
    </xf>
    <xf numFmtId="0" fontId="1" fillId="0" borderId="86" xfId="0" applyFont="1" applyFill="1" applyBorder="1" applyAlignment="1">
      <alignment horizontal="center" vertical="center" shrinkToFit="1"/>
    </xf>
    <xf numFmtId="0" fontId="1" fillId="0" borderId="87" xfId="0" applyFont="1" applyBorder="1" applyAlignment="1">
      <alignment horizontal="right"/>
    </xf>
    <xf numFmtId="0" fontId="28" fillId="0" borderId="88" xfId="0" applyFont="1" applyBorder="1" applyAlignment="1">
      <alignment horizontal="left"/>
    </xf>
    <xf numFmtId="0" fontId="28" fillId="0" borderId="89" xfId="0" applyFont="1" applyBorder="1" applyAlignment="1">
      <alignment horizontal="center"/>
    </xf>
    <xf numFmtId="0" fontId="34" fillId="0" borderId="0" xfId="19" applyFont="1" applyFill="1"/>
    <xf numFmtId="0" fontId="35" fillId="0" borderId="0" xfId="19" applyFont="1" applyFill="1" applyBorder="1" applyAlignment="1"/>
    <xf numFmtId="0" fontId="34" fillId="0" borderId="0" xfId="19" applyFont="1" applyFill="1" applyBorder="1" applyAlignment="1"/>
    <xf numFmtId="180" fontId="37" fillId="0" borderId="52" xfId="19" applyNumberFormat="1" applyFont="1" applyFill="1" applyBorder="1"/>
    <xf numFmtId="0" fontId="37" fillId="0" borderId="52" xfId="19" applyFont="1" applyFill="1" applyBorder="1"/>
    <xf numFmtId="179" fontId="37" fillId="0" borderId="52" xfId="19" applyNumberFormat="1" applyFont="1" applyFill="1" applyBorder="1"/>
    <xf numFmtId="179" fontId="37" fillId="0" borderId="53" xfId="19" applyNumberFormat="1" applyFont="1" applyFill="1" applyBorder="1"/>
    <xf numFmtId="0" fontId="37" fillId="0" borderId="35" xfId="19" applyFont="1" applyFill="1" applyBorder="1"/>
    <xf numFmtId="180" fontId="37" fillId="0" borderId="35" xfId="19" applyNumberFormat="1" applyFont="1" applyFill="1" applyBorder="1"/>
    <xf numFmtId="179" fontId="37" fillId="0" borderId="36" xfId="19" applyNumberFormat="1" applyFont="1" applyFill="1" applyBorder="1"/>
    <xf numFmtId="0" fontId="37" fillId="0" borderId="37" xfId="19" applyFont="1" applyFill="1" applyBorder="1"/>
    <xf numFmtId="179" fontId="37" fillId="0" borderId="38" xfId="19" applyNumberFormat="1" applyFont="1" applyFill="1" applyBorder="1"/>
    <xf numFmtId="0" fontId="37" fillId="0" borderId="38" xfId="19" applyFont="1" applyFill="1" applyBorder="1"/>
    <xf numFmtId="179" fontId="37" fillId="0" borderId="41" xfId="19" applyNumberFormat="1" applyFont="1" applyFill="1" applyBorder="1"/>
    <xf numFmtId="179" fontId="37" fillId="0" borderId="39" xfId="19" applyNumberFormat="1" applyFont="1" applyFill="1" applyBorder="1"/>
    <xf numFmtId="0" fontId="37" fillId="0" borderId="34" xfId="19" applyFont="1" applyFill="1" applyBorder="1"/>
    <xf numFmtId="179" fontId="37" fillId="0" borderId="35" xfId="19" applyNumberFormat="1" applyFont="1" applyFill="1" applyBorder="1"/>
    <xf numFmtId="179" fontId="37" fillId="0" borderId="40" xfId="19" applyNumberFormat="1" applyFont="1" applyFill="1" applyBorder="1"/>
    <xf numFmtId="0" fontId="37" fillId="0" borderId="50" xfId="19" applyFont="1" applyFill="1" applyBorder="1"/>
    <xf numFmtId="179" fontId="37" fillId="0" borderId="50" xfId="19" applyNumberFormat="1" applyFont="1" applyFill="1" applyBorder="1"/>
    <xf numFmtId="179" fontId="37" fillId="0" borderId="45" xfId="19" applyNumberFormat="1" applyFont="1" applyFill="1" applyBorder="1"/>
    <xf numFmtId="179" fontId="37" fillId="0" borderId="68" xfId="19" applyNumberFormat="1" applyFont="1" applyFill="1" applyBorder="1"/>
    <xf numFmtId="0" fontId="37" fillId="0" borderId="67" xfId="19" applyFont="1" applyFill="1" applyBorder="1"/>
    <xf numFmtId="0" fontId="37" fillId="0" borderId="40" xfId="19" applyFont="1" applyFill="1" applyBorder="1"/>
    <xf numFmtId="0" fontId="37" fillId="0" borderId="53" xfId="19" applyFont="1" applyFill="1" applyBorder="1"/>
    <xf numFmtId="0" fontId="37" fillId="0" borderId="71" xfId="19" applyFont="1" applyFill="1" applyBorder="1"/>
    <xf numFmtId="179" fontId="37" fillId="0" borderId="76" xfId="19" applyNumberFormat="1" applyFont="1" applyFill="1" applyBorder="1"/>
    <xf numFmtId="0" fontId="37" fillId="0" borderId="72" xfId="19" applyFont="1" applyFill="1" applyBorder="1"/>
    <xf numFmtId="0" fontId="37" fillId="0" borderId="57" xfId="19" applyFont="1" applyFill="1" applyBorder="1"/>
    <xf numFmtId="179" fontId="37" fillId="0" borderId="60" xfId="19" applyNumberFormat="1" applyFont="1" applyFill="1" applyBorder="1"/>
    <xf numFmtId="179" fontId="37" fillId="0" borderId="57" xfId="19" applyNumberFormat="1" applyFont="1" applyFill="1" applyBorder="1"/>
    <xf numFmtId="180" fontId="37" fillId="0" borderId="0" xfId="19" applyNumberFormat="1" applyFont="1" applyFill="1" applyBorder="1"/>
    <xf numFmtId="0" fontId="37" fillId="0" borderId="0" xfId="19" applyFont="1" applyFill="1" applyBorder="1"/>
    <xf numFmtId="179" fontId="37" fillId="0" borderId="0" xfId="19" applyNumberFormat="1" applyFont="1" applyFill="1" applyBorder="1"/>
    <xf numFmtId="179" fontId="37" fillId="0" borderId="33" xfId="19" applyNumberFormat="1" applyFont="1" applyFill="1" applyBorder="1"/>
    <xf numFmtId="0" fontId="37" fillId="0" borderId="33" xfId="19" applyFont="1" applyFill="1" applyBorder="1"/>
    <xf numFmtId="0" fontId="37" fillId="0" borderId="41" xfId="19" applyFont="1" applyFill="1" applyBorder="1"/>
    <xf numFmtId="0" fontId="28" fillId="0" borderId="3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80" fontId="28" fillId="0" borderId="82" xfId="0" applyNumberFormat="1" applyFont="1" applyBorder="1" applyAlignment="1">
      <alignment horizontal="right"/>
    </xf>
    <xf numFmtId="0" fontId="41" fillId="0" borderId="0" xfId="0" applyFont="1" applyFill="1" applyBorder="1" applyAlignment="1">
      <alignment horizontal="left" vertical="center" shrinkToFit="1"/>
    </xf>
    <xf numFmtId="0" fontId="37" fillId="0" borderId="48" xfId="19" applyFont="1" applyFill="1" applyBorder="1"/>
    <xf numFmtId="0" fontId="23" fillId="0" borderId="20" xfId="0" applyFont="1" applyBorder="1" applyAlignment="1">
      <alignment vertical="center" shrinkToFit="1"/>
    </xf>
    <xf numFmtId="0" fontId="0" fillId="0" borderId="20" xfId="0" applyFont="1" applyBorder="1" applyAlignment="1">
      <alignment horizontal="left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left" vertical="center" shrinkToFit="1"/>
    </xf>
    <xf numFmtId="0" fontId="23" fillId="0" borderId="24" xfId="0" applyFont="1" applyFill="1" applyBorder="1" applyAlignment="1">
      <alignment vertical="center" textRotation="180" shrinkToFit="1"/>
    </xf>
    <xf numFmtId="0" fontId="23" fillId="0" borderId="31" xfId="0" applyFont="1" applyBorder="1" applyAlignment="1">
      <alignment horizontal="left" vertical="center" shrinkToFit="1"/>
    </xf>
    <xf numFmtId="0" fontId="23" fillId="0" borderId="95" xfId="0" applyFont="1" applyBorder="1" applyAlignment="1">
      <alignment horizontal="left" vertical="center" shrinkToFit="1"/>
    </xf>
    <xf numFmtId="0" fontId="23" fillId="0" borderId="96" xfId="0" applyFont="1" applyBorder="1" applyAlignment="1">
      <alignment horizontal="left" vertical="center" shrinkToFit="1"/>
    </xf>
    <xf numFmtId="0" fontId="23" fillId="0" borderId="24" xfId="0" applyFont="1" applyFill="1" applyBorder="1" applyAlignment="1">
      <alignment vertical="center" shrinkToFit="1"/>
    </xf>
    <xf numFmtId="0" fontId="23" fillId="0" borderId="95" xfId="0" applyFont="1" applyFill="1" applyBorder="1" applyAlignment="1">
      <alignment vertical="center" shrinkToFit="1"/>
    </xf>
    <xf numFmtId="0" fontId="0" fillId="0" borderId="60" xfId="0" applyFont="1" applyBorder="1" applyAlignment="1">
      <alignment vertical="center" shrinkToFit="1"/>
    </xf>
    <xf numFmtId="0" fontId="23" fillId="0" borderId="24" xfId="0" applyFont="1" applyFill="1" applyBorder="1" applyAlignment="1">
      <alignment vertical="center" textRotation="255" shrinkToFit="1"/>
    </xf>
    <xf numFmtId="0" fontId="43" fillId="0" borderId="95" xfId="0" applyFont="1" applyBorder="1" applyAlignment="1">
      <alignment horizontal="left" vertical="center" shrinkToFit="1"/>
    </xf>
    <xf numFmtId="0" fontId="43" fillId="0" borderId="24" xfId="0" applyFont="1" applyFill="1" applyBorder="1" applyAlignment="1">
      <alignment vertical="center" textRotation="180" shrinkToFit="1"/>
    </xf>
    <xf numFmtId="0" fontId="43" fillId="0" borderId="20" xfId="0" applyFont="1" applyBorder="1" applyAlignment="1">
      <alignment horizontal="left" vertical="center" shrinkToFit="1"/>
    </xf>
    <xf numFmtId="0" fontId="0" fillId="0" borderId="57" xfId="0" applyFont="1" applyBorder="1" applyAlignment="1">
      <alignment vertical="center" shrinkToFit="1"/>
    </xf>
    <xf numFmtId="0" fontId="0" fillId="0" borderId="57" xfId="0" applyFont="1" applyBorder="1">
      <alignment vertical="center"/>
    </xf>
    <xf numFmtId="0" fontId="0" fillId="0" borderId="78" xfId="0" applyFont="1" applyBorder="1">
      <alignment vertical="center"/>
    </xf>
    <xf numFmtId="0" fontId="23" fillId="0" borderId="82" xfId="0" applyFont="1" applyFill="1" applyBorder="1" applyAlignment="1">
      <alignment vertical="center" shrinkToFit="1"/>
    </xf>
    <xf numFmtId="0" fontId="23" fillId="0" borderId="82" xfId="0" applyFont="1" applyFill="1" applyBorder="1" applyAlignment="1">
      <alignment horizontal="left" vertical="center" shrinkToFit="1"/>
    </xf>
    <xf numFmtId="0" fontId="0" fillId="0" borderId="0" xfId="0" applyFont="1">
      <alignment vertical="center"/>
    </xf>
    <xf numFmtId="0" fontId="23" fillId="0" borderId="69" xfId="0" applyFont="1" applyBorder="1" applyAlignment="1">
      <alignment horizontal="left" vertical="center" shrinkToFit="1"/>
    </xf>
    <xf numFmtId="0" fontId="23" fillId="0" borderId="60" xfId="0" applyFont="1" applyBorder="1">
      <alignment vertical="center"/>
    </xf>
    <xf numFmtId="0" fontId="23" fillId="0" borderId="24" xfId="0" applyFont="1" applyBorder="1" applyAlignment="1">
      <alignment horizontal="left" vertical="top" shrinkToFit="1"/>
    </xf>
    <xf numFmtId="0" fontId="23" fillId="0" borderId="88" xfId="0" applyFont="1" applyFill="1" applyBorder="1" applyAlignment="1">
      <alignment vertical="center" textRotation="180" shrinkToFit="1"/>
    </xf>
    <xf numFmtId="0" fontId="23" fillId="0" borderId="88" xfId="0" applyFont="1" applyBorder="1" applyAlignment="1">
      <alignment horizontal="left" vertical="center" shrinkToFi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/>
    </xf>
    <xf numFmtId="0" fontId="23" fillId="0" borderId="82" xfId="0" applyFont="1" applyFill="1" applyBorder="1" applyAlignment="1">
      <alignment vertical="center" textRotation="180" shrinkToFit="1"/>
    </xf>
    <xf numFmtId="0" fontId="23" fillId="0" borderId="82" xfId="0" applyFont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3" fillId="0" borderId="20" xfId="0" applyFont="1" applyFill="1" applyBorder="1" applyAlignment="1">
      <alignment horizontal="left" vertical="center" shrinkToFit="1"/>
    </xf>
    <xf numFmtId="0" fontId="23" fillId="24" borderId="16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vertical="center" textRotation="180" shrinkToFit="1"/>
    </xf>
    <xf numFmtId="0" fontId="23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3" fillId="0" borderId="29" xfId="0" applyFont="1" applyFill="1" applyBorder="1" applyAlignment="1">
      <alignment vertical="center" textRotation="180" shrinkToFit="1"/>
    </xf>
    <xf numFmtId="0" fontId="23" fillId="0" borderId="29" xfId="0" applyFont="1" applyBorder="1" applyAlignment="1">
      <alignment horizontal="left" vertical="center" shrinkToFit="1"/>
    </xf>
    <xf numFmtId="0" fontId="23" fillId="0" borderId="20" xfId="0" applyFont="1" applyFill="1" applyBorder="1" applyAlignment="1">
      <alignment vertical="center" textRotation="255" shrinkToFit="1"/>
    </xf>
    <xf numFmtId="0" fontId="23" fillId="0" borderId="20" xfId="0" applyFont="1" applyFill="1" applyBorder="1" applyAlignment="1">
      <alignment vertical="center" shrinkToFit="1"/>
    </xf>
    <xf numFmtId="0" fontId="23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60" xfId="0" applyFont="1" applyBorder="1" applyAlignment="1">
      <alignment vertical="center" shrinkToFit="1"/>
    </xf>
    <xf numFmtId="0" fontId="23" fillId="0" borderId="60" xfId="0" applyFont="1" applyBorder="1" applyAlignment="1">
      <alignment horizontal="left" vertical="center" shrinkToFit="1"/>
    </xf>
    <xf numFmtId="0" fontId="23" fillId="0" borderId="78" xfId="0" applyFont="1" applyFill="1" applyBorder="1" applyAlignment="1">
      <alignment vertical="center" textRotation="180" shrinkToFit="1"/>
    </xf>
    <xf numFmtId="0" fontId="23" fillId="0" borderId="90" xfId="0" applyFont="1" applyFill="1" applyBorder="1" applyAlignment="1">
      <alignment vertical="center" textRotation="180" shrinkToFit="1"/>
    </xf>
    <xf numFmtId="0" fontId="23" fillId="0" borderId="21" xfId="0" applyFont="1" applyFill="1" applyBorder="1" applyAlignment="1">
      <alignment vertical="center" shrinkToFit="1"/>
    </xf>
    <xf numFmtId="0" fontId="23" fillId="24" borderId="16" xfId="0" quotePrefix="1" applyFont="1" applyFill="1" applyBorder="1" applyAlignment="1">
      <alignment horizontal="center" vertical="center" shrinkToFit="1"/>
    </xf>
    <xf numFmtId="0" fontId="23" fillId="0" borderId="30" xfId="0" applyFont="1" applyBorder="1" applyAlignment="1">
      <alignment horizontal="left" vertical="center" shrinkToFit="1"/>
    </xf>
    <xf numFmtId="0" fontId="23" fillId="0" borderId="57" xfId="0" applyFont="1" applyBorder="1">
      <alignment vertical="center"/>
    </xf>
    <xf numFmtId="0" fontId="23" fillId="0" borderId="60" xfId="0" applyFont="1" applyFill="1" applyBorder="1" applyAlignment="1">
      <alignment vertical="center" textRotation="180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77" xfId="0" applyFont="1" applyFill="1" applyBorder="1" applyAlignment="1">
      <alignment horizontal="center" vertical="center" shrinkToFit="1"/>
    </xf>
    <xf numFmtId="0" fontId="23" fillId="0" borderId="17" xfId="0" applyFont="1" applyBorder="1" applyAlignment="1">
      <alignment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77" xfId="0" applyFont="1" applyBorder="1" applyAlignment="1">
      <alignment vertical="center" shrinkToFit="1"/>
    </xf>
    <xf numFmtId="0" fontId="23" fillId="0" borderId="78" xfId="0" applyFont="1" applyBorder="1" applyAlignment="1">
      <alignment horizontal="left" vertical="center" shrinkToFit="1"/>
    </xf>
    <xf numFmtId="0" fontId="23" fillId="0" borderId="78" xfId="0" applyFont="1" applyBorder="1" applyAlignment="1">
      <alignment vertical="center" shrinkToFit="1"/>
    </xf>
    <xf numFmtId="0" fontId="23" fillId="0" borderId="97" xfId="0" applyFont="1" applyFill="1" applyBorder="1" applyAlignment="1">
      <alignment vertical="center" textRotation="180" shrinkToFit="1"/>
    </xf>
    <xf numFmtId="0" fontId="23" fillId="0" borderId="17" xfId="0" applyFont="1" applyBorder="1" applyAlignment="1">
      <alignment vertical="center"/>
    </xf>
    <xf numFmtId="0" fontId="23" fillId="0" borderId="69" xfId="0" applyFont="1" applyBorder="1" applyAlignment="1">
      <alignment vertical="center"/>
    </xf>
    <xf numFmtId="0" fontId="23" fillId="0" borderId="21" xfId="0" applyFont="1" applyFill="1" applyBorder="1" applyAlignment="1">
      <alignment horizontal="left" vertical="center" shrinkToFit="1"/>
    </xf>
    <xf numFmtId="0" fontId="23" fillId="24" borderId="98" xfId="0" applyFont="1" applyFill="1" applyBorder="1" applyAlignment="1">
      <alignment horizontal="center" vertical="center" shrinkToFit="1"/>
    </xf>
    <xf numFmtId="0" fontId="23" fillId="0" borderId="57" xfId="0" applyFont="1" applyBorder="1" applyAlignment="1">
      <alignment horizontal="left" vertical="center" shrinkToFit="1"/>
    </xf>
    <xf numFmtId="0" fontId="23" fillId="0" borderId="78" xfId="0" applyFont="1" applyFill="1" applyBorder="1" applyAlignment="1">
      <alignment vertical="center" shrinkToFit="1"/>
    </xf>
    <xf numFmtId="0" fontId="23" fillId="0" borderId="78" xfId="0" applyFont="1" applyFill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179" fontId="37" fillId="0" borderId="61" xfId="19" applyNumberFormat="1" applyFont="1" applyFill="1" applyBorder="1"/>
    <xf numFmtId="179" fontId="37" fillId="0" borderId="100" xfId="19" applyNumberFormat="1" applyFont="1" applyFill="1" applyBorder="1"/>
    <xf numFmtId="0" fontId="28" fillId="0" borderId="29" xfId="0" applyFont="1" applyBorder="1" applyAlignment="1">
      <alignment horizontal="left"/>
    </xf>
    <xf numFmtId="0" fontId="28" fillId="0" borderId="101" xfId="0" applyFont="1" applyBorder="1" applyAlignment="1">
      <alignment horizontal="center"/>
    </xf>
    <xf numFmtId="0" fontId="46" fillId="0" borderId="0" xfId="19" applyFont="1"/>
    <xf numFmtId="0" fontId="41" fillId="0" borderId="20" xfId="0" applyFont="1" applyBorder="1" applyAlignment="1">
      <alignment vertical="center" textRotation="180" shrinkToFit="1"/>
    </xf>
    <xf numFmtId="0" fontId="23" fillId="0" borderId="17" xfId="0" applyFont="1" applyFill="1" applyBorder="1" applyAlignment="1">
      <alignment vertical="center" shrinkToFit="1"/>
    </xf>
    <xf numFmtId="0" fontId="23" fillId="0" borderId="77" xfId="0" applyFont="1" applyFill="1" applyBorder="1" applyAlignment="1">
      <alignment vertical="center" shrinkToFit="1"/>
    </xf>
    <xf numFmtId="0" fontId="23" fillId="0" borderId="77" xfId="0" applyFont="1" applyBorder="1" applyAlignment="1">
      <alignment horizontal="center"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21" xfId="0" applyFont="1" applyBorder="1" applyAlignment="1">
      <alignment vertical="center" shrinkToFit="1"/>
    </xf>
    <xf numFmtId="0" fontId="23" fillId="0" borderId="17" xfId="0" applyFont="1" applyFill="1" applyBorder="1" applyAlignment="1">
      <alignment horizontal="left" vertical="center" shrinkToFit="1"/>
    </xf>
    <xf numFmtId="0" fontId="44" fillId="0" borderId="57" xfId="0" applyFont="1" applyFill="1" applyBorder="1" applyAlignment="1">
      <alignment horizontal="center" vertical="center" shrinkToFit="1"/>
    </xf>
    <xf numFmtId="0" fontId="44" fillId="0" borderId="0" xfId="0" applyFont="1" applyFill="1" applyBorder="1" applyAlignment="1">
      <alignment horizontal="center" vertical="center" shrinkToFit="1"/>
    </xf>
    <xf numFmtId="0" fontId="44" fillId="0" borderId="61" xfId="0" applyFont="1" applyFill="1" applyBorder="1" applyAlignment="1">
      <alignment horizontal="center" vertical="center" shrinkToFit="1"/>
    </xf>
    <xf numFmtId="0" fontId="47" fillId="25" borderId="57" xfId="0" applyFont="1" applyFill="1" applyBorder="1" applyAlignment="1">
      <alignment horizontal="center" vertical="center" shrinkToFit="1"/>
    </xf>
    <xf numFmtId="0" fontId="47" fillId="25" borderId="0" xfId="0" applyFont="1" applyFill="1" applyBorder="1" applyAlignment="1">
      <alignment horizontal="center" vertical="center" shrinkToFit="1"/>
    </xf>
    <xf numFmtId="0" fontId="47" fillId="25" borderId="61" xfId="0" applyFont="1" applyFill="1" applyBorder="1" applyAlignment="1">
      <alignment horizontal="center" vertical="center" shrinkToFit="1"/>
    </xf>
    <xf numFmtId="0" fontId="50" fillId="27" borderId="57" xfId="0" applyFont="1" applyFill="1" applyBorder="1" applyAlignment="1">
      <alignment horizontal="center" vertical="center" shrinkToFit="1"/>
    </xf>
    <xf numFmtId="0" fontId="50" fillId="27" borderId="0" xfId="0" applyFont="1" applyFill="1" applyBorder="1" applyAlignment="1">
      <alignment horizontal="center" vertical="center" shrinkToFit="1"/>
    </xf>
    <xf numFmtId="0" fontId="50" fillId="27" borderId="61" xfId="0" applyFont="1" applyFill="1" applyBorder="1" applyAlignment="1">
      <alignment horizontal="center" vertical="center" shrinkToFit="1"/>
    </xf>
    <xf numFmtId="0" fontId="54" fillId="26" borderId="57" xfId="0" applyFont="1" applyFill="1" applyBorder="1" applyAlignment="1">
      <alignment horizontal="center" vertical="center" shrinkToFit="1"/>
    </xf>
    <xf numFmtId="0" fontId="54" fillId="26" borderId="0" xfId="0" applyFont="1" applyFill="1" applyBorder="1" applyAlignment="1">
      <alignment horizontal="center" vertical="center" shrinkToFit="1"/>
    </xf>
    <xf numFmtId="0" fontId="54" fillId="26" borderId="61" xfId="0" applyFont="1" applyFill="1" applyBorder="1" applyAlignment="1">
      <alignment horizontal="center" vertical="center" shrinkToFit="1"/>
    </xf>
    <xf numFmtId="0" fontId="44" fillId="0" borderId="57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61" xfId="0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 shrinkToFit="1"/>
    </xf>
    <xf numFmtId="0" fontId="44" fillId="0" borderId="63" xfId="0" applyFont="1" applyFill="1" applyBorder="1" applyAlignment="1">
      <alignment horizontal="center" vertical="center" shrinkToFit="1"/>
    </xf>
    <xf numFmtId="0" fontId="44" fillId="0" borderId="54" xfId="0" applyFont="1" applyFill="1" applyBorder="1" applyAlignment="1">
      <alignment horizontal="center" vertical="center" shrinkToFit="1"/>
    </xf>
    <xf numFmtId="0" fontId="44" fillId="0" borderId="48" xfId="0" applyFont="1" applyFill="1" applyBorder="1" applyAlignment="1">
      <alignment horizontal="center" vertical="center" shrinkToFit="1"/>
    </xf>
    <xf numFmtId="0" fontId="64" fillId="27" borderId="48" xfId="0" applyFont="1" applyFill="1" applyBorder="1" applyAlignment="1">
      <alignment horizontal="center" vertical="center" shrinkToFit="1"/>
    </xf>
    <xf numFmtId="0" fontId="64" fillId="27" borderId="0" xfId="0" applyFont="1" applyFill="1" applyBorder="1" applyAlignment="1">
      <alignment horizontal="center" vertical="center" shrinkToFit="1"/>
    </xf>
    <xf numFmtId="0" fontId="85" fillId="26" borderId="57" xfId="0" applyFont="1" applyFill="1" applyBorder="1" applyAlignment="1">
      <alignment horizontal="center" vertical="center" shrinkToFit="1"/>
    </xf>
    <xf numFmtId="0" fontId="85" fillId="26" borderId="0" xfId="0" applyFont="1" applyFill="1" applyBorder="1" applyAlignment="1">
      <alignment horizontal="center" vertical="center" shrinkToFit="1"/>
    </xf>
    <xf numFmtId="0" fontId="91" fillId="28" borderId="57" xfId="0" applyFont="1" applyFill="1" applyBorder="1" applyAlignment="1">
      <alignment horizontal="center" vertical="center" shrinkToFit="1"/>
    </xf>
    <xf numFmtId="0" fontId="91" fillId="28" borderId="0" xfId="0" applyFont="1" applyFill="1" applyBorder="1" applyAlignment="1">
      <alignment horizontal="center" vertical="center" shrinkToFit="1"/>
    </xf>
    <xf numFmtId="0" fontId="91" fillId="28" borderId="61" xfId="0" applyFont="1" applyFill="1" applyBorder="1" applyAlignment="1">
      <alignment horizontal="center" vertical="center" shrinkToFit="1"/>
    </xf>
    <xf numFmtId="0" fontId="44" fillId="0" borderId="67" xfId="0" applyFont="1" applyFill="1" applyBorder="1" applyAlignment="1">
      <alignment horizontal="center" vertical="center" shrinkToFit="1"/>
    </xf>
    <xf numFmtId="0" fontId="76" fillId="26" borderId="48" xfId="0" applyFont="1" applyFill="1" applyBorder="1" applyAlignment="1">
      <alignment horizontal="center" vertical="center"/>
    </xf>
    <xf numFmtId="0" fontId="76" fillId="26" borderId="0" xfId="0" applyFont="1" applyFill="1" applyBorder="1" applyAlignment="1">
      <alignment horizontal="center" vertical="center"/>
    </xf>
    <xf numFmtId="0" fontId="66" fillId="27" borderId="57" xfId="0" applyFont="1" applyFill="1" applyBorder="1" applyAlignment="1">
      <alignment horizontal="center" vertical="center"/>
    </xf>
    <xf numFmtId="0" fontId="66" fillId="27" borderId="0" xfId="0" applyFont="1" applyFill="1" applyBorder="1" applyAlignment="1">
      <alignment horizontal="center" vertical="center"/>
    </xf>
    <xf numFmtId="0" fontId="58" fillId="26" borderId="57" xfId="0" applyFont="1" applyFill="1" applyBorder="1" applyAlignment="1">
      <alignment horizontal="center" vertical="center"/>
    </xf>
    <xf numFmtId="0" fontId="58" fillId="26" borderId="0" xfId="0" applyFont="1" applyFill="1" applyBorder="1" applyAlignment="1">
      <alignment horizontal="center" vertical="center"/>
    </xf>
    <xf numFmtId="0" fontId="58" fillId="26" borderId="61" xfId="0" applyFont="1" applyFill="1" applyBorder="1" applyAlignment="1">
      <alignment horizontal="center" vertical="center"/>
    </xf>
    <xf numFmtId="0" fontId="44" fillId="0" borderId="48" xfId="0" applyFont="1" applyFill="1" applyBorder="1" applyAlignment="1">
      <alignment horizontal="center" vertical="center" wrapText="1"/>
    </xf>
    <xf numFmtId="0" fontId="44" fillId="33" borderId="57" xfId="0" applyFont="1" applyFill="1" applyBorder="1" applyAlignment="1">
      <alignment horizontal="center" vertical="center" wrapText="1"/>
    </xf>
    <xf numFmtId="0" fontId="44" fillId="33" borderId="0" xfId="0" applyFont="1" applyFill="1" applyBorder="1" applyAlignment="1">
      <alignment horizontal="center" vertical="center" wrapText="1"/>
    </xf>
    <xf numFmtId="0" fontId="44" fillId="33" borderId="61" xfId="0" applyFont="1" applyFill="1" applyBorder="1" applyAlignment="1">
      <alignment horizontal="center" vertical="center" wrapText="1"/>
    </xf>
    <xf numFmtId="0" fontId="68" fillId="25" borderId="48" xfId="0" applyFont="1" applyFill="1" applyBorder="1" applyAlignment="1">
      <alignment horizontal="center" vertical="center" shrinkToFit="1"/>
    </xf>
    <xf numFmtId="0" fontId="68" fillId="25" borderId="0" xfId="0" applyFont="1" applyFill="1" applyBorder="1" applyAlignment="1">
      <alignment horizontal="center" vertical="center" shrinkToFit="1"/>
    </xf>
    <xf numFmtId="0" fontId="89" fillId="28" borderId="57" xfId="0" applyFont="1" applyFill="1" applyBorder="1" applyAlignment="1">
      <alignment horizontal="center" vertical="center" shrinkToFit="1"/>
    </xf>
    <xf numFmtId="0" fontId="89" fillId="28" borderId="0" xfId="0" applyFont="1" applyFill="1" applyBorder="1" applyAlignment="1">
      <alignment horizontal="center" vertical="center" shrinkToFit="1"/>
    </xf>
    <xf numFmtId="0" fontId="92" fillId="32" borderId="57" xfId="0" applyFont="1" applyFill="1" applyBorder="1" applyAlignment="1">
      <alignment horizontal="center" vertical="center" shrinkToFit="1"/>
    </xf>
    <xf numFmtId="0" fontId="92" fillId="32" borderId="0" xfId="0" applyFont="1" applyFill="1" applyBorder="1" applyAlignment="1">
      <alignment horizontal="center" vertical="center" shrinkToFit="1"/>
    </xf>
    <xf numFmtId="0" fontId="92" fillId="32" borderId="61" xfId="0" applyFont="1" applyFill="1" applyBorder="1" applyAlignment="1">
      <alignment horizontal="center" vertical="center" shrinkToFit="1"/>
    </xf>
    <xf numFmtId="178" fontId="95" fillId="38" borderId="102" xfId="0" applyNumberFormat="1" applyFont="1" applyFill="1" applyBorder="1" applyAlignment="1">
      <alignment horizontal="left" wrapText="1"/>
    </xf>
    <xf numFmtId="178" fontId="95" fillId="38" borderId="79" xfId="0" applyNumberFormat="1" applyFont="1" applyFill="1" applyBorder="1" applyAlignment="1">
      <alignment horizontal="left" wrapText="1"/>
    </xf>
    <xf numFmtId="178" fontId="95" fillId="38" borderId="83" xfId="0" applyNumberFormat="1" applyFont="1" applyFill="1" applyBorder="1" applyAlignment="1">
      <alignment horizontal="left" wrapText="1"/>
    </xf>
    <xf numFmtId="178" fontId="95" fillId="38" borderId="57" xfId="0" applyNumberFormat="1" applyFont="1" applyFill="1" applyBorder="1" applyAlignment="1">
      <alignment horizontal="left" wrapText="1"/>
    </xf>
    <xf numFmtId="178" fontId="95" fillId="38" borderId="0" xfId="0" applyNumberFormat="1" applyFont="1" applyFill="1" applyBorder="1" applyAlignment="1">
      <alignment horizontal="left" wrapText="1"/>
    </xf>
    <xf numFmtId="178" fontId="95" fillId="38" borderId="56" xfId="0" applyNumberFormat="1" applyFont="1" applyFill="1" applyBorder="1" applyAlignment="1">
      <alignment horizontal="left" wrapText="1"/>
    </xf>
    <xf numFmtId="178" fontId="95" fillId="38" borderId="72" xfId="0" applyNumberFormat="1" applyFont="1" applyFill="1" applyBorder="1" applyAlignment="1">
      <alignment horizontal="left" wrapText="1"/>
    </xf>
    <xf numFmtId="178" fontId="95" fillId="38" borderId="33" xfId="0" applyNumberFormat="1" applyFont="1" applyFill="1" applyBorder="1" applyAlignment="1">
      <alignment horizontal="left" wrapText="1"/>
    </xf>
    <xf numFmtId="178" fontId="95" fillId="38" borderId="84" xfId="0" applyNumberFormat="1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center" vertical="center"/>
    </xf>
    <xf numFmtId="0" fontId="39" fillId="0" borderId="0" xfId="19" applyFont="1" applyFill="1" applyBorder="1" applyAlignment="1">
      <alignment horizontal="left"/>
    </xf>
    <xf numFmtId="178" fontId="34" fillId="0" borderId="73" xfId="0" applyNumberFormat="1" applyFont="1" applyFill="1" applyBorder="1" applyAlignment="1">
      <alignment horizontal="center" vertical="center" wrapText="1"/>
    </xf>
    <xf numFmtId="178" fontId="34" fillId="0" borderId="74" xfId="0" applyNumberFormat="1" applyFont="1" applyFill="1" applyBorder="1" applyAlignment="1">
      <alignment horizontal="center" vertical="center" wrapText="1"/>
    </xf>
    <xf numFmtId="178" fontId="34" fillId="0" borderId="49" xfId="0" applyNumberFormat="1" applyFont="1" applyFill="1" applyBorder="1" applyAlignment="1">
      <alignment horizontal="center" vertical="center" wrapText="1"/>
    </xf>
    <xf numFmtId="178" fontId="34" fillId="0" borderId="43" xfId="0" applyNumberFormat="1" applyFont="1" applyFill="1" applyBorder="1" applyAlignment="1">
      <alignment horizontal="center" vertical="center" wrapText="1"/>
    </xf>
    <xf numFmtId="178" fontId="34" fillId="0" borderId="46" xfId="0" applyNumberFormat="1" applyFont="1" applyFill="1" applyBorder="1" applyAlignment="1">
      <alignment horizontal="center" vertical="center" wrapText="1"/>
    </xf>
    <xf numFmtId="0" fontId="53" fillId="26" borderId="57" xfId="0" applyFont="1" applyFill="1" applyBorder="1" applyAlignment="1">
      <alignment horizontal="center" vertical="center" shrinkToFit="1"/>
    </xf>
    <xf numFmtId="0" fontId="53" fillId="26" borderId="0" xfId="0" applyFont="1" applyFill="1" applyBorder="1" applyAlignment="1">
      <alignment horizontal="center" vertical="center" shrinkToFit="1"/>
    </xf>
    <xf numFmtId="0" fontId="53" fillId="26" borderId="56" xfId="0" applyFont="1" applyFill="1" applyBorder="1" applyAlignment="1">
      <alignment horizontal="center" vertical="center" shrinkToFit="1"/>
    </xf>
    <xf numFmtId="0" fontId="54" fillId="0" borderId="48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54" fillId="0" borderId="61" xfId="0" applyFont="1" applyFill="1" applyBorder="1" applyAlignment="1">
      <alignment horizontal="center" vertical="center" shrinkToFit="1"/>
    </xf>
    <xf numFmtId="0" fontId="55" fillId="28" borderId="57" xfId="0" applyFont="1" applyFill="1" applyBorder="1" applyAlignment="1">
      <alignment horizontal="center" vertical="center" shrinkToFit="1"/>
    </xf>
    <xf numFmtId="0" fontId="55" fillId="28" borderId="0" xfId="0" applyFont="1" applyFill="1" applyBorder="1" applyAlignment="1">
      <alignment horizontal="center" vertical="center" shrinkToFit="1"/>
    </xf>
    <xf numFmtId="0" fontId="55" fillId="28" borderId="61" xfId="0" applyFont="1" applyFill="1" applyBorder="1" applyAlignment="1">
      <alignment horizontal="center" vertical="center" shrinkToFit="1"/>
    </xf>
    <xf numFmtId="0" fontId="89" fillId="27" borderId="57" xfId="0" applyFont="1" applyFill="1" applyBorder="1" applyAlignment="1">
      <alignment horizontal="center" vertical="center" shrinkToFit="1"/>
    </xf>
    <xf numFmtId="0" fontId="89" fillId="27" borderId="0" xfId="0" applyFont="1" applyFill="1" applyBorder="1" applyAlignment="1">
      <alignment horizontal="center" vertical="center" shrinkToFit="1"/>
    </xf>
    <xf numFmtId="0" fontId="56" fillId="28" borderId="57" xfId="0" applyFont="1" applyFill="1" applyBorder="1" applyAlignment="1">
      <alignment horizontal="center" vertical="center" shrinkToFit="1"/>
    </xf>
    <xf numFmtId="0" fontId="56" fillId="28" borderId="0" xfId="0" applyFont="1" applyFill="1" applyBorder="1" applyAlignment="1">
      <alignment horizontal="center" vertical="center" shrinkToFit="1"/>
    </xf>
    <xf numFmtId="0" fontId="56" fillId="28" borderId="56" xfId="0" applyFont="1" applyFill="1" applyBorder="1" applyAlignment="1">
      <alignment horizontal="center" vertical="center" shrinkToFit="1"/>
    </xf>
    <xf numFmtId="0" fontId="44" fillId="0" borderId="56" xfId="0" applyFont="1" applyFill="1" applyBorder="1" applyAlignment="1">
      <alignment horizontal="center" vertical="center" wrapText="1"/>
    </xf>
    <xf numFmtId="178" fontId="34" fillId="0" borderId="94" xfId="0" applyNumberFormat="1" applyFont="1" applyFill="1" applyBorder="1" applyAlignment="1">
      <alignment horizontal="right" vertical="center" wrapText="1"/>
    </xf>
    <xf numFmtId="178" fontId="34" fillId="0" borderId="79" xfId="0" applyNumberFormat="1" applyFont="1" applyFill="1" applyBorder="1" applyAlignment="1">
      <alignment horizontal="right" vertical="center" wrapText="1"/>
    </xf>
    <xf numFmtId="178" fontId="34" fillId="0" borderId="99" xfId="0" applyNumberFormat="1" applyFont="1" applyFill="1" applyBorder="1" applyAlignment="1">
      <alignment horizontal="right" vertical="center" wrapText="1"/>
    </xf>
    <xf numFmtId="178" fontId="34" fillId="0" borderId="85" xfId="0" applyNumberFormat="1" applyFont="1" applyFill="1" applyBorder="1" applyAlignment="1">
      <alignment horizontal="center" vertical="center" wrapText="1"/>
    </xf>
    <xf numFmtId="178" fontId="34" fillId="0" borderId="44" xfId="0" applyNumberFormat="1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 shrinkToFit="1"/>
    </xf>
    <xf numFmtId="0" fontId="44" fillId="0" borderId="58" xfId="0" applyFont="1" applyFill="1" applyBorder="1" applyAlignment="1">
      <alignment horizontal="center" vertical="center" shrinkToFit="1"/>
    </xf>
    <xf numFmtId="0" fontId="44" fillId="0" borderId="62" xfId="0" applyFont="1" applyFill="1" applyBorder="1" applyAlignment="1">
      <alignment horizontal="center" vertical="center" shrinkToFit="1"/>
    </xf>
    <xf numFmtId="0" fontId="45" fillId="0" borderId="50" xfId="0" applyFont="1" applyFill="1" applyBorder="1" applyAlignment="1">
      <alignment horizontal="center" vertical="center" shrinkToFit="1"/>
    </xf>
    <xf numFmtId="0" fontId="45" fillId="0" borderId="68" xfId="0" applyFont="1" applyFill="1" applyBorder="1" applyAlignment="1">
      <alignment horizontal="center" vertical="center" shrinkToFit="1"/>
    </xf>
    <xf numFmtId="0" fontId="47" fillId="0" borderId="48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7" fillId="0" borderId="61" xfId="0" applyFont="1" applyFill="1" applyBorder="1" applyAlignment="1">
      <alignment horizontal="center" vertical="center" shrinkToFit="1"/>
    </xf>
    <xf numFmtId="0" fontId="93" fillId="30" borderId="57" xfId="0" applyFont="1" applyFill="1" applyBorder="1" applyAlignment="1">
      <alignment horizontal="center" vertical="center"/>
    </xf>
    <xf numFmtId="0" fontId="93" fillId="30" borderId="0" xfId="0" applyFont="1" applyFill="1" applyBorder="1" applyAlignment="1">
      <alignment horizontal="center" vertical="center"/>
    </xf>
    <xf numFmtId="0" fontId="93" fillId="30" borderId="61" xfId="0" applyFont="1" applyFill="1" applyBorder="1" applyAlignment="1">
      <alignment horizontal="center" vertical="center"/>
    </xf>
    <xf numFmtId="0" fontId="48" fillId="26" borderId="57" xfId="0" applyFont="1" applyFill="1" applyBorder="1" applyAlignment="1">
      <alignment horizontal="center" vertical="center"/>
    </xf>
    <xf numFmtId="0" fontId="48" fillId="26" borderId="0" xfId="0" applyFont="1" applyFill="1" applyBorder="1" applyAlignment="1">
      <alignment horizontal="center" vertical="center"/>
    </xf>
    <xf numFmtId="0" fontId="49" fillId="29" borderId="57" xfId="0" applyFont="1" applyFill="1" applyBorder="1" applyAlignment="1">
      <alignment horizontal="center" vertical="center"/>
    </xf>
    <xf numFmtId="0" fontId="49" fillId="29" borderId="0" xfId="0" applyFont="1" applyFill="1" applyBorder="1" applyAlignment="1">
      <alignment horizontal="center" vertical="center"/>
    </xf>
    <xf numFmtId="0" fontId="49" fillId="29" borderId="56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0" fillId="0" borderId="61" xfId="0" applyFont="1" applyFill="1" applyBorder="1" applyAlignment="1">
      <alignment horizontal="center" vertical="center" shrinkToFit="1"/>
    </xf>
    <xf numFmtId="0" fontId="51" fillId="26" borderId="57" xfId="0" applyFont="1" applyFill="1" applyBorder="1" applyAlignment="1">
      <alignment horizontal="center" vertical="center"/>
    </xf>
    <xf numFmtId="0" fontId="51" fillId="26" borderId="0" xfId="0" applyFont="1" applyFill="1" applyBorder="1" applyAlignment="1">
      <alignment horizontal="center" vertical="center"/>
    </xf>
    <xf numFmtId="0" fontId="51" fillId="26" borderId="61" xfId="0" applyFont="1" applyFill="1" applyBorder="1" applyAlignment="1">
      <alignment horizontal="center" vertical="center"/>
    </xf>
    <xf numFmtId="0" fontId="52" fillId="28" borderId="57" xfId="0" applyFont="1" applyFill="1" applyBorder="1" applyAlignment="1">
      <alignment horizontal="center" vertical="center" shrinkToFit="1"/>
    </xf>
    <xf numFmtId="0" fontId="52" fillId="28" borderId="0" xfId="0" applyFont="1" applyFill="1" applyBorder="1" applyAlignment="1">
      <alignment horizontal="center" vertical="center" shrinkToFit="1"/>
    </xf>
    <xf numFmtId="0" fontId="44" fillId="0" borderId="65" xfId="0" applyFont="1" applyFill="1" applyBorder="1" applyAlignment="1">
      <alignment horizontal="center" vertical="center" shrinkToFit="1"/>
    </xf>
    <xf numFmtId="178" fontId="34" fillId="0" borderId="51" xfId="0" applyNumberFormat="1" applyFont="1" applyFill="1" applyBorder="1" applyAlignment="1">
      <alignment horizontal="center" vertical="center" wrapText="1"/>
    </xf>
    <xf numFmtId="178" fontId="34" fillId="0" borderId="52" xfId="0" applyNumberFormat="1" applyFont="1" applyFill="1" applyBorder="1" applyAlignment="1">
      <alignment horizontal="center" vertical="center" wrapText="1"/>
    </xf>
    <xf numFmtId="178" fontId="34" fillId="0" borderId="53" xfId="0" applyNumberFormat="1" applyFont="1" applyFill="1" applyBorder="1" applyAlignment="1">
      <alignment horizontal="center" vertical="center" wrapText="1"/>
    </xf>
    <xf numFmtId="178" fontId="34" fillId="0" borderId="55" xfId="0" applyNumberFormat="1" applyFont="1" applyFill="1" applyBorder="1" applyAlignment="1">
      <alignment horizontal="center" vertical="center" wrapText="1"/>
    </xf>
    <xf numFmtId="0" fontId="44" fillId="0" borderId="64" xfId="0" applyFont="1" applyFill="1" applyBorder="1" applyAlignment="1">
      <alignment horizontal="center" vertical="center" shrinkToFit="1"/>
    </xf>
    <xf numFmtId="0" fontId="44" fillId="0" borderId="50" xfId="0" applyFont="1" applyFill="1" applyBorder="1" applyAlignment="1">
      <alignment horizontal="center" vertical="center" shrinkToFit="1"/>
    </xf>
    <xf numFmtId="0" fontId="45" fillId="0" borderId="57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horizontal="center" vertical="center" shrinkToFit="1"/>
    </xf>
    <xf numFmtId="0" fontId="45" fillId="0" borderId="56" xfId="0" applyFont="1" applyFill="1" applyBorder="1" applyAlignment="1">
      <alignment horizontal="center" vertical="center" shrinkToFit="1"/>
    </xf>
    <xf numFmtId="0" fontId="47" fillId="26" borderId="48" xfId="0" applyFont="1" applyFill="1" applyBorder="1" applyAlignment="1">
      <alignment horizontal="center" vertical="center"/>
    </xf>
    <xf numFmtId="0" fontId="47" fillId="26" borderId="0" xfId="0" applyFont="1" applyFill="1" applyBorder="1" applyAlignment="1">
      <alignment horizontal="center" vertical="center"/>
    </xf>
    <xf numFmtId="0" fontId="57" fillId="29" borderId="57" xfId="0" applyFont="1" applyFill="1" applyBorder="1" applyAlignment="1">
      <alignment horizontal="center" vertical="center"/>
    </xf>
    <xf numFmtId="0" fontId="57" fillId="29" borderId="0" xfId="0" applyFont="1" applyFill="1" applyBorder="1" applyAlignment="1">
      <alignment horizontal="center" vertical="center"/>
    </xf>
    <xf numFmtId="0" fontId="57" fillId="29" borderId="61" xfId="0" applyFont="1" applyFill="1" applyBorder="1" applyAlignment="1">
      <alignment horizontal="center" vertical="center"/>
    </xf>
    <xf numFmtId="0" fontId="47" fillId="27" borderId="57" xfId="0" applyFont="1" applyFill="1" applyBorder="1" applyAlignment="1">
      <alignment horizontal="center" vertical="center"/>
    </xf>
    <xf numFmtId="0" fontId="47" fillId="27" borderId="0" xfId="0" applyFont="1" applyFill="1" applyBorder="1" applyAlignment="1">
      <alignment horizontal="center" vertical="center"/>
    </xf>
    <xf numFmtId="0" fontId="47" fillId="27" borderId="61" xfId="0" applyFont="1" applyFill="1" applyBorder="1" applyAlignment="1">
      <alignment horizontal="center" vertical="center"/>
    </xf>
    <xf numFmtId="0" fontId="59" fillId="26" borderId="57" xfId="0" applyFont="1" applyFill="1" applyBorder="1" applyAlignment="1">
      <alignment horizontal="center" vertical="center"/>
    </xf>
    <xf numFmtId="0" fontId="60" fillId="26" borderId="0" xfId="0" applyFont="1" applyFill="1" applyBorder="1" applyAlignment="1">
      <alignment horizontal="center" vertical="center"/>
    </xf>
    <xf numFmtId="0" fontId="60" fillId="26" borderId="56" xfId="0" applyFont="1" applyFill="1" applyBorder="1" applyAlignment="1">
      <alignment horizontal="center" vertical="center"/>
    </xf>
    <xf numFmtId="0" fontId="61" fillId="28" borderId="59" xfId="0" applyFont="1" applyFill="1" applyBorder="1" applyAlignment="1">
      <alignment horizontal="center" vertical="center" shrinkToFit="1"/>
    </xf>
    <xf numFmtId="0" fontId="61" fillId="28" borderId="60" xfId="0" applyFont="1" applyFill="1" applyBorder="1" applyAlignment="1">
      <alignment horizontal="center" vertical="center" shrinkToFit="1"/>
    </xf>
    <xf numFmtId="0" fontId="61" fillId="28" borderId="57" xfId="0" applyFont="1" applyFill="1" applyBorder="1" applyAlignment="1">
      <alignment horizontal="center" vertical="center" shrinkToFit="1"/>
    </xf>
    <xf numFmtId="0" fontId="62" fillId="28" borderId="57" xfId="0" applyFont="1" applyFill="1" applyBorder="1" applyAlignment="1">
      <alignment horizontal="center" vertical="center" shrinkToFit="1"/>
    </xf>
    <xf numFmtId="0" fontId="62" fillId="28" borderId="0" xfId="0" applyFont="1" applyFill="1" applyBorder="1" applyAlignment="1">
      <alignment horizontal="center" vertical="center" shrinkToFit="1"/>
    </xf>
    <xf numFmtId="0" fontId="62" fillId="28" borderId="61" xfId="0" applyFont="1" applyFill="1" applyBorder="1" applyAlignment="1">
      <alignment horizontal="center" vertical="center" shrinkToFit="1"/>
    </xf>
    <xf numFmtId="0" fontId="63" fillId="28" borderId="57" xfId="0" applyFont="1" applyFill="1" applyBorder="1" applyAlignment="1">
      <alignment horizontal="center" vertical="center" shrinkToFit="1"/>
    </xf>
    <xf numFmtId="0" fontId="63" fillId="28" borderId="0" xfId="0" applyFont="1" applyFill="1" applyBorder="1" applyAlignment="1">
      <alignment horizontal="center" vertical="center" shrinkToFit="1"/>
    </xf>
    <xf numFmtId="0" fontId="63" fillId="28" borderId="61" xfId="0" applyFont="1" applyFill="1" applyBorder="1" applyAlignment="1">
      <alignment horizontal="center" vertical="center" shrinkToFit="1"/>
    </xf>
    <xf numFmtId="0" fontId="64" fillId="26" borderId="57" xfId="0" applyFont="1" applyFill="1" applyBorder="1" applyAlignment="1">
      <alignment horizontal="center" vertical="center" shrinkToFit="1"/>
    </xf>
    <xf numFmtId="0" fontId="64" fillId="26" borderId="0" xfId="0" applyFont="1" applyFill="1" applyBorder="1" applyAlignment="1">
      <alignment horizontal="center" vertical="center" shrinkToFit="1"/>
    </xf>
    <xf numFmtId="0" fontId="65" fillId="28" borderId="60" xfId="0" applyFont="1" applyFill="1" applyBorder="1" applyAlignment="1">
      <alignment horizontal="center" vertical="center" shrinkToFit="1"/>
    </xf>
    <xf numFmtId="0" fontId="65" fillId="28" borderId="70" xfId="0" applyFont="1" applyFill="1" applyBorder="1" applyAlignment="1">
      <alignment horizontal="center" vertical="center" shrinkToFit="1"/>
    </xf>
    <xf numFmtId="0" fontId="94" fillId="26" borderId="59" xfId="0" applyFont="1" applyFill="1" applyBorder="1" applyAlignment="1">
      <alignment horizontal="center" vertical="center" shrinkToFit="1"/>
    </xf>
    <xf numFmtId="0" fontId="94" fillId="26" borderId="60" xfId="0" applyFont="1" applyFill="1" applyBorder="1" applyAlignment="1">
      <alignment horizontal="center" vertical="center" shrinkToFit="1"/>
    </xf>
    <xf numFmtId="0" fontId="94" fillId="26" borderId="57" xfId="0" applyFont="1" applyFill="1" applyBorder="1" applyAlignment="1">
      <alignment horizontal="center" vertical="center" shrinkToFit="1"/>
    </xf>
    <xf numFmtId="0" fontId="66" fillId="25" borderId="57" xfId="0" applyFont="1" applyFill="1" applyBorder="1" applyAlignment="1">
      <alignment horizontal="center" vertical="center" shrinkToFit="1"/>
    </xf>
    <xf numFmtId="0" fontId="66" fillId="25" borderId="0" xfId="0" applyFont="1" applyFill="1" applyBorder="1" applyAlignment="1">
      <alignment horizontal="center" vertical="center" shrinkToFit="1"/>
    </xf>
    <xf numFmtId="0" fontId="66" fillId="25" borderId="61" xfId="0" applyFont="1" applyFill="1" applyBorder="1" applyAlignment="1">
      <alignment horizontal="center" vertical="center" shrinkToFit="1"/>
    </xf>
    <xf numFmtId="0" fontId="67" fillId="29" borderId="57" xfId="0" applyFont="1" applyFill="1" applyBorder="1" applyAlignment="1">
      <alignment horizontal="center" vertical="center" shrinkToFit="1"/>
    </xf>
    <xf numFmtId="0" fontId="67" fillId="29" borderId="0" xfId="0" applyFont="1" applyFill="1" applyBorder="1" applyAlignment="1">
      <alignment horizontal="center" vertical="center" shrinkToFit="1"/>
    </xf>
    <xf numFmtId="0" fontId="67" fillId="29" borderId="61" xfId="0" applyFont="1" applyFill="1" applyBorder="1" applyAlignment="1">
      <alignment horizontal="center" vertical="center" shrinkToFit="1"/>
    </xf>
    <xf numFmtId="0" fontId="66" fillId="28" borderId="57" xfId="0" applyFont="1" applyFill="1" applyBorder="1" applyAlignment="1">
      <alignment horizontal="center" vertical="center" shrinkToFit="1"/>
    </xf>
    <xf numFmtId="0" fontId="66" fillId="28" borderId="0" xfId="0" applyFont="1" applyFill="1" applyBorder="1" applyAlignment="1">
      <alignment horizontal="center" vertical="center" shrinkToFit="1"/>
    </xf>
    <xf numFmtId="0" fontId="66" fillId="28" borderId="61" xfId="0" applyFont="1" applyFill="1" applyBorder="1" applyAlignment="1">
      <alignment horizontal="center" vertical="center" shrinkToFit="1"/>
    </xf>
    <xf numFmtId="0" fontId="68" fillId="25" borderId="57" xfId="0" applyFont="1" applyFill="1" applyBorder="1" applyAlignment="1">
      <alignment horizontal="center" vertical="center" shrinkToFit="1"/>
    </xf>
    <xf numFmtId="0" fontId="68" fillId="25" borderId="56" xfId="0" applyFont="1" applyFill="1" applyBorder="1" applyAlignment="1">
      <alignment horizontal="center" vertical="center" shrinkToFit="1"/>
    </xf>
    <xf numFmtId="0" fontId="44" fillId="0" borderId="59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horizontal="center" vertical="center" wrapText="1"/>
    </xf>
    <xf numFmtId="0" fontId="44" fillId="0" borderId="51" xfId="0" applyFont="1" applyFill="1" applyBorder="1" applyAlignment="1">
      <alignment horizontal="center" vertical="center" shrinkToFit="1"/>
    </xf>
    <xf numFmtId="0" fontId="44" fillId="0" borderId="52" xfId="0" applyFont="1" applyFill="1" applyBorder="1" applyAlignment="1">
      <alignment horizontal="center" vertical="center" shrinkToFit="1"/>
    </xf>
    <xf numFmtId="0" fontId="96" fillId="39" borderId="53" xfId="0" applyFont="1" applyFill="1" applyBorder="1" applyAlignment="1">
      <alignment horizontal="center" vertical="center" shrinkToFit="1"/>
    </xf>
    <xf numFmtId="0" fontId="96" fillId="39" borderId="63" xfId="0" applyFont="1" applyFill="1" applyBorder="1" applyAlignment="1">
      <alignment horizontal="center" vertical="center" shrinkToFit="1"/>
    </xf>
    <xf numFmtId="178" fontId="34" fillId="0" borderId="42" xfId="0" applyNumberFormat="1" applyFont="1" applyFill="1" applyBorder="1" applyAlignment="1">
      <alignment horizontal="center" vertical="center" wrapText="1"/>
    </xf>
    <xf numFmtId="0" fontId="69" fillId="29" borderId="48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vertical="center"/>
    </xf>
    <xf numFmtId="0" fontId="70" fillId="26" borderId="57" xfId="0" applyFont="1" applyFill="1" applyBorder="1" applyAlignment="1">
      <alignment horizontal="center" vertical="center"/>
    </xf>
    <xf numFmtId="0" fontId="70" fillId="26" borderId="0" xfId="0" applyFont="1" applyFill="1" applyBorder="1" applyAlignment="1">
      <alignment horizontal="center" vertical="center"/>
    </xf>
    <xf numFmtId="0" fontId="71" fillId="28" borderId="57" xfId="0" applyFont="1" applyFill="1" applyBorder="1" applyAlignment="1">
      <alignment horizontal="center" vertical="center"/>
    </xf>
    <xf numFmtId="0" fontId="71" fillId="28" borderId="0" xfId="0" applyFont="1" applyFill="1" applyBorder="1" applyAlignment="1">
      <alignment horizontal="center" vertical="center"/>
    </xf>
    <xf numFmtId="0" fontId="71" fillId="28" borderId="61" xfId="0" applyFont="1" applyFill="1" applyBorder="1" applyAlignment="1">
      <alignment horizontal="center" vertical="center"/>
    </xf>
    <xf numFmtId="0" fontId="47" fillId="26" borderId="57" xfId="0" applyFont="1" applyFill="1" applyBorder="1" applyAlignment="1">
      <alignment horizontal="center" vertical="center"/>
    </xf>
    <xf numFmtId="0" fontId="47" fillId="26" borderId="56" xfId="0" applyFont="1" applyFill="1" applyBorder="1" applyAlignment="1">
      <alignment horizontal="center" vertical="center"/>
    </xf>
    <xf numFmtId="0" fontId="72" fillId="31" borderId="57" xfId="0" applyFont="1" applyFill="1" applyBorder="1" applyAlignment="1">
      <alignment horizontal="center" vertical="center"/>
    </xf>
    <xf numFmtId="0" fontId="73" fillId="31" borderId="0" xfId="0" applyFont="1" applyFill="1" applyBorder="1" applyAlignment="1">
      <alignment horizontal="center" vertical="center"/>
    </xf>
    <xf numFmtId="0" fontId="73" fillId="31" borderId="61" xfId="0" applyFont="1" applyFill="1" applyBorder="1" applyAlignment="1">
      <alignment horizontal="center" vertical="center"/>
    </xf>
    <xf numFmtId="0" fontId="74" fillId="26" borderId="48" xfId="0" applyFont="1" applyFill="1" applyBorder="1" applyAlignment="1">
      <alignment horizontal="center" vertical="center" shrinkToFit="1"/>
    </xf>
    <xf numFmtId="0" fontId="74" fillId="26" borderId="0" xfId="0" applyFont="1" applyFill="1" applyBorder="1" applyAlignment="1">
      <alignment horizontal="center" vertical="center" shrinkToFit="1"/>
    </xf>
    <xf numFmtId="0" fontId="74" fillId="26" borderId="61" xfId="0" applyFont="1" applyFill="1" applyBorder="1" applyAlignment="1">
      <alignment horizontal="center" vertical="center" shrinkToFit="1"/>
    </xf>
    <xf numFmtId="0" fontId="62" fillId="34" borderId="57" xfId="0" applyFont="1" applyFill="1" applyBorder="1" applyAlignment="1">
      <alignment horizontal="center" vertical="center"/>
    </xf>
    <xf numFmtId="0" fontId="62" fillId="34" borderId="0" xfId="0" applyFont="1" applyFill="1" applyBorder="1" applyAlignment="1">
      <alignment horizontal="center" vertical="center"/>
    </xf>
    <xf numFmtId="0" fontId="75" fillId="31" borderId="57" xfId="0" applyFont="1" applyFill="1" applyBorder="1" applyAlignment="1">
      <alignment horizontal="center" vertical="center" shrinkToFit="1"/>
    </xf>
    <xf numFmtId="0" fontId="76" fillId="31" borderId="0" xfId="0" applyFont="1" applyFill="1" applyBorder="1" applyAlignment="1">
      <alignment horizontal="center" vertical="center" shrinkToFit="1"/>
    </xf>
    <xf numFmtId="0" fontId="76" fillId="31" borderId="61" xfId="0" applyFont="1" applyFill="1" applyBorder="1" applyAlignment="1">
      <alignment horizontal="center" vertical="center" shrinkToFit="1"/>
    </xf>
    <xf numFmtId="0" fontId="54" fillId="28" borderId="57" xfId="0" applyFont="1" applyFill="1" applyBorder="1" applyAlignment="1">
      <alignment horizontal="center" vertical="center"/>
    </xf>
    <xf numFmtId="0" fontId="54" fillId="28" borderId="0" xfId="0" applyFont="1" applyFill="1" applyBorder="1" applyAlignment="1">
      <alignment horizontal="center" vertical="center"/>
    </xf>
    <xf numFmtId="0" fontId="54" fillId="28" borderId="56" xfId="0" applyFont="1" applyFill="1" applyBorder="1" applyAlignment="1">
      <alignment horizontal="center" vertical="center"/>
    </xf>
    <xf numFmtId="0" fontId="77" fillId="25" borderId="59" xfId="0" applyFont="1" applyFill="1" applyBorder="1" applyAlignment="1">
      <alignment horizontal="center" vertical="center" shrinkToFit="1"/>
    </xf>
    <xf numFmtId="0" fontId="77" fillId="25" borderId="60" xfId="0" applyFont="1" applyFill="1" applyBorder="1" applyAlignment="1">
      <alignment horizontal="center" vertical="center" shrinkToFit="1"/>
    </xf>
    <xf numFmtId="0" fontId="77" fillId="25" borderId="57" xfId="0" applyFont="1" applyFill="1" applyBorder="1" applyAlignment="1">
      <alignment horizontal="center" vertical="center" shrinkToFit="1"/>
    </xf>
    <xf numFmtId="0" fontId="78" fillId="28" borderId="57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center" vertical="center"/>
    </xf>
    <xf numFmtId="0" fontId="79" fillId="26" borderId="60" xfId="0" applyFont="1" applyFill="1" applyBorder="1" applyAlignment="1">
      <alignment horizontal="center" vertical="center" shrinkToFit="1"/>
    </xf>
    <xf numFmtId="0" fontId="81" fillId="25" borderId="57" xfId="0" applyFont="1" applyFill="1" applyBorder="1" applyAlignment="1">
      <alignment horizontal="center" vertical="center" shrinkToFit="1"/>
    </xf>
    <xf numFmtId="0" fontId="81" fillId="25" borderId="0" xfId="0" applyFont="1" applyFill="1" applyBorder="1" applyAlignment="1">
      <alignment horizontal="center" vertical="center" shrinkToFit="1"/>
    </xf>
    <xf numFmtId="0" fontId="81" fillId="25" borderId="56" xfId="0" applyFont="1" applyFill="1" applyBorder="1" applyAlignment="1">
      <alignment horizontal="center" vertical="center" shrinkToFit="1"/>
    </xf>
    <xf numFmtId="0" fontId="68" fillId="26" borderId="57" xfId="0" applyFont="1" applyFill="1" applyBorder="1" applyAlignment="1">
      <alignment horizontal="center" vertical="center" shrinkToFit="1"/>
    </xf>
    <xf numFmtId="0" fontId="68" fillId="26" borderId="0" xfId="0" applyFont="1" applyFill="1" applyBorder="1" applyAlignment="1">
      <alignment horizontal="center" vertical="center" shrinkToFit="1"/>
    </xf>
    <xf numFmtId="0" fontId="80" fillId="28" borderId="60" xfId="0" applyFont="1" applyFill="1" applyBorder="1" applyAlignment="1">
      <alignment horizontal="center" vertical="center" shrinkToFit="1"/>
    </xf>
    <xf numFmtId="0" fontId="50" fillId="26" borderId="57" xfId="0" applyFont="1" applyFill="1" applyBorder="1" applyAlignment="1">
      <alignment horizontal="center" vertical="center"/>
    </xf>
    <xf numFmtId="0" fontId="50" fillId="26" borderId="0" xfId="0" applyFont="1" applyFill="1" applyBorder="1" applyAlignment="1">
      <alignment horizontal="center" vertical="center"/>
    </xf>
    <xf numFmtId="0" fontId="50" fillId="26" borderId="56" xfId="0" applyFont="1" applyFill="1" applyBorder="1" applyAlignment="1">
      <alignment horizontal="center" vertical="center"/>
    </xf>
    <xf numFmtId="0" fontId="84" fillId="35" borderId="48" xfId="0" applyFont="1" applyFill="1" applyBorder="1" applyAlignment="1">
      <alignment horizontal="center" vertical="center" shrinkToFit="1"/>
    </xf>
    <xf numFmtId="0" fontId="84" fillId="35" borderId="0" xfId="0" applyFont="1" applyFill="1" applyBorder="1" applyAlignment="1">
      <alignment horizontal="center" vertical="center" shrinkToFit="1"/>
    </xf>
    <xf numFmtId="0" fontId="85" fillId="37" borderId="57" xfId="0" applyFont="1" applyFill="1" applyBorder="1" applyAlignment="1">
      <alignment horizontal="center" vertical="center" shrinkToFit="1"/>
    </xf>
    <xf numFmtId="0" fontId="85" fillId="37" borderId="0" xfId="0" applyFont="1" applyFill="1" applyBorder="1" applyAlignment="1">
      <alignment horizontal="center" vertical="center" shrinkToFit="1"/>
    </xf>
    <xf numFmtId="0" fontId="86" fillId="34" borderId="57" xfId="0" applyFont="1" applyFill="1" applyBorder="1" applyAlignment="1">
      <alignment horizontal="center" vertical="center" shrinkToFit="1"/>
    </xf>
    <xf numFmtId="0" fontId="86" fillId="34" borderId="0" xfId="0" applyFont="1" applyFill="1" applyBorder="1" applyAlignment="1">
      <alignment horizontal="center" vertical="center" shrinkToFit="1"/>
    </xf>
    <xf numFmtId="0" fontId="86" fillId="34" borderId="61" xfId="0" applyFont="1" applyFill="1" applyBorder="1" applyAlignment="1">
      <alignment horizontal="center" vertical="center" shrinkToFit="1"/>
    </xf>
    <xf numFmtId="0" fontId="71" fillId="25" borderId="57" xfId="0" applyFont="1" applyFill="1" applyBorder="1" applyAlignment="1">
      <alignment horizontal="center" vertical="center"/>
    </xf>
    <xf numFmtId="0" fontId="71" fillId="25" borderId="0" xfId="0" applyFont="1" applyFill="1" applyBorder="1" applyAlignment="1">
      <alignment horizontal="center" vertical="center"/>
    </xf>
    <xf numFmtId="0" fontId="87" fillId="28" borderId="57" xfId="0" applyFont="1" applyFill="1" applyBorder="1" applyAlignment="1">
      <alignment horizontal="center" vertical="center" shrinkToFit="1"/>
    </xf>
    <xf numFmtId="0" fontId="87" fillId="28" borderId="0" xfId="0" applyFont="1" applyFill="1" applyBorder="1" applyAlignment="1">
      <alignment horizontal="center" vertical="center" shrinkToFit="1"/>
    </xf>
    <xf numFmtId="0" fontId="87" fillId="28" borderId="56" xfId="0" applyFont="1" applyFill="1" applyBorder="1" applyAlignment="1">
      <alignment horizontal="center" vertical="center" shrinkToFit="1"/>
    </xf>
    <xf numFmtId="178" fontId="34" fillId="0" borderId="75" xfId="0" applyNumberFormat="1" applyFont="1" applyFill="1" applyBorder="1" applyAlignment="1">
      <alignment horizontal="center" vertical="center" wrapText="1"/>
    </xf>
    <xf numFmtId="0" fontId="44" fillId="0" borderId="66" xfId="0" applyFont="1" applyFill="1" applyBorder="1" applyAlignment="1">
      <alignment horizontal="center" vertical="center" shrinkToFit="1"/>
    </xf>
    <xf numFmtId="0" fontId="82" fillId="26" borderId="48" xfId="0" applyFont="1" applyFill="1" applyBorder="1" applyAlignment="1">
      <alignment horizontal="center" vertical="center" shrinkToFit="1"/>
    </xf>
    <xf numFmtId="0" fontId="82" fillId="26" borderId="0" xfId="0" applyFont="1" applyFill="1" applyBorder="1" applyAlignment="1">
      <alignment horizontal="center" vertical="center" shrinkToFit="1"/>
    </xf>
    <xf numFmtId="0" fontId="83" fillId="36" borderId="57" xfId="0" applyFont="1" applyFill="1" applyBorder="1" applyAlignment="1">
      <alignment horizontal="center" vertical="center"/>
    </xf>
    <xf numFmtId="0" fontId="83" fillId="36" borderId="0" xfId="0" applyFont="1" applyFill="1" applyBorder="1" applyAlignment="1">
      <alignment horizontal="center" vertical="center"/>
    </xf>
    <xf numFmtId="0" fontId="83" fillId="36" borderId="61" xfId="0" applyFont="1" applyFill="1" applyBorder="1" applyAlignment="1">
      <alignment horizontal="center" vertical="center"/>
    </xf>
    <xf numFmtId="0" fontId="48" fillId="38" borderId="57" xfId="0" applyFont="1" applyFill="1" applyBorder="1" applyAlignment="1">
      <alignment horizontal="center" vertical="center"/>
    </xf>
    <xf numFmtId="0" fontId="48" fillId="38" borderId="0" xfId="0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 shrinkToFit="1"/>
    </xf>
    <xf numFmtId="0" fontId="88" fillId="28" borderId="48" xfId="0" applyFont="1" applyFill="1" applyBorder="1" applyAlignment="1">
      <alignment horizontal="center" vertical="center" shrinkToFit="1"/>
    </xf>
    <xf numFmtId="0" fontId="88" fillId="28" borderId="0" xfId="0" applyFont="1" applyFill="1" applyBorder="1" applyAlignment="1">
      <alignment horizontal="center" vertical="center" shrinkToFit="1"/>
    </xf>
    <xf numFmtId="0" fontId="56" fillId="26" borderId="60" xfId="0" applyFont="1" applyFill="1" applyBorder="1" applyAlignment="1">
      <alignment horizontal="center" vertical="center" shrinkToFit="1"/>
    </xf>
    <xf numFmtId="0" fontId="89" fillId="32" borderId="57" xfId="0" applyFont="1" applyFill="1" applyBorder="1" applyAlignment="1">
      <alignment horizontal="center" vertical="center"/>
    </xf>
    <xf numFmtId="0" fontId="89" fillId="32" borderId="0" xfId="0" applyFont="1" applyFill="1" applyBorder="1" applyAlignment="1">
      <alignment horizontal="center" vertical="center"/>
    </xf>
    <xf numFmtId="0" fontId="90" fillId="25" borderId="57" xfId="0" applyFont="1" applyFill="1" applyBorder="1" applyAlignment="1">
      <alignment horizontal="center" vertical="center" shrinkToFit="1"/>
    </xf>
    <xf numFmtId="0" fontId="90" fillId="25" borderId="0" xfId="0" applyFont="1" applyFill="1" applyBorder="1" applyAlignment="1">
      <alignment horizontal="center" vertical="center" shrinkToFit="1"/>
    </xf>
    <xf numFmtId="0" fontId="90" fillId="25" borderId="56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textRotation="255" shrinkToFit="1"/>
    </xf>
    <xf numFmtId="0" fontId="25" fillId="0" borderId="0" xfId="0" applyFont="1" applyBorder="1" applyAlignment="1">
      <alignment horizontal="center" shrinkToFit="1"/>
    </xf>
    <xf numFmtId="0" fontId="21" fillId="0" borderId="0" xfId="0" applyFont="1" applyBorder="1" applyAlignment="1">
      <alignment horizontal="left" shrinkToFit="1"/>
    </xf>
    <xf numFmtId="0" fontId="23" fillId="0" borderId="0" xfId="0" applyFont="1" applyBorder="1" applyAlignment="1">
      <alignment horizontal="left" shrinkToFit="1"/>
    </xf>
    <xf numFmtId="0" fontId="22" fillId="0" borderId="16" xfId="0" applyFont="1" applyBorder="1" applyAlignment="1">
      <alignment horizontal="center" vertical="center" textRotation="180" shrinkToFit="1"/>
    </xf>
    <xf numFmtId="0" fontId="23" fillId="0" borderId="30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8" fillId="0" borderId="19" xfId="0" applyFont="1" applyBorder="1" applyAlignment="1">
      <alignment horizontal="center" vertical="center" textRotation="255" shrinkToFit="1"/>
    </xf>
    <xf numFmtId="0" fontId="27" fillId="0" borderId="91" xfId="0" applyFont="1" applyBorder="1" applyAlignment="1">
      <alignment horizontal="left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4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left" vertical="center"/>
    </xf>
    <xf numFmtId="0" fontId="22" fillId="0" borderId="47" xfId="0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0" fontId="29" fillId="0" borderId="0" xfId="0" applyFont="1" applyBorder="1" applyAlignment="1">
      <alignment horizontal="left" vertical="center"/>
    </xf>
    <xf numFmtId="0" fontId="42" fillId="0" borderId="30" xfId="0" applyFont="1" applyFill="1" applyBorder="1" applyAlignment="1">
      <alignment horizontal="center" vertical="center" wrapText="1" shrinkToFit="1"/>
    </xf>
    <xf numFmtId="0" fontId="42" fillId="0" borderId="20" xfId="0" applyFont="1" applyFill="1" applyBorder="1" applyAlignment="1">
      <alignment horizontal="center" vertical="center" wrapText="1" shrinkToFit="1"/>
    </xf>
    <xf numFmtId="0" fontId="42" fillId="0" borderId="25" xfId="0" applyFont="1" applyFill="1" applyBorder="1" applyAlignment="1">
      <alignment horizontal="center" vertical="center" wrapText="1" shrinkToFit="1"/>
    </xf>
    <xf numFmtId="0" fontId="23" fillId="0" borderId="21" xfId="0" applyFont="1" applyBorder="1" applyAlignment="1">
      <alignment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textRotation="180" shrinkToFit="1"/>
    </xf>
    <xf numFmtId="0" fontId="41" fillId="0" borderId="30" xfId="0" applyFont="1" applyFill="1" applyBorder="1" applyAlignment="1">
      <alignment horizontal="center" vertical="center" wrapText="1" shrinkToFit="1"/>
    </xf>
    <xf numFmtId="0" fontId="41" fillId="0" borderId="20" xfId="0" applyFont="1" applyFill="1" applyBorder="1" applyAlignment="1">
      <alignment horizontal="center" vertical="center" wrapText="1" shrinkToFit="1"/>
    </xf>
    <xf numFmtId="0" fontId="41" fillId="0" borderId="29" xfId="0" applyFont="1" applyFill="1" applyBorder="1" applyAlignment="1">
      <alignment horizontal="center" vertical="center" wrapText="1" shrinkToFit="1"/>
    </xf>
    <xf numFmtId="0" fontId="20" fillId="0" borderId="19" xfId="0" applyFont="1" applyFill="1" applyBorder="1" applyAlignment="1">
      <alignment horizontal="center" vertical="center" textRotation="255" shrinkToFit="1"/>
    </xf>
    <xf numFmtId="0" fontId="40" fillId="0" borderId="30" xfId="0" applyFont="1" applyBorder="1" applyAlignment="1">
      <alignment horizontal="center" vertical="center" textRotation="180" shrinkToFit="1"/>
    </xf>
    <xf numFmtId="0" fontId="40" fillId="0" borderId="20" xfId="0" applyFont="1" applyBorder="1" applyAlignment="1">
      <alignment horizontal="center" vertical="center" textRotation="180" shrinkToFit="1"/>
    </xf>
    <xf numFmtId="0" fontId="40" fillId="0" borderId="25" xfId="0" applyFont="1" applyBorder="1" applyAlignment="1">
      <alignment horizontal="center" vertical="center" textRotation="180" shrinkToFit="1"/>
    </xf>
    <xf numFmtId="0" fontId="41" fillId="0" borderId="25" xfId="0" applyFont="1" applyFill="1" applyBorder="1" applyAlignment="1">
      <alignment horizontal="center" vertical="center" wrapText="1" shrinkToFit="1"/>
    </xf>
    <xf numFmtId="0" fontId="22" fillId="0" borderId="93" xfId="0" applyFont="1" applyBorder="1" applyAlignment="1">
      <alignment horizontal="center" vertical="center" textRotation="180" shrinkToFit="1"/>
    </xf>
    <xf numFmtId="0" fontId="22" fillId="0" borderId="20" xfId="0" applyFont="1" applyBorder="1" applyAlignment="1">
      <alignment horizontal="center" vertical="center" textRotation="180" shrinkToFit="1"/>
    </xf>
    <xf numFmtId="0" fontId="22" fillId="0" borderId="25" xfId="0" applyFont="1" applyBorder="1" applyAlignment="1">
      <alignment horizontal="center" vertical="center" textRotation="180" shrinkToFit="1"/>
    </xf>
    <xf numFmtId="0" fontId="28" fillId="0" borderId="92" xfId="0" applyFont="1" applyBorder="1" applyAlignment="1">
      <alignment horizontal="center" vertical="center" textRotation="255" shrinkToFit="1"/>
    </xf>
    <xf numFmtId="0" fontId="41" fillId="0" borderId="88" xfId="0" applyFont="1" applyFill="1" applyBorder="1" applyAlignment="1">
      <alignment horizontal="center" vertical="center" wrapText="1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貨幣 2" xfId="43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FFFFCC"/>
      <color rgb="FF66FF33"/>
      <color rgb="FFFFCC00"/>
      <color rgb="FFFFCC66"/>
      <color rgb="FFFF5050"/>
      <color rgb="FFCC66FF"/>
      <color rgb="FFFF3399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microsoft.com/office/2007/relationships/hdphoto" Target="../media/hdphoto5.wdp"/><Relationship Id="rId18" Type="http://schemas.openxmlformats.org/officeDocument/2006/relationships/image" Target="../media/image13.JPG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6.gif"/><Relationship Id="rId7" Type="http://schemas.microsoft.com/office/2007/relationships/hdphoto" Target="../media/hdphoto2.wdp"/><Relationship Id="rId12" Type="http://schemas.openxmlformats.org/officeDocument/2006/relationships/image" Target="../media/image8.png"/><Relationship Id="rId17" Type="http://schemas.openxmlformats.org/officeDocument/2006/relationships/image" Target="../media/image12.png"/><Relationship Id="rId25" Type="http://schemas.openxmlformats.org/officeDocument/2006/relationships/image" Target="../media/image20.png"/><Relationship Id="rId2" Type="http://schemas.openxmlformats.org/officeDocument/2006/relationships/image" Target="../media/image2.png"/><Relationship Id="rId16" Type="http://schemas.openxmlformats.org/officeDocument/2006/relationships/image" Target="../media/image11.png"/><Relationship Id="rId20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4.wdp"/><Relationship Id="rId24" Type="http://schemas.openxmlformats.org/officeDocument/2006/relationships/image" Target="../media/image19.png"/><Relationship Id="rId5" Type="http://schemas.microsoft.com/office/2007/relationships/hdphoto" Target="../media/hdphoto1.wdp"/><Relationship Id="rId15" Type="http://schemas.openxmlformats.org/officeDocument/2006/relationships/image" Target="../media/image10.png"/><Relationship Id="rId23" Type="http://schemas.openxmlformats.org/officeDocument/2006/relationships/image" Target="../media/image18.gif"/><Relationship Id="rId10" Type="http://schemas.openxmlformats.org/officeDocument/2006/relationships/image" Target="../media/image7.png"/><Relationship Id="rId19" Type="http://schemas.openxmlformats.org/officeDocument/2006/relationships/image" Target="../media/image14.jpg"/><Relationship Id="rId4" Type="http://schemas.openxmlformats.org/officeDocument/2006/relationships/image" Target="../media/image4.png"/><Relationship Id="rId9" Type="http://schemas.microsoft.com/office/2007/relationships/hdphoto" Target="../media/hdphoto3.wdp"/><Relationship Id="rId14" Type="http://schemas.openxmlformats.org/officeDocument/2006/relationships/image" Target="../media/image9.png"/><Relationship Id="rId22" Type="http://schemas.openxmlformats.org/officeDocument/2006/relationships/image" Target="../media/image17.jpg"/><Relationship Id="rId27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112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6</xdr:col>
      <xdr:colOff>424544</xdr:colOff>
      <xdr:row>0</xdr:row>
      <xdr:rowOff>0</xdr:rowOff>
    </xdr:from>
    <xdr:to>
      <xdr:col>10</xdr:col>
      <xdr:colOff>77562</xdr:colOff>
      <xdr:row>0</xdr:row>
      <xdr:rowOff>361950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3122024" y="0"/>
          <a:ext cx="1664698" cy="36195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130630</xdr:colOff>
      <xdr:row>0</xdr:row>
      <xdr:rowOff>0</xdr:rowOff>
    </xdr:from>
    <xdr:to>
      <xdr:col>4</xdr:col>
      <xdr:colOff>370113</xdr:colOff>
      <xdr:row>4</xdr:row>
      <xdr:rowOff>119743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7" y="0"/>
          <a:ext cx="2427512" cy="1306286"/>
        </a:xfrm>
        <a:prstGeom prst="rect">
          <a:avLst/>
        </a:prstGeom>
      </xdr:spPr>
    </xdr:pic>
    <xdr:clientData/>
  </xdr:twoCellAnchor>
  <xdr:twoCellAnchor editAs="oneCell">
    <xdr:from>
      <xdr:col>8</xdr:col>
      <xdr:colOff>538845</xdr:colOff>
      <xdr:row>13</xdr:row>
      <xdr:rowOff>138645</xdr:rowOff>
    </xdr:from>
    <xdr:to>
      <xdr:col>9</xdr:col>
      <xdr:colOff>631374</xdr:colOff>
      <xdr:row>16</xdr:row>
      <xdr:rowOff>185057</xdr:rowOff>
    </xdr:to>
    <xdr:pic>
      <xdr:nvPicPr>
        <xdr:cNvPr id="14" name="圖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2" y="3480559"/>
          <a:ext cx="821872" cy="862841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12</xdr:row>
      <xdr:rowOff>127001</xdr:rowOff>
    </xdr:from>
    <xdr:to>
      <xdr:col>5</xdr:col>
      <xdr:colOff>322678</xdr:colOff>
      <xdr:row>16</xdr:row>
      <xdr:rowOff>87086</xdr:rowOff>
    </xdr:to>
    <xdr:pic>
      <xdr:nvPicPr>
        <xdr:cNvPr id="15" name="圖片 1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5" y="3196772"/>
          <a:ext cx="997592" cy="1048657"/>
        </a:xfrm>
        <a:prstGeom prst="rect">
          <a:avLst/>
        </a:prstGeom>
      </xdr:spPr>
    </xdr:pic>
    <xdr:clientData/>
  </xdr:twoCellAnchor>
  <xdr:twoCellAnchor editAs="oneCell">
    <xdr:from>
      <xdr:col>15</xdr:col>
      <xdr:colOff>718457</xdr:colOff>
      <xdr:row>12</xdr:row>
      <xdr:rowOff>52140</xdr:rowOff>
    </xdr:from>
    <xdr:to>
      <xdr:col>18</xdr:col>
      <xdr:colOff>38288</xdr:colOff>
      <xdr:row>17</xdr:row>
      <xdr:rowOff>10885</xdr:rowOff>
    </xdr:to>
    <xdr:pic>
      <xdr:nvPicPr>
        <xdr:cNvPr id="16" name="圖片 15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198" b="44198" l="78467" r="9932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085" b="58394"/>
        <a:stretch/>
      </xdr:blipFill>
      <xdr:spPr>
        <a:xfrm>
          <a:off x="11114314" y="3121911"/>
          <a:ext cx="1507860" cy="1319460"/>
        </a:xfrm>
        <a:prstGeom prst="rect">
          <a:avLst/>
        </a:prstGeom>
      </xdr:spPr>
    </xdr:pic>
    <xdr:clientData/>
  </xdr:twoCellAnchor>
  <xdr:twoCellAnchor editAs="oneCell">
    <xdr:from>
      <xdr:col>2</xdr:col>
      <xdr:colOff>277976</xdr:colOff>
      <xdr:row>3</xdr:row>
      <xdr:rowOff>261776</xdr:rowOff>
    </xdr:from>
    <xdr:to>
      <xdr:col>4</xdr:col>
      <xdr:colOff>126600</xdr:colOff>
      <xdr:row>9</xdr:row>
      <xdr:rowOff>118900</xdr:rowOff>
    </xdr:to>
    <xdr:pic>
      <xdr:nvPicPr>
        <xdr:cNvPr id="17" name="圖片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889" b="100000" l="889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12" y="1159847"/>
          <a:ext cx="1481481" cy="1381124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304802</xdr:colOff>
      <xdr:row>0</xdr:row>
      <xdr:rowOff>220708</xdr:rowOff>
    </xdr:from>
    <xdr:to>
      <xdr:col>8</xdr:col>
      <xdr:colOff>361999</xdr:colOff>
      <xdr:row>9</xdr:row>
      <xdr:rowOff>136072</xdr:rowOff>
    </xdr:to>
    <xdr:pic>
      <xdr:nvPicPr>
        <xdr:cNvPr id="18" name="圖片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9417" b="98655" l="9735" r="9646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623" y="220708"/>
          <a:ext cx="2506483" cy="2337435"/>
        </a:xfrm>
        <a:prstGeom prst="rect">
          <a:avLst/>
        </a:prstGeom>
      </xdr:spPr>
    </xdr:pic>
    <xdr:clientData/>
  </xdr:twoCellAnchor>
  <xdr:twoCellAnchor editAs="oneCell">
    <xdr:from>
      <xdr:col>16</xdr:col>
      <xdr:colOff>270327</xdr:colOff>
      <xdr:row>32</xdr:row>
      <xdr:rowOff>81487</xdr:rowOff>
    </xdr:from>
    <xdr:to>
      <xdr:col>17</xdr:col>
      <xdr:colOff>119743</xdr:colOff>
      <xdr:row>34</xdr:row>
      <xdr:rowOff>241390</xdr:rowOff>
    </xdr:to>
    <xdr:pic>
      <xdr:nvPicPr>
        <xdr:cNvPr id="19" name="圖片 1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88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5527" y="8006287"/>
          <a:ext cx="578759" cy="704189"/>
        </a:xfrm>
        <a:prstGeom prst="rect">
          <a:avLst/>
        </a:prstGeom>
      </xdr:spPr>
    </xdr:pic>
    <xdr:clientData/>
  </xdr:twoCellAnchor>
  <xdr:twoCellAnchor editAs="oneCell">
    <xdr:from>
      <xdr:col>8</xdr:col>
      <xdr:colOff>295386</xdr:colOff>
      <xdr:row>30</xdr:row>
      <xdr:rowOff>108857</xdr:rowOff>
    </xdr:from>
    <xdr:to>
      <xdr:col>9</xdr:col>
      <xdr:colOff>506051</xdr:colOff>
      <xdr:row>34</xdr:row>
      <xdr:rowOff>28892</xdr:rowOff>
    </xdr:to>
    <xdr:pic>
      <xdr:nvPicPr>
        <xdr:cNvPr id="20" name="圖片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2667" b="100000" l="0" r="97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5843" y="7489371"/>
          <a:ext cx="940008" cy="1008607"/>
        </a:xfrm>
        <a:prstGeom prst="rect">
          <a:avLst/>
        </a:prstGeom>
      </xdr:spPr>
    </xdr:pic>
    <xdr:clientData/>
  </xdr:twoCellAnchor>
  <xdr:twoCellAnchor editAs="oneCell">
    <xdr:from>
      <xdr:col>12</xdr:col>
      <xdr:colOff>108000</xdr:colOff>
      <xdr:row>20</xdr:row>
      <xdr:rowOff>165914</xdr:rowOff>
    </xdr:from>
    <xdr:to>
      <xdr:col>13</xdr:col>
      <xdr:colOff>506187</xdr:colOff>
      <xdr:row>26</xdr:row>
      <xdr:rowOff>3264</xdr:rowOff>
    </xdr:to>
    <xdr:pic>
      <xdr:nvPicPr>
        <xdr:cNvPr id="21" name="圖片 20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83" r="44475"/>
        <a:stretch/>
      </xdr:blipFill>
      <xdr:spPr>
        <a:xfrm>
          <a:off x="8315829" y="5118914"/>
          <a:ext cx="1127529" cy="1470207"/>
        </a:xfrm>
        <a:prstGeom prst="rect">
          <a:avLst/>
        </a:prstGeom>
      </xdr:spPr>
    </xdr:pic>
    <xdr:clientData/>
  </xdr:twoCellAnchor>
  <xdr:twoCellAnchor editAs="oneCell">
    <xdr:from>
      <xdr:col>16</xdr:col>
      <xdr:colOff>103027</xdr:colOff>
      <xdr:row>1</xdr:row>
      <xdr:rowOff>100692</xdr:rowOff>
    </xdr:from>
    <xdr:to>
      <xdr:col>18</xdr:col>
      <xdr:colOff>107884</xdr:colOff>
      <xdr:row>6</xdr:row>
      <xdr:rowOff>213629</xdr:rowOff>
    </xdr:to>
    <xdr:pic>
      <xdr:nvPicPr>
        <xdr:cNvPr id="22" name="圖片 21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8227" y="547006"/>
          <a:ext cx="1463543" cy="1397452"/>
        </a:xfrm>
        <a:prstGeom prst="rect">
          <a:avLst/>
        </a:prstGeom>
      </xdr:spPr>
    </xdr:pic>
    <xdr:clientData/>
  </xdr:twoCellAnchor>
  <xdr:twoCellAnchor editAs="oneCell">
    <xdr:from>
      <xdr:col>12</xdr:col>
      <xdr:colOff>439964</xdr:colOff>
      <xdr:row>32</xdr:row>
      <xdr:rowOff>17058</xdr:rowOff>
    </xdr:from>
    <xdr:to>
      <xdr:col>13</xdr:col>
      <xdr:colOff>446315</xdr:colOff>
      <xdr:row>34</xdr:row>
      <xdr:rowOff>263069</xdr:rowOff>
    </xdr:to>
    <xdr:pic>
      <xdr:nvPicPr>
        <xdr:cNvPr id="23" name="圖片 2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7793" y="7941858"/>
          <a:ext cx="735693" cy="790297"/>
        </a:xfrm>
        <a:prstGeom prst="rect">
          <a:avLst/>
        </a:prstGeom>
      </xdr:spPr>
    </xdr:pic>
    <xdr:clientData/>
  </xdr:twoCellAnchor>
  <xdr:twoCellAnchor editAs="oneCell">
    <xdr:from>
      <xdr:col>16</xdr:col>
      <xdr:colOff>222444</xdr:colOff>
      <xdr:row>21</xdr:row>
      <xdr:rowOff>149518</xdr:rowOff>
    </xdr:from>
    <xdr:to>
      <xdr:col>17</xdr:col>
      <xdr:colOff>478970</xdr:colOff>
      <xdr:row>25</xdr:row>
      <xdr:rowOff>142741</xdr:rowOff>
    </xdr:to>
    <xdr:pic>
      <xdr:nvPicPr>
        <xdr:cNvPr id="24" name="圖片 2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7644" y="5374661"/>
          <a:ext cx="985869" cy="1081794"/>
        </a:xfrm>
        <a:prstGeom prst="rect">
          <a:avLst/>
        </a:prstGeom>
      </xdr:spPr>
    </xdr:pic>
    <xdr:clientData/>
  </xdr:twoCellAnchor>
  <xdr:twoCellAnchor editAs="oneCell">
    <xdr:from>
      <xdr:col>11</xdr:col>
      <xdr:colOff>642257</xdr:colOff>
      <xdr:row>0</xdr:row>
      <xdr:rowOff>43543</xdr:rowOff>
    </xdr:from>
    <xdr:to>
      <xdr:col>16</xdr:col>
      <xdr:colOff>35923</xdr:colOff>
      <xdr:row>0</xdr:row>
      <xdr:rowOff>424543</xdr:rowOff>
    </xdr:to>
    <xdr:pic>
      <xdr:nvPicPr>
        <xdr:cNvPr id="9" name="圖片 8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8120743" y="43543"/>
          <a:ext cx="3040380" cy="381000"/>
        </a:xfrm>
        <a:prstGeom prst="rect">
          <a:avLst/>
        </a:prstGeom>
      </xdr:spPr>
    </xdr:pic>
    <xdr:clientData/>
  </xdr:twoCellAnchor>
  <xdr:twoCellAnchor editAs="oneCell">
    <xdr:from>
      <xdr:col>19</xdr:col>
      <xdr:colOff>518433</xdr:colOff>
      <xdr:row>37</xdr:row>
      <xdr:rowOff>176893</xdr:rowOff>
    </xdr:from>
    <xdr:to>
      <xdr:col>20</xdr:col>
      <xdr:colOff>535825</xdr:colOff>
      <xdr:row>40</xdr:row>
      <xdr:rowOff>139730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3831662" y="9244693"/>
          <a:ext cx="746734" cy="703066"/>
        </a:xfrm>
        <a:prstGeom prst="rect">
          <a:avLst/>
        </a:prstGeom>
      </xdr:spPr>
    </xdr:pic>
    <xdr:clientData/>
  </xdr:twoCellAnchor>
  <xdr:twoCellAnchor editAs="oneCell">
    <xdr:from>
      <xdr:col>12</xdr:col>
      <xdr:colOff>160563</xdr:colOff>
      <xdr:row>13</xdr:row>
      <xdr:rowOff>163286</xdr:rowOff>
    </xdr:from>
    <xdr:to>
      <xdr:col>13</xdr:col>
      <xdr:colOff>581061</xdr:colOff>
      <xdr:row>17</xdr:row>
      <xdr:rowOff>18505</xdr:rowOff>
    </xdr:to>
    <xdr:pic>
      <xdr:nvPicPr>
        <xdr:cNvPr id="27" name="圖片 2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8392" y="3505200"/>
          <a:ext cx="1149840" cy="943791"/>
        </a:xfrm>
        <a:prstGeom prst="rect">
          <a:avLst/>
        </a:prstGeom>
      </xdr:spPr>
    </xdr:pic>
    <xdr:clientData/>
  </xdr:twoCellAnchor>
  <xdr:twoCellAnchor editAs="oneCell">
    <xdr:from>
      <xdr:col>11</xdr:col>
      <xdr:colOff>775607</xdr:colOff>
      <xdr:row>3</xdr:row>
      <xdr:rowOff>95250</xdr:rowOff>
    </xdr:from>
    <xdr:to>
      <xdr:col>13</xdr:col>
      <xdr:colOff>683078</xdr:colOff>
      <xdr:row>8</xdr:row>
      <xdr:rowOff>60650</xdr:rowOff>
    </xdr:to>
    <xdr:pic>
      <xdr:nvPicPr>
        <xdr:cNvPr id="28" name="圖片 27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993321"/>
          <a:ext cx="1540328" cy="1326115"/>
        </a:xfrm>
        <a:prstGeom prst="rect">
          <a:avLst/>
        </a:prstGeom>
      </xdr:spPr>
    </xdr:pic>
    <xdr:clientData/>
  </xdr:twoCellAnchor>
  <xdr:twoCellAnchor editAs="oneCell">
    <xdr:from>
      <xdr:col>4</xdr:col>
      <xdr:colOff>359228</xdr:colOff>
      <xdr:row>27</xdr:row>
      <xdr:rowOff>149678</xdr:rowOff>
    </xdr:from>
    <xdr:to>
      <xdr:col>5</xdr:col>
      <xdr:colOff>609599</xdr:colOff>
      <xdr:row>33</xdr:row>
      <xdr:rowOff>27994</xdr:rowOff>
    </xdr:to>
    <xdr:pic>
      <xdr:nvPicPr>
        <xdr:cNvPr id="29" name="圖片 28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2314" y="6898821"/>
          <a:ext cx="979714" cy="1326116"/>
        </a:xfrm>
        <a:prstGeom prst="rect">
          <a:avLst/>
        </a:prstGeom>
      </xdr:spPr>
    </xdr:pic>
    <xdr:clientData/>
  </xdr:twoCellAnchor>
  <xdr:twoCellAnchor editAs="oneCell">
    <xdr:from>
      <xdr:col>8</xdr:col>
      <xdr:colOff>92527</xdr:colOff>
      <xdr:row>22</xdr:row>
      <xdr:rowOff>179614</xdr:rowOff>
    </xdr:from>
    <xdr:to>
      <xdr:col>9</xdr:col>
      <xdr:colOff>191230</xdr:colOff>
      <xdr:row>25</xdr:row>
      <xdr:rowOff>242470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984" y="5676900"/>
          <a:ext cx="828046" cy="879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92530</xdr:rowOff>
    </xdr:from>
    <xdr:to>
      <xdr:col>2</xdr:col>
      <xdr:colOff>443780</xdr:colOff>
      <xdr:row>29</xdr:row>
      <xdr:rowOff>247651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34101"/>
          <a:ext cx="1358180" cy="1221921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</xdr:colOff>
      <xdr:row>3</xdr:row>
      <xdr:rowOff>215924</xdr:rowOff>
    </xdr:from>
    <xdr:to>
      <xdr:col>6</xdr:col>
      <xdr:colOff>163286</xdr:colOff>
      <xdr:row>10</xdr:row>
      <xdr:rowOff>19693</xdr:rowOff>
    </xdr:to>
    <xdr:pic>
      <xdr:nvPicPr>
        <xdr:cNvPr id="33" name="圖片 32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9" y="1113995"/>
          <a:ext cx="1728107" cy="1491055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163286</xdr:colOff>
      <xdr:row>40</xdr:row>
      <xdr:rowOff>13262</xdr:rowOff>
    </xdr:from>
    <xdr:to>
      <xdr:col>9</xdr:col>
      <xdr:colOff>424543</xdr:colOff>
      <xdr:row>44</xdr:row>
      <xdr:rowOff>3131</xdr:rowOff>
    </xdr:to>
    <xdr:pic>
      <xdr:nvPicPr>
        <xdr:cNvPr id="34" name="圖片 33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3743" y="9821291"/>
          <a:ext cx="990600" cy="1078440"/>
        </a:xfrm>
        <a:prstGeom prst="rect">
          <a:avLst/>
        </a:prstGeom>
      </xdr:spPr>
    </xdr:pic>
    <xdr:clientData/>
  </xdr:twoCellAnchor>
  <xdr:twoCellAnchor editAs="oneCell">
    <xdr:from>
      <xdr:col>4</xdr:col>
      <xdr:colOff>217714</xdr:colOff>
      <xdr:row>39</xdr:row>
      <xdr:rowOff>204107</xdr:rowOff>
    </xdr:from>
    <xdr:to>
      <xdr:col>5</xdr:col>
      <xdr:colOff>445148</xdr:colOff>
      <xdr:row>44</xdr:row>
      <xdr:rowOff>124793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1107" y="9701893"/>
          <a:ext cx="1043862" cy="1281400"/>
        </a:xfrm>
        <a:prstGeom prst="rect">
          <a:avLst/>
        </a:prstGeom>
      </xdr:spPr>
    </xdr:pic>
    <xdr:clientData/>
  </xdr:twoCellAnchor>
  <xdr:oneCellAnchor>
    <xdr:from>
      <xdr:col>12</xdr:col>
      <xdr:colOff>416865</xdr:colOff>
      <xdr:row>39</xdr:row>
      <xdr:rowOff>201086</xdr:rowOff>
    </xdr:from>
    <xdr:ext cx="856764" cy="1026114"/>
    <xdr:pic>
      <xdr:nvPicPr>
        <xdr:cNvPr id="36" name="圖片 35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4694" y="9736972"/>
          <a:ext cx="856764" cy="10261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6"/>
  <sheetViews>
    <sheetView topLeftCell="A22" zoomScale="70" zoomScaleNormal="70" workbookViewId="0">
      <selection activeCell="R27" sqref="R27"/>
    </sheetView>
  </sheetViews>
  <sheetFormatPr defaultColWidth="9" defaultRowHeight="16.2" x14ac:dyDescent="0.3"/>
  <cols>
    <col min="1" max="1" width="2.6640625" style="88" customWidth="1"/>
    <col min="2" max="21" width="10.6640625" style="128" customWidth="1"/>
    <col min="22" max="16384" width="9" style="88"/>
  </cols>
  <sheetData>
    <row r="1" spans="2:21" ht="35.1" customHeight="1" thickBot="1" x14ac:dyDescent="0.45">
      <c r="B1" s="309"/>
      <c r="C1" s="309"/>
      <c r="D1" s="309"/>
      <c r="E1" s="309"/>
      <c r="F1" s="309"/>
      <c r="J1" s="310"/>
      <c r="K1" s="310"/>
      <c r="L1" s="310"/>
      <c r="M1" s="310"/>
      <c r="N1" s="310"/>
      <c r="O1" s="310"/>
      <c r="P1" s="310"/>
      <c r="Q1" s="129"/>
      <c r="R1" s="129"/>
      <c r="S1" s="129"/>
      <c r="T1" s="129"/>
      <c r="U1" s="130"/>
    </row>
    <row r="2" spans="2:21" s="90" customFormat="1" ht="15" customHeight="1" x14ac:dyDescent="0.3">
      <c r="B2" s="331"/>
      <c r="C2" s="332"/>
      <c r="D2" s="332"/>
      <c r="E2" s="332"/>
      <c r="F2" s="332"/>
      <c r="G2" s="332"/>
      <c r="H2" s="332"/>
      <c r="I2" s="333"/>
      <c r="J2" s="334" t="s">
        <v>198</v>
      </c>
      <c r="K2" s="334"/>
      <c r="L2" s="334"/>
      <c r="M2" s="334"/>
      <c r="N2" s="314" t="s">
        <v>199</v>
      </c>
      <c r="O2" s="314"/>
      <c r="P2" s="314"/>
      <c r="Q2" s="315"/>
      <c r="R2" s="314" t="s">
        <v>200</v>
      </c>
      <c r="S2" s="314"/>
      <c r="T2" s="314"/>
      <c r="U2" s="335"/>
    </row>
    <row r="3" spans="2:21" s="247" customFormat="1" ht="21.45" customHeight="1" x14ac:dyDescent="0.55000000000000004">
      <c r="B3" s="273"/>
      <c r="C3" s="256"/>
      <c r="D3" s="256"/>
      <c r="E3" s="256"/>
      <c r="F3" s="256"/>
      <c r="G3" s="256"/>
      <c r="H3" s="256"/>
      <c r="I3" s="257"/>
      <c r="J3" s="336" t="s">
        <v>49</v>
      </c>
      <c r="K3" s="337"/>
      <c r="L3" s="337"/>
      <c r="M3" s="338"/>
      <c r="N3" s="255" t="s">
        <v>76</v>
      </c>
      <c r="O3" s="256"/>
      <c r="P3" s="256"/>
      <c r="Q3" s="256"/>
      <c r="R3" s="339" t="s">
        <v>235</v>
      </c>
      <c r="S3" s="339"/>
      <c r="T3" s="339"/>
      <c r="U3" s="340"/>
    </row>
    <row r="4" spans="2:21" s="247" customFormat="1" ht="21.45" customHeight="1" x14ac:dyDescent="0.55000000000000004">
      <c r="B4" s="341"/>
      <c r="C4" s="342"/>
      <c r="D4" s="342"/>
      <c r="E4" s="342"/>
      <c r="F4" s="342"/>
      <c r="G4" s="342"/>
      <c r="H4" s="342"/>
      <c r="I4" s="343"/>
      <c r="J4" s="344" t="s">
        <v>249</v>
      </c>
      <c r="K4" s="345"/>
      <c r="L4" s="345"/>
      <c r="M4" s="346"/>
      <c r="N4" s="347" t="s">
        <v>223</v>
      </c>
      <c r="O4" s="348"/>
      <c r="P4" s="348"/>
      <c r="Q4" s="348"/>
      <c r="R4" s="349" t="s">
        <v>295</v>
      </c>
      <c r="S4" s="350"/>
      <c r="T4" s="350"/>
      <c r="U4" s="351"/>
    </row>
    <row r="5" spans="2:21" s="247" customFormat="1" ht="21.45" customHeight="1" x14ac:dyDescent="0.55000000000000004">
      <c r="B5" s="352"/>
      <c r="C5" s="353"/>
      <c r="D5" s="353"/>
      <c r="E5" s="353"/>
      <c r="F5" s="353"/>
      <c r="G5" s="353"/>
      <c r="H5" s="353"/>
      <c r="I5" s="354"/>
      <c r="J5" s="355" t="s">
        <v>406</v>
      </c>
      <c r="K5" s="356"/>
      <c r="L5" s="356"/>
      <c r="M5" s="357"/>
      <c r="N5" s="358" t="s">
        <v>251</v>
      </c>
      <c r="O5" s="359"/>
      <c r="P5" s="359"/>
      <c r="Q5" s="359"/>
      <c r="R5" s="316" t="s">
        <v>225</v>
      </c>
      <c r="S5" s="317"/>
      <c r="T5" s="317"/>
      <c r="U5" s="318"/>
    </row>
    <row r="6" spans="2:21" s="247" customFormat="1" ht="21.45" customHeight="1" x14ac:dyDescent="0.55000000000000004">
      <c r="B6" s="319"/>
      <c r="C6" s="320"/>
      <c r="D6" s="320"/>
      <c r="E6" s="320"/>
      <c r="F6" s="320"/>
      <c r="G6" s="320"/>
      <c r="H6" s="320"/>
      <c r="I6" s="321"/>
      <c r="J6" s="322" t="s">
        <v>195</v>
      </c>
      <c r="K6" s="323"/>
      <c r="L6" s="323"/>
      <c r="M6" s="324"/>
      <c r="N6" s="325" t="s">
        <v>250</v>
      </c>
      <c r="O6" s="326"/>
      <c r="P6" s="326"/>
      <c r="Q6" s="326"/>
      <c r="R6" s="327" t="s">
        <v>407</v>
      </c>
      <c r="S6" s="328"/>
      <c r="T6" s="328"/>
      <c r="U6" s="329"/>
    </row>
    <row r="7" spans="2:21" s="247" customFormat="1" ht="21.45" customHeight="1" x14ac:dyDescent="0.55000000000000004">
      <c r="B7" s="289"/>
      <c r="C7" s="268"/>
      <c r="D7" s="268"/>
      <c r="E7" s="268"/>
      <c r="F7" s="268"/>
      <c r="G7" s="268"/>
      <c r="H7" s="268"/>
      <c r="I7" s="269"/>
      <c r="J7" s="267" t="s">
        <v>147</v>
      </c>
      <c r="K7" s="268"/>
      <c r="L7" s="268"/>
      <c r="M7" s="269"/>
      <c r="N7" s="267" t="s">
        <v>143</v>
      </c>
      <c r="O7" s="268"/>
      <c r="P7" s="268"/>
      <c r="Q7" s="268"/>
      <c r="R7" s="267" t="s">
        <v>86</v>
      </c>
      <c r="S7" s="268"/>
      <c r="T7" s="268"/>
      <c r="U7" s="330"/>
    </row>
    <row r="8" spans="2:21" s="247" customFormat="1" ht="21.45" customHeight="1" x14ac:dyDescent="0.55000000000000004">
      <c r="B8" s="273"/>
      <c r="C8" s="256"/>
      <c r="D8" s="256"/>
      <c r="E8" s="256"/>
      <c r="F8" s="256"/>
      <c r="G8" s="256"/>
      <c r="H8" s="256"/>
      <c r="I8" s="257"/>
      <c r="J8" s="270" t="s">
        <v>222</v>
      </c>
      <c r="K8" s="271"/>
      <c r="L8" s="271"/>
      <c r="M8" s="272"/>
      <c r="N8" s="270" t="s">
        <v>113</v>
      </c>
      <c r="O8" s="271"/>
      <c r="P8" s="271"/>
      <c r="Q8" s="271"/>
      <c r="R8" s="270" t="s">
        <v>234</v>
      </c>
      <c r="S8" s="271"/>
      <c r="T8" s="271"/>
      <c r="U8" s="360"/>
    </row>
    <row r="9" spans="2:21" s="100" customFormat="1" ht="12.9" customHeight="1" x14ac:dyDescent="0.25">
      <c r="B9" s="170"/>
      <c r="C9" s="159"/>
      <c r="D9" s="160"/>
      <c r="E9" s="161"/>
      <c r="F9" s="160"/>
      <c r="G9" s="159"/>
      <c r="H9" s="160"/>
      <c r="I9" s="243"/>
      <c r="J9" s="132" t="s">
        <v>45</v>
      </c>
      <c r="K9" s="131">
        <f>第一週明細!W28</f>
        <v>768.3</v>
      </c>
      <c r="L9" s="132" t="s">
        <v>9</v>
      </c>
      <c r="M9" s="133">
        <f>第一週明細!W24</f>
        <v>23.5</v>
      </c>
      <c r="N9" s="132" t="s">
        <v>45</v>
      </c>
      <c r="O9" s="131">
        <f>第一週明細!W36</f>
        <v>727.9</v>
      </c>
      <c r="P9" s="132" t="s">
        <v>9</v>
      </c>
      <c r="Q9" s="134">
        <f>第一週明細!W32</f>
        <v>21.5</v>
      </c>
      <c r="R9" s="135" t="s">
        <v>45</v>
      </c>
      <c r="S9" s="136">
        <f>第一週明細!W44</f>
        <v>743.6</v>
      </c>
      <c r="T9" s="135" t="s">
        <v>9</v>
      </c>
      <c r="U9" s="137">
        <f>第一週明細!W40</f>
        <v>24</v>
      </c>
    </row>
    <row r="10" spans="2:21" s="100" customFormat="1" ht="12.9" customHeight="1" thickBot="1" x14ac:dyDescent="0.3">
      <c r="B10" s="153"/>
      <c r="C10" s="162"/>
      <c r="D10" s="163"/>
      <c r="E10" s="162"/>
      <c r="F10" s="163"/>
      <c r="G10" s="162"/>
      <c r="H10" s="163"/>
      <c r="I10" s="244"/>
      <c r="J10" s="140" t="s">
        <v>7</v>
      </c>
      <c r="K10" s="139">
        <f>第一週明細!W22</f>
        <v>110.5</v>
      </c>
      <c r="L10" s="140" t="s">
        <v>11</v>
      </c>
      <c r="M10" s="139">
        <f>第一週明細!W26</f>
        <v>28.7</v>
      </c>
      <c r="N10" s="140" t="s">
        <v>7</v>
      </c>
      <c r="O10" s="139">
        <f>第一週明細!W30</f>
        <v>105</v>
      </c>
      <c r="P10" s="140" t="s">
        <v>11</v>
      </c>
      <c r="Q10" s="141">
        <f>第一週明細!W34</f>
        <v>28.599999999999998</v>
      </c>
      <c r="R10" s="140" t="s">
        <v>7</v>
      </c>
      <c r="S10" s="139">
        <f>第一週明細!W38</f>
        <v>103.5</v>
      </c>
      <c r="T10" s="140" t="s">
        <v>11</v>
      </c>
      <c r="U10" s="142">
        <f>第一週明細!W42</f>
        <v>28.4</v>
      </c>
    </row>
    <row r="11" spans="2:21" s="90" customFormat="1" ht="15" customHeight="1" x14ac:dyDescent="0.3">
      <c r="B11" s="361" t="s">
        <v>201</v>
      </c>
      <c r="C11" s="362"/>
      <c r="D11" s="362"/>
      <c r="E11" s="363"/>
      <c r="F11" s="315" t="s">
        <v>202</v>
      </c>
      <c r="G11" s="312"/>
      <c r="H11" s="312"/>
      <c r="I11" s="313"/>
      <c r="J11" s="313" t="s">
        <v>203</v>
      </c>
      <c r="K11" s="314"/>
      <c r="L11" s="314"/>
      <c r="M11" s="314"/>
      <c r="N11" s="314" t="s">
        <v>204</v>
      </c>
      <c r="O11" s="314"/>
      <c r="P11" s="314"/>
      <c r="Q11" s="315"/>
      <c r="R11" s="362" t="s">
        <v>205</v>
      </c>
      <c r="S11" s="362"/>
      <c r="T11" s="362"/>
      <c r="U11" s="364"/>
    </row>
    <row r="12" spans="2:21" s="247" customFormat="1" ht="21.45" customHeight="1" x14ac:dyDescent="0.55000000000000004">
      <c r="B12" s="365" t="s">
        <v>83</v>
      </c>
      <c r="C12" s="366"/>
      <c r="D12" s="366"/>
      <c r="E12" s="336"/>
      <c r="F12" s="336" t="s">
        <v>106</v>
      </c>
      <c r="G12" s="337"/>
      <c r="H12" s="337"/>
      <c r="I12" s="338"/>
      <c r="J12" s="336" t="s">
        <v>49</v>
      </c>
      <c r="K12" s="337"/>
      <c r="L12" s="337"/>
      <c r="M12" s="338"/>
      <c r="N12" s="255" t="s">
        <v>76</v>
      </c>
      <c r="O12" s="256"/>
      <c r="P12" s="256"/>
      <c r="Q12" s="256"/>
      <c r="R12" s="367" t="s">
        <v>232</v>
      </c>
      <c r="S12" s="368"/>
      <c r="T12" s="368"/>
      <c r="U12" s="369"/>
    </row>
    <row r="13" spans="2:21" s="247" customFormat="1" ht="21.45" customHeight="1" x14ac:dyDescent="0.55000000000000004">
      <c r="B13" s="370" t="s">
        <v>301</v>
      </c>
      <c r="C13" s="371"/>
      <c r="D13" s="371"/>
      <c r="E13" s="371"/>
      <c r="F13" s="372" t="s">
        <v>253</v>
      </c>
      <c r="G13" s="373"/>
      <c r="H13" s="373"/>
      <c r="I13" s="374"/>
      <c r="J13" s="286" t="s">
        <v>227</v>
      </c>
      <c r="K13" s="287"/>
      <c r="L13" s="287"/>
      <c r="M13" s="288"/>
      <c r="N13" s="375" t="s">
        <v>255</v>
      </c>
      <c r="O13" s="376"/>
      <c r="P13" s="376"/>
      <c r="Q13" s="377"/>
      <c r="R13" s="378" t="s">
        <v>329</v>
      </c>
      <c r="S13" s="379"/>
      <c r="T13" s="379"/>
      <c r="U13" s="380"/>
    </row>
    <row r="14" spans="2:21" s="247" customFormat="1" ht="21.45" customHeight="1" x14ac:dyDescent="0.55000000000000004">
      <c r="B14" s="381" t="s">
        <v>226</v>
      </c>
      <c r="C14" s="382"/>
      <c r="D14" s="382"/>
      <c r="E14" s="383"/>
      <c r="F14" s="384" t="s">
        <v>252</v>
      </c>
      <c r="G14" s="385"/>
      <c r="H14" s="385"/>
      <c r="I14" s="386"/>
      <c r="J14" s="387" t="s">
        <v>408</v>
      </c>
      <c r="K14" s="388"/>
      <c r="L14" s="388"/>
      <c r="M14" s="389"/>
      <c r="N14" s="390" t="s">
        <v>265</v>
      </c>
      <c r="O14" s="391"/>
      <c r="P14" s="391"/>
      <c r="Q14" s="391"/>
      <c r="R14" s="392" t="s">
        <v>241</v>
      </c>
      <c r="S14" s="392"/>
      <c r="T14" s="392"/>
      <c r="U14" s="393"/>
    </row>
    <row r="15" spans="2:21" s="247" customFormat="1" ht="21.45" customHeight="1" x14ac:dyDescent="0.55000000000000004">
      <c r="B15" s="394" t="s">
        <v>409</v>
      </c>
      <c r="C15" s="395"/>
      <c r="D15" s="395"/>
      <c r="E15" s="396"/>
      <c r="F15" s="397" t="s">
        <v>271</v>
      </c>
      <c r="G15" s="398"/>
      <c r="H15" s="398"/>
      <c r="I15" s="399"/>
      <c r="J15" s="400" t="s">
        <v>230</v>
      </c>
      <c r="K15" s="401"/>
      <c r="L15" s="401"/>
      <c r="M15" s="402"/>
      <c r="N15" s="403" t="s">
        <v>402</v>
      </c>
      <c r="O15" s="404"/>
      <c r="P15" s="404"/>
      <c r="Q15" s="405"/>
      <c r="R15" s="406" t="s">
        <v>242</v>
      </c>
      <c r="S15" s="294"/>
      <c r="T15" s="294"/>
      <c r="U15" s="407"/>
    </row>
    <row r="16" spans="2:21" s="247" customFormat="1" ht="21.45" customHeight="1" x14ac:dyDescent="0.55000000000000004">
      <c r="B16" s="408" t="s">
        <v>86</v>
      </c>
      <c r="C16" s="409"/>
      <c r="D16" s="409"/>
      <c r="E16" s="267"/>
      <c r="F16" s="267" t="s">
        <v>268</v>
      </c>
      <c r="G16" s="268"/>
      <c r="H16" s="268"/>
      <c r="I16" s="269"/>
      <c r="J16" s="409" t="s">
        <v>86</v>
      </c>
      <c r="K16" s="409"/>
      <c r="L16" s="409"/>
      <c r="M16" s="409"/>
      <c r="N16" s="409" t="s">
        <v>144</v>
      </c>
      <c r="O16" s="409"/>
      <c r="P16" s="409"/>
      <c r="Q16" s="267"/>
      <c r="R16" s="267" t="s">
        <v>86</v>
      </c>
      <c r="S16" s="268"/>
      <c r="T16" s="268"/>
      <c r="U16" s="330"/>
    </row>
    <row r="17" spans="2:21" s="247" customFormat="1" ht="21.45" customHeight="1" x14ac:dyDescent="0.55000000000000004">
      <c r="B17" s="410" t="s">
        <v>354</v>
      </c>
      <c r="C17" s="411"/>
      <c r="D17" s="411"/>
      <c r="E17" s="270"/>
      <c r="F17" s="270" t="s">
        <v>433</v>
      </c>
      <c r="G17" s="271"/>
      <c r="H17" s="271"/>
      <c r="I17" s="272"/>
      <c r="J17" s="411" t="s">
        <v>270</v>
      </c>
      <c r="K17" s="411"/>
      <c r="L17" s="411"/>
      <c r="M17" s="411"/>
      <c r="N17" s="412" t="s">
        <v>431</v>
      </c>
      <c r="O17" s="413"/>
      <c r="P17" s="413"/>
      <c r="Q17" s="413"/>
      <c r="R17" s="270" t="s">
        <v>231</v>
      </c>
      <c r="S17" s="271"/>
      <c r="T17" s="271"/>
      <c r="U17" s="360"/>
    </row>
    <row r="18" spans="2:21" s="100" customFormat="1" ht="12.9" customHeight="1" x14ac:dyDescent="0.25">
      <c r="B18" s="143" t="s">
        <v>45</v>
      </c>
      <c r="C18" s="136">
        <f>第二週明細!W12</f>
        <v>723.7</v>
      </c>
      <c r="D18" s="135" t="s">
        <v>9</v>
      </c>
      <c r="E18" s="144">
        <f>第二週明細!W8</f>
        <v>24.5</v>
      </c>
      <c r="F18" s="135" t="s">
        <v>45</v>
      </c>
      <c r="G18" s="136">
        <f>第二週明細!W20</f>
        <v>727.3</v>
      </c>
      <c r="H18" s="135" t="s">
        <v>9</v>
      </c>
      <c r="I18" s="144">
        <f>第二週明細!W16</f>
        <v>24.5</v>
      </c>
      <c r="J18" s="135" t="s">
        <v>45</v>
      </c>
      <c r="K18" s="136">
        <f>第二週明細!W28</f>
        <v>716.4</v>
      </c>
      <c r="L18" s="135" t="s">
        <v>9</v>
      </c>
      <c r="M18" s="145">
        <f>第二週明細!W24</f>
        <v>24</v>
      </c>
      <c r="N18" s="135" t="s">
        <v>45</v>
      </c>
      <c r="O18" s="136">
        <f>第二週明細!W36</f>
        <v>755.7</v>
      </c>
      <c r="P18" s="135" t="s">
        <v>9</v>
      </c>
      <c r="Q18" s="145">
        <f>第二週明細!W32</f>
        <v>24.5</v>
      </c>
      <c r="R18" s="135" t="s">
        <v>45</v>
      </c>
      <c r="S18" s="136">
        <f>第二週明細!W44</f>
        <v>746</v>
      </c>
      <c r="T18" s="135" t="s">
        <v>9</v>
      </c>
      <c r="U18" s="137">
        <f>第二週明細!W40</f>
        <v>24</v>
      </c>
    </row>
    <row r="19" spans="2:21" s="100" customFormat="1" ht="12.9" customHeight="1" thickBot="1" x14ac:dyDescent="0.3">
      <c r="B19" s="138" t="s">
        <v>7</v>
      </c>
      <c r="C19" s="139">
        <f>第二週明細!W6</f>
        <v>97.5</v>
      </c>
      <c r="D19" s="140" t="s">
        <v>11</v>
      </c>
      <c r="E19" s="139">
        <f>第二週明細!W10</f>
        <v>28.3</v>
      </c>
      <c r="F19" s="140" t="s">
        <v>7</v>
      </c>
      <c r="G19" s="139">
        <f>第二週明細!W14</f>
        <v>99.5</v>
      </c>
      <c r="H19" s="140" t="s">
        <v>47</v>
      </c>
      <c r="I19" s="139">
        <f>第二週明細!W18</f>
        <v>27.2</v>
      </c>
      <c r="J19" s="140" t="s">
        <v>135</v>
      </c>
      <c r="K19" s="139">
        <f>第二週明細!W22</f>
        <v>97.5</v>
      </c>
      <c r="L19" s="140" t="s">
        <v>11</v>
      </c>
      <c r="M19" s="141">
        <f>第二週明細!W26</f>
        <v>27.599999999999998</v>
      </c>
      <c r="N19" s="140" t="s">
        <v>7</v>
      </c>
      <c r="O19" s="139">
        <f>第二週明細!W30</f>
        <v>105</v>
      </c>
      <c r="P19" s="140" t="s">
        <v>11</v>
      </c>
      <c r="Q19" s="141">
        <f>第二週明細!W34</f>
        <v>28.8</v>
      </c>
      <c r="R19" s="140" t="s">
        <v>7</v>
      </c>
      <c r="S19" s="139">
        <f>第二週明細!W38</f>
        <v>104</v>
      </c>
      <c r="T19" s="140" t="s">
        <v>11</v>
      </c>
      <c r="U19" s="142">
        <f>第二週明細!W42</f>
        <v>28.5</v>
      </c>
    </row>
    <row r="20" spans="2:21" s="90" customFormat="1" ht="15" customHeight="1" x14ac:dyDescent="0.3">
      <c r="B20" s="414" t="s">
        <v>206</v>
      </c>
      <c r="C20" s="314"/>
      <c r="D20" s="314"/>
      <c r="E20" s="315"/>
      <c r="F20" s="314" t="s">
        <v>207</v>
      </c>
      <c r="G20" s="314"/>
      <c r="H20" s="314"/>
      <c r="I20" s="314"/>
      <c r="J20" s="313" t="s">
        <v>208</v>
      </c>
      <c r="K20" s="314"/>
      <c r="L20" s="314"/>
      <c r="M20" s="314"/>
      <c r="N20" s="314" t="s">
        <v>209</v>
      </c>
      <c r="O20" s="314"/>
      <c r="P20" s="314"/>
      <c r="Q20" s="315"/>
      <c r="R20" s="362" t="s">
        <v>210</v>
      </c>
      <c r="S20" s="362"/>
      <c r="T20" s="362"/>
      <c r="U20" s="364"/>
    </row>
    <row r="21" spans="2:21" s="247" customFormat="1" ht="21.45" customHeight="1" x14ac:dyDescent="0.55000000000000004">
      <c r="B21" s="365" t="s">
        <v>97</v>
      </c>
      <c r="C21" s="366"/>
      <c r="D21" s="366"/>
      <c r="E21" s="336"/>
      <c r="F21" s="336" t="s">
        <v>98</v>
      </c>
      <c r="G21" s="337"/>
      <c r="H21" s="337"/>
      <c r="I21" s="338"/>
      <c r="J21" s="336" t="s">
        <v>102</v>
      </c>
      <c r="K21" s="337"/>
      <c r="L21" s="337"/>
      <c r="M21" s="338"/>
      <c r="N21" s="366" t="s">
        <v>77</v>
      </c>
      <c r="O21" s="366"/>
      <c r="P21" s="366"/>
      <c r="Q21" s="336"/>
      <c r="R21" s="367" t="s">
        <v>224</v>
      </c>
      <c r="S21" s="368"/>
      <c r="T21" s="368"/>
      <c r="U21" s="369"/>
    </row>
    <row r="22" spans="2:21" s="247" customFormat="1" ht="21.45" customHeight="1" x14ac:dyDescent="0.55000000000000004">
      <c r="B22" s="415" t="s">
        <v>263</v>
      </c>
      <c r="C22" s="416"/>
      <c r="D22" s="416"/>
      <c r="E22" s="416"/>
      <c r="F22" s="417" t="s">
        <v>274</v>
      </c>
      <c r="G22" s="418"/>
      <c r="H22" s="418"/>
      <c r="I22" s="418"/>
      <c r="J22" s="419" t="s">
        <v>266</v>
      </c>
      <c r="K22" s="420"/>
      <c r="L22" s="420"/>
      <c r="M22" s="421"/>
      <c r="N22" s="424" t="s">
        <v>248</v>
      </c>
      <c r="O22" s="425"/>
      <c r="P22" s="425"/>
      <c r="Q22" s="426"/>
      <c r="R22" s="422" t="s">
        <v>264</v>
      </c>
      <c r="S22" s="371"/>
      <c r="T22" s="371"/>
      <c r="U22" s="423"/>
    </row>
    <row r="23" spans="2:21" s="247" customFormat="1" ht="21.45" customHeight="1" x14ac:dyDescent="0.55000000000000004">
      <c r="B23" s="427" t="s">
        <v>262</v>
      </c>
      <c r="C23" s="428"/>
      <c r="D23" s="428"/>
      <c r="E23" s="429"/>
      <c r="F23" s="430" t="s">
        <v>256</v>
      </c>
      <c r="G23" s="431"/>
      <c r="H23" s="431"/>
      <c r="I23" s="431"/>
      <c r="J23" s="432" t="s">
        <v>117</v>
      </c>
      <c r="K23" s="433"/>
      <c r="L23" s="433"/>
      <c r="M23" s="434"/>
      <c r="N23" s="447" t="s">
        <v>233</v>
      </c>
      <c r="O23" s="448"/>
      <c r="P23" s="448"/>
      <c r="Q23" s="448"/>
      <c r="R23" s="435" t="s">
        <v>240</v>
      </c>
      <c r="S23" s="436"/>
      <c r="T23" s="436"/>
      <c r="U23" s="437"/>
    </row>
    <row r="24" spans="2:21" s="247" customFormat="1" ht="21.45" customHeight="1" x14ac:dyDescent="0.55000000000000004">
      <c r="B24" s="438" t="s">
        <v>267</v>
      </c>
      <c r="C24" s="439"/>
      <c r="D24" s="439"/>
      <c r="E24" s="440"/>
      <c r="F24" s="441" t="s">
        <v>254</v>
      </c>
      <c r="G24" s="442"/>
      <c r="H24" s="442"/>
      <c r="I24" s="442"/>
      <c r="J24" s="443" t="s">
        <v>259</v>
      </c>
      <c r="K24" s="443"/>
      <c r="L24" s="443"/>
      <c r="M24" s="443"/>
      <c r="N24" s="449" t="s">
        <v>422</v>
      </c>
      <c r="O24" s="449"/>
      <c r="P24" s="449"/>
      <c r="Q24" s="449"/>
      <c r="R24" s="444" t="s">
        <v>236</v>
      </c>
      <c r="S24" s="445"/>
      <c r="T24" s="445"/>
      <c r="U24" s="446"/>
    </row>
    <row r="25" spans="2:21" s="247" customFormat="1" ht="21.45" customHeight="1" x14ac:dyDescent="0.55000000000000004">
      <c r="B25" s="408" t="s">
        <v>109</v>
      </c>
      <c r="C25" s="409"/>
      <c r="D25" s="409"/>
      <c r="E25" s="267"/>
      <c r="F25" s="409" t="s">
        <v>258</v>
      </c>
      <c r="G25" s="409"/>
      <c r="H25" s="409"/>
      <c r="I25" s="267"/>
      <c r="J25" s="409" t="s">
        <v>86</v>
      </c>
      <c r="K25" s="409"/>
      <c r="L25" s="409"/>
      <c r="M25" s="409"/>
      <c r="N25" s="409" t="s">
        <v>143</v>
      </c>
      <c r="O25" s="409"/>
      <c r="P25" s="409"/>
      <c r="Q25" s="409"/>
      <c r="R25" s="267" t="s">
        <v>86</v>
      </c>
      <c r="S25" s="268"/>
      <c r="T25" s="268"/>
      <c r="U25" s="330"/>
    </row>
    <row r="26" spans="2:21" s="247" customFormat="1" ht="21.45" customHeight="1" x14ac:dyDescent="0.55000000000000004">
      <c r="B26" s="410" t="s">
        <v>269</v>
      </c>
      <c r="C26" s="411"/>
      <c r="D26" s="411"/>
      <c r="E26" s="270"/>
      <c r="F26" s="270" t="s">
        <v>360</v>
      </c>
      <c r="G26" s="271"/>
      <c r="H26" s="271"/>
      <c r="I26" s="271"/>
      <c r="J26" s="411" t="s">
        <v>140</v>
      </c>
      <c r="K26" s="411"/>
      <c r="L26" s="411"/>
      <c r="M26" s="411"/>
      <c r="N26" s="411" t="s">
        <v>234</v>
      </c>
      <c r="O26" s="411"/>
      <c r="P26" s="411"/>
      <c r="Q26" s="411"/>
      <c r="R26" s="270" t="s">
        <v>229</v>
      </c>
      <c r="S26" s="271"/>
      <c r="T26" s="271"/>
      <c r="U26" s="360"/>
    </row>
    <row r="27" spans="2:21" s="100" customFormat="1" ht="12.9" customHeight="1" x14ac:dyDescent="0.25">
      <c r="B27" s="143" t="s">
        <v>45</v>
      </c>
      <c r="C27" s="136">
        <f>第三週明細!W12</f>
        <v>749.9</v>
      </c>
      <c r="D27" s="135" t="s">
        <v>9</v>
      </c>
      <c r="E27" s="144">
        <f>第三週明細!W8</f>
        <v>23.5</v>
      </c>
      <c r="F27" s="135" t="s">
        <v>45</v>
      </c>
      <c r="G27" s="136">
        <f>第三週明細!W20</f>
        <v>735.7</v>
      </c>
      <c r="H27" s="135" t="s">
        <v>9</v>
      </c>
      <c r="I27" s="145">
        <f>第三週明細!W16</f>
        <v>24.5</v>
      </c>
      <c r="J27" s="135" t="s">
        <v>45</v>
      </c>
      <c r="K27" s="136">
        <f>第三週明細!W28</f>
        <v>728.5</v>
      </c>
      <c r="L27" s="135" t="s">
        <v>9</v>
      </c>
      <c r="M27" s="145">
        <f>第三週明細!W24</f>
        <v>24.5</v>
      </c>
      <c r="N27" s="135" t="s">
        <v>45</v>
      </c>
      <c r="O27" s="136">
        <f>第三週明細!W36</f>
        <v>728.5</v>
      </c>
      <c r="P27" s="135" t="s">
        <v>9</v>
      </c>
      <c r="Q27" s="144">
        <f>第三週明細!W32</f>
        <v>24.5</v>
      </c>
      <c r="R27" s="135" t="s">
        <v>45</v>
      </c>
      <c r="S27" s="136">
        <f>第三週明細!W44</f>
        <v>730.9</v>
      </c>
      <c r="T27" s="135" t="s">
        <v>9</v>
      </c>
      <c r="U27" s="137">
        <f>第三週明細!W40</f>
        <v>24.5</v>
      </c>
    </row>
    <row r="28" spans="2:21" s="100" customFormat="1" ht="12.9" customHeight="1" thickBot="1" x14ac:dyDescent="0.3">
      <c r="B28" s="138" t="s">
        <v>7</v>
      </c>
      <c r="C28" s="139">
        <f>第三週明細!W6</f>
        <v>106.5</v>
      </c>
      <c r="D28" s="140" t="s">
        <v>11</v>
      </c>
      <c r="E28" s="139">
        <f>第三週明細!W10</f>
        <v>28.1</v>
      </c>
      <c r="F28" s="146" t="s">
        <v>7</v>
      </c>
      <c r="G28" s="147">
        <f>第三週明細!W14</f>
        <v>100</v>
      </c>
      <c r="H28" s="146" t="s">
        <v>11</v>
      </c>
      <c r="I28" s="148">
        <f>第三週明細!W18</f>
        <v>28.8</v>
      </c>
      <c r="J28" s="146" t="s">
        <v>7</v>
      </c>
      <c r="K28" s="147">
        <f>第三週明細!W22</f>
        <v>98.5</v>
      </c>
      <c r="L28" s="146" t="s">
        <v>11</v>
      </c>
      <c r="M28" s="148">
        <f>第三週明細!W26</f>
        <v>28.5</v>
      </c>
      <c r="N28" s="140" t="s">
        <v>7</v>
      </c>
      <c r="O28" s="139">
        <f>第三週明細!W30</f>
        <v>98.5</v>
      </c>
      <c r="P28" s="140" t="s">
        <v>47</v>
      </c>
      <c r="Q28" s="139">
        <f>第三週明細!W34</f>
        <v>28.5</v>
      </c>
      <c r="R28" s="146" t="s">
        <v>7</v>
      </c>
      <c r="S28" s="147">
        <f>第三週明細!W38</f>
        <v>99</v>
      </c>
      <c r="T28" s="146" t="s">
        <v>11</v>
      </c>
      <c r="U28" s="149">
        <f>第三週明細!W42</f>
        <v>28.6</v>
      </c>
    </row>
    <row r="29" spans="2:21" s="90" customFormat="1" ht="15" customHeight="1" x14ac:dyDescent="0.3">
      <c r="B29" s="311" t="s">
        <v>211</v>
      </c>
      <c r="C29" s="312"/>
      <c r="D29" s="312"/>
      <c r="E29" s="312"/>
      <c r="F29" s="314" t="s">
        <v>212</v>
      </c>
      <c r="G29" s="314"/>
      <c r="H29" s="314"/>
      <c r="I29" s="315"/>
      <c r="J29" s="314" t="s">
        <v>213</v>
      </c>
      <c r="K29" s="314"/>
      <c r="L29" s="314"/>
      <c r="M29" s="314"/>
      <c r="N29" s="314" t="s">
        <v>214</v>
      </c>
      <c r="O29" s="314"/>
      <c r="P29" s="314"/>
      <c r="Q29" s="315"/>
      <c r="R29" s="315" t="s">
        <v>215</v>
      </c>
      <c r="S29" s="312"/>
      <c r="T29" s="312"/>
      <c r="U29" s="465"/>
    </row>
    <row r="30" spans="2:21" s="247" customFormat="1" ht="21.45" customHeight="1" x14ac:dyDescent="0.55000000000000004">
      <c r="B30" s="466" t="s">
        <v>83</v>
      </c>
      <c r="C30" s="337"/>
      <c r="D30" s="337"/>
      <c r="E30" s="337"/>
      <c r="F30" s="255" t="s">
        <v>158</v>
      </c>
      <c r="G30" s="256"/>
      <c r="H30" s="256"/>
      <c r="I30" s="256"/>
      <c r="J30" s="336" t="s">
        <v>103</v>
      </c>
      <c r="K30" s="337"/>
      <c r="L30" s="337"/>
      <c r="M30" s="338"/>
      <c r="N30" s="366" t="s">
        <v>76</v>
      </c>
      <c r="O30" s="366"/>
      <c r="P30" s="366"/>
      <c r="Q30" s="336"/>
      <c r="R30" s="367" t="s">
        <v>239</v>
      </c>
      <c r="S30" s="368"/>
      <c r="T30" s="368"/>
      <c r="U30" s="369"/>
    </row>
    <row r="31" spans="2:21" s="247" customFormat="1" ht="21.45" customHeight="1" x14ac:dyDescent="0.55000000000000004">
      <c r="B31" s="467" t="s">
        <v>358</v>
      </c>
      <c r="C31" s="468"/>
      <c r="D31" s="468"/>
      <c r="E31" s="468"/>
      <c r="F31" s="286" t="s">
        <v>184</v>
      </c>
      <c r="G31" s="287"/>
      <c r="H31" s="287"/>
      <c r="I31" s="288"/>
      <c r="J31" s="469" t="s">
        <v>377</v>
      </c>
      <c r="K31" s="470"/>
      <c r="L31" s="470"/>
      <c r="M31" s="471"/>
      <c r="N31" s="472" t="s">
        <v>410</v>
      </c>
      <c r="O31" s="473"/>
      <c r="P31" s="473"/>
      <c r="Q31" s="473"/>
      <c r="R31" s="450" t="s">
        <v>137</v>
      </c>
      <c r="S31" s="451"/>
      <c r="T31" s="451"/>
      <c r="U31" s="452"/>
    </row>
    <row r="32" spans="2:21" s="247" customFormat="1" ht="21.45" customHeight="1" x14ac:dyDescent="0.55000000000000004">
      <c r="B32" s="453" t="s">
        <v>166</v>
      </c>
      <c r="C32" s="454"/>
      <c r="D32" s="454"/>
      <c r="E32" s="454"/>
      <c r="F32" s="455" t="s">
        <v>237</v>
      </c>
      <c r="G32" s="456"/>
      <c r="H32" s="456"/>
      <c r="I32" s="456"/>
      <c r="J32" s="457" t="s">
        <v>238</v>
      </c>
      <c r="K32" s="458"/>
      <c r="L32" s="458"/>
      <c r="M32" s="459"/>
      <c r="N32" s="460" t="s">
        <v>273</v>
      </c>
      <c r="O32" s="461"/>
      <c r="P32" s="461"/>
      <c r="Q32" s="461"/>
      <c r="R32" s="462" t="s">
        <v>243</v>
      </c>
      <c r="S32" s="463"/>
      <c r="T32" s="463"/>
      <c r="U32" s="464"/>
    </row>
    <row r="33" spans="2:21" s="247" customFormat="1" ht="21.45" customHeight="1" x14ac:dyDescent="0.55000000000000004">
      <c r="B33" s="475" t="s">
        <v>390</v>
      </c>
      <c r="C33" s="476"/>
      <c r="D33" s="476"/>
      <c r="E33" s="476"/>
      <c r="F33" s="325" t="s">
        <v>359</v>
      </c>
      <c r="G33" s="326"/>
      <c r="H33" s="326"/>
      <c r="I33" s="326"/>
      <c r="J33" s="477" t="s">
        <v>265</v>
      </c>
      <c r="K33" s="477"/>
      <c r="L33" s="477"/>
      <c r="M33" s="477"/>
      <c r="N33" s="478" t="s">
        <v>257</v>
      </c>
      <c r="O33" s="479"/>
      <c r="P33" s="479"/>
      <c r="Q33" s="479"/>
      <c r="R33" s="480" t="s">
        <v>123</v>
      </c>
      <c r="S33" s="481"/>
      <c r="T33" s="481"/>
      <c r="U33" s="482"/>
    </row>
    <row r="34" spans="2:21" s="247" customFormat="1" ht="21.45" customHeight="1" x14ac:dyDescent="0.55000000000000004">
      <c r="B34" s="273" t="s">
        <v>368</v>
      </c>
      <c r="C34" s="256"/>
      <c r="D34" s="256"/>
      <c r="E34" s="256"/>
      <c r="F34" s="267" t="s">
        <v>268</v>
      </c>
      <c r="G34" s="268"/>
      <c r="H34" s="268"/>
      <c r="I34" s="268"/>
      <c r="J34" s="409" t="s">
        <v>86</v>
      </c>
      <c r="K34" s="409"/>
      <c r="L34" s="409"/>
      <c r="M34" s="409"/>
      <c r="N34" s="409" t="s">
        <v>143</v>
      </c>
      <c r="O34" s="409"/>
      <c r="P34" s="409"/>
      <c r="Q34" s="267"/>
      <c r="R34" s="267" t="s">
        <v>99</v>
      </c>
      <c r="S34" s="268"/>
      <c r="T34" s="268"/>
      <c r="U34" s="330"/>
    </row>
    <row r="35" spans="2:21" s="247" customFormat="1" ht="21.45" customHeight="1" x14ac:dyDescent="0.55000000000000004">
      <c r="B35" s="281" t="s">
        <v>361</v>
      </c>
      <c r="C35" s="271"/>
      <c r="D35" s="271"/>
      <c r="E35" s="271"/>
      <c r="F35" s="270" t="s">
        <v>371</v>
      </c>
      <c r="G35" s="271"/>
      <c r="H35" s="271"/>
      <c r="I35" s="271"/>
      <c r="J35" s="411" t="s">
        <v>369</v>
      </c>
      <c r="K35" s="411"/>
      <c r="L35" s="411"/>
      <c r="M35" s="411"/>
      <c r="N35" s="412" t="s">
        <v>432</v>
      </c>
      <c r="O35" s="413"/>
      <c r="P35" s="413"/>
      <c r="Q35" s="413"/>
      <c r="R35" s="255" t="s">
        <v>228</v>
      </c>
      <c r="S35" s="256"/>
      <c r="T35" s="256"/>
      <c r="U35" s="474"/>
    </row>
    <row r="36" spans="2:21" s="100" customFormat="1" ht="12.9" customHeight="1" x14ac:dyDescent="0.25">
      <c r="B36" s="150" t="s">
        <v>45</v>
      </c>
      <c r="C36" s="136">
        <f>'第四週明細 '!W12</f>
        <v>759.5</v>
      </c>
      <c r="D36" s="151" t="s">
        <v>46</v>
      </c>
      <c r="E36" s="144">
        <f>'第四週明細 '!W8</f>
        <v>23.5</v>
      </c>
      <c r="F36" s="152" t="s">
        <v>45</v>
      </c>
      <c r="G36" s="136">
        <f>'第四週明細 '!W20</f>
        <v>728.5</v>
      </c>
      <c r="H36" s="151" t="s">
        <v>46</v>
      </c>
      <c r="I36" s="145">
        <f>'第四週明細 '!W16</f>
        <v>24.5</v>
      </c>
      <c r="J36" s="135" t="s">
        <v>45</v>
      </c>
      <c r="K36" s="136">
        <f>'第四週明細 '!W28</f>
        <v>745.5</v>
      </c>
      <c r="L36" s="135" t="s">
        <v>9</v>
      </c>
      <c r="M36" s="145">
        <f>'第四週明細 '!W24</f>
        <v>23.5</v>
      </c>
      <c r="N36" s="135" t="s">
        <v>45</v>
      </c>
      <c r="O36" s="136">
        <f>'第四週明細 '!W36</f>
        <v>713.8</v>
      </c>
      <c r="P36" s="135" t="s">
        <v>9</v>
      </c>
      <c r="Q36" s="145">
        <f>'第四週明細 '!W32</f>
        <v>23</v>
      </c>
      <c r="R36" s="135" t="s">
        <v>45</v>
      </c>
      <c r="S36" s="136">
        <f>'第四週明細 '!W44</f>
        <v>709.1</v>
      </c>
      <c r="T36" s="135" t="s">
        <v>9</v>
      </c>
      <c r="U36" s="137">
        <f>'第四週明細 '!W40</f>
        <v>23.5</v>
      </c>
    </row>
    <row r="37" spans="2:21" s="100" customFormat="1" ht="12.9" customHeight="1" thickBot="1" x14ac:dyDescent="0.3">
      <c r="B37" s="153" t="s">
        <v>44</v>
      </c>
      <c r="C37" s="154">
        <f>'第四週明細 '!W6</f>
        <v>108.5</v>
      </c>
      <c r="D37" s="155" t="s">
        <v>47</v>
      </c>
      <c r="E37" s="154">
        <f>'第四週明細 '!W10</f>
        <v>28.5</v>
      </c>
      <c r="F37" s="156" t="s">
        <v>44</v>
      </c>
      <c r="G37" s="157">
        <f>'第四週明細 '!W14</f>
        <v>98.5</v>
      </c>
      <c r="H37" s="156" t="s">
        <v>47</v>
      </c>
      <c r="I37" s="158">
        <f>'第四週明細 '!W18</f>
        <v>28.5</v>
      </c>
      <c r="J37" s="146" t="s">
        <v>7</v>
      </c>
      <c r="K37" s="147">
        <f>'第四週明細 '!W22</f>
        <v>105.5</v>
      </c>
      <c r="L37" s="146" t="s">
        <v>11</v>
      </c>
      <c r="M37" s="148">
        <f>'第四週明細 '!W26</f>
        <v>28.000000000000004</v>
      </c>
      <c r="N37" s="146" t="s">
        <v>7</v>
      </c>
      <c r="O37" s="147">
        <f>'第四週明細 '!W30</f>
        <v>100.5</v>
      </c>
      <c r="P37" s="146" t="s">
        <v>11</v>
      </c>
      <c r="Q37" s="148">
        <f>'第四週明細 '!W34</f>
        <v>26.200000000000003</v>
      </c>
      <c r="R37" s="146" t="s">
        <v>7</v>
      </c>
      <c r="S37" s="147">
        <f>'第四週明細 '!W38</f>
        <v>97.5</v>
      </c>
      <c r="T37" s="146" t="s">
        <v>11</v>
      </c>
      <c r="U37" s="149">
        <f>'第四週明細 '!W42</f>
        <v>26.900000000000002</v>
      </c>
    </row>
    <row r="38" spans="2:21" s="90" customFormat="1" ht="15" customHeight="1" x14ac:dyDescent="0.3">
      <c r="B38" s="311" t="s">
        <v>216</v>
      </c>
      <c r="C38" s="312"/>
      <c r="D38" s="312"/>
      <c r="E38" s="313"/>
      <c r="F38" s="314" t="s">
        <v>217</v>
      </c>
      <c r="G38" s="314"/>
      <c r="H38" s="314"/>
      <c r="I38" s="315"/>
      <c r="J38" s="314" t="s">
        <v>218</v>
      </c>
      <c r="K38" s="314"/>
      <c r="L38" s="314"/>
      <c r="M38" s="314"/>
      <c r="N38" s="314" t="s">
        <v>219</v>
      </c>
      <c r="O38" s="314"/>
      <c r="P38" s="314"/>
      <c r="Q38" s="314"/>
      <c r="R38" s="300" t="s">
        <v>396</v>
      </c>
      <c r="S38" s="301"/>
      <c r="T38" s="301"/>
      <c r="U38" s="302"/>
    </row>
    <row r="39" spans="2:21" s="247" customFormat="1" ht="21.45" customHeight="1" x14ac:dyDescent="0.55000000000000004">
      <c r="B39" s="273" t="s">
        <v>49</v>
      </c>
      <c r="C39" s="256"/>
      <c r="D39" s="256"/>
      <c r="E39" s="256"/>
      <c r="F39" s="255" t="s">
        <v>159</v>
      </c>
      <c r="G39" s="256"/>
      <c r="H39" s="256"/>
      <c r="I39" s="256"/>
      <c r="J39" s="255" t="s">
        <v>49</v>
      </c>
      <c r="K39" s="256"/>
      <c r="L39" s="256"/>
      <c r="M39" s="257"/>
      <c r="N39" s="255" t="s">
        <v>76</v>
      </c>
      <c r="O39" s="256"/>
      <c r="P39" s="256"/>
      <c r="Q39" s="257"/>
      <c r="R39" s="303"/>
      <c r="S39" s="304"/>
      <c r="T39" s="304"/>
      <c r="U39" s="305"/>
    </row>
    <row r="40" spans="2:21" s="247" customFormat="1" ht="21.45" customHeight="1" x14ac:dyDescent="0.55000000000000004">
      <c r="B40" s="282" t="s">
        <v>424</v>
      </c>
      <c r="C40" s="283"/>
      <c r="D40" s="283"/>
      <c r="E40" s="283"/>
      <c r="F40" s="284" t="s">
        <v>246</v>
      </c>
      <c r="G40" s="285"/>
      <c r="H40" s="285"/>
      <c r="I40" s="285"/>
      <c r="J40" s="258" t="s">
        <v>272</v>
      </c>
      <c r="K40" s="259"/>
      <c r="L40" s="259"/>
      <c r="M40" s="260"/>
      <c r="N40" s="286" t="s">
        <v>275</v>
      </c>
      <c r="O40" s="287"/>
      <c r="P40" s="287"/>
      <c r="Q40" s="288"/>
      <c r="R40" s="303"/>
      <c r="S40" s="304"/>
      <c r="T40" s="304"/>
      <c r="U40" s="305"/>
    </row>
    <row r="41" spans="2:21" s="247" customFormat="1" ht="21.45" customHeight="1" x14ac:dyDescent="0.55000000000000004">
      <c r="B41" s="274" t="s">
        <v>411</v>
      </c>
      <c r="C41" s="275"/>
      <c r="D41" s="275"/>
      <c r="E41" s="275"/>
      <c r="F41" s="276" t="s">
        <v>245</v>
      </c>
      <c r="G41" s="277"/>
      <c r="H41" s="277"/>
      <c r="I41" s="277"/>
      <c r="J41" s="261" t="s">
        <v>276</v>
      </c>
      <c r="K41" s="262"/>
      <c r="L41" s="262"/>
      <c r="M41" s="263"/>
      <c r="N41" s="278" t="s">
        <v>247</v>
      </c>
      <c r="O41" s="279"/>
      <c r="P41" s="279"/>
      <c r="Q41" s="280"/>
      <c r="R41" s="303"/>
      <c r="S41" s="304"/>
      <c r="T41" s="304"/>
      <c r="U41" s="305"/>
    </row>
    <row r="42" spans="2:21" s="247" customFormat="1" ht="21.45" customHeight="1" x14ac:dyDescent="0.55000000000000004">
      <c r="B42" s="293" t="s">
        <v>412</v>
      </c>
      <c r="C42" s="294"/>
      <c r="D42" s="294"/>
      <c r="E42" s="294"/>
      <c r="F42" s="295" t="s">
        <v>399</v>
      </c>
      <c r="G42" s="296"/>
      <c r="H42" s="296"/>
      <c r="I42" s="296"/>
      <c r="J42" s="264" t="s">
        <v>259</v>
      </c>
      <c r="K42" s="265"/>
      <c r="L42" s="265"/>
      <c r="M42" s="266"/>
      <c r="N42" s="297" t="s">
        <v>400</v>
      </c>
      <c r="O42" s="298"/>
      <c r="P42" s="298"/>
      <c r="Q42" s="299"/>
      <c r="R42" s="303"/>
      <c r="S42" s="304"/>
      <c r="T42" s="304"/>
      <c r="U42" s="305"/>
    </row>
    <row r="43" spans="2:21" s="247" customFormat="1" ht="21.45" customHeight="1" x14ac:dyDescent="0.55000000000000004">
      <c r="B43" s="289" t="s">
        <v>260</v>
      </c>
      <c r="C43" s="268"/>
      <c r="D43" s="268"/>
      <c r="E43" s="268"/>
      <c r="F43" s="267" t="s">
        <v>261</v>
      </c>
      <c r="G43" s="268"/>
      <c r="H43" s="268"/>
      <c r="I43" s="268"/>
      <c r="J43" s="267" t="s">
        <v>260</v>
      </c>
      <c r="K43" s="268"/>
      <c r="L43" s="268"/>
      <c r="M43" s="269"/>
      <c r="N43" s="290" t="s">
        <v>244</v>
      </c>
      <c r="O43" s="291"/>
      <c r="P43" s="291"/>
      <c r="Q43" s="292"/>
      <c r="R43" s="303"/>
      <c r="S43" s="304"/>
      <c r="T43" s="304"/>
      <c r="U43" s="305"/>
    </row>
    <row r="44" spans="2:21" s="247" customFormat="1" ht="21.45" customHeight="1" x14ac:dyDescent="0.55000000000000004">
      <c r="B44" s="281" t="s">
        <v>370</v>
      </c>
      <c r="C44" s="271"/>
      <c r="D44" s="271"/>
      <c r="E44" s="271"/>
      <c r="F44" s="270" t="s">
        <v>229</v>
      </c>
      <c r="G44" s="271"/>
      <c r="H44" s="271"/>
      <c r="I44" s="271"/>
      <c r="J44" s="270" t="s">
        <v>392</v>
      </c>
      <c r="K44" s="271"/>
      <c r="L44" s="271"/>
      <c r="M44" s="272"/>
      <c r="N44" s="270" t="s">
        <v>138</v>
      </c>
      <c r="O44" s="271"/>
      <c r="P44" s="271"/>
      <c r="Q44" s="272"/>
      <c r="R44" s="303"/>
      <c r="S44" s="304"/>
      <c r="T44" s="304"/>
      <c r="U44" s="305"/>
    </row>
    <row r="45" spans="2:21" s="100" customFormat="1" ht="12.9" customHeight="1" x14ac:dyDescent="0.25">
      <c r="B45" s="143" t="s">
        <v>45</v>
      </c>
      <c r="C45" s="136">
        <f>'第五週明細 '!W12</f>
        <v>723.7</v>
      </c>
      <c r="D45" s="135" t="s">
        <v>9</v>
      </c>
      <c r="E45" s="145">
        <f>'第五週明細 '!W8</f>
        <v>24.5</v>
      </c>
      <c r="F45" s="152" t="s">
        <v>45</v>
      </c>
      <c r="G45" s="136">
        <f>'第五週明細 '!W20</f>
        <v>763.5</v>
      </c>
      <c r="H45" s="151" t="s">
        <v>46</v>
      </c>
      <c r="I45" s="145">
        <f>'第五週明細 '!W16</f>
        <v>23.5</v>
      </c>
      <c r="J45" s="132" t="s">
        <v>45</v>
      </c>
      <c r="K45" s="131">
        <f>'第五週明細 '!W28</f>
        <v>723.7</v>
      </c>
      <c r="L45" s="132" t="s">
        <v>9</v>
      </c>
      <c r="M45" s="133">
        <f>'第五週明細 '!W24</f>
        <v>24.5</v>
      </c>
      <c r="N45" s="132" t="s">
        <v>45</v>
      </c>
      <c r="O45" s="131">
        <f>'第五週明細 '!W36</f>
        <v>752.7</v>
      </c>
      <c r="P45" s="132" t="s">
        <v>9</v>
      </c>
      <c r="Q45" s="133">
        <f>'第五週明細 '!W32</f>
        <v>23.5</v>
      </c>
      <c r="R45" s="303"/>
      <c r="S45" s="304"/>
      <c r="T45" s="304"/>
      <c r="U45" s="305"/>
    </row>
    <row r="46" spans="2:21" s="100" customFormat="1" ht="12.9" customHeight="1" thickBot="1" x14ac:dyDescent="0.3">
      <c r="B46" s="138" t="s">
        <v>7</v>
      </c>
      <c r="C46" s="139">
        <f>'第五週明細 '!W6</f>
        <v>97.5</v>
      </c>
      <c r="D46" s="140" t="s">
        <v>11</v>
      </c>
      <c r="E46" s="141">
        <f>'第五週明細 '!W10</f>
        <v>28.3</v>
      </c>
      <c r="F46" s="164" t="s">
        <v>44</v>
      </c>
      <c r="G46" s="139">
        <f>'第五週明細 '!W14</f>
        <v>109.5</v>
      </c>
      <c r="H46" s="164" t="s">
        <v>47</v>
      </c>
      <c r="I46" s="141">
        <f>'第五週明細 '!W18</f>
        <v>28.5</v>
      </c>
      <c r="J46" s="140" t="s">
        <v>7</v>
      </c>
      <c r="K46" s="139">
        <f>'第五週明細 '!W22</f>
        <v>97.5</v>
      </c>
      <c r="L46" s="140" t="s">
        <v>11</v>
      </c>
      <c r="M46" s="139">
        <f>'第五週明細 '!W26</f>
        <v>28.3</v>
      </c>
      <c r="N46" s="140" t="s">
        <v>7</v>
      </c>
      <c r="O46" s="139">
        <f>'第五週明細 '!W30</f>
        <v>107</v>
      </c>
      <c r="P46" s="140" t="s">
        <v>11</v>
      </c>
      <c r="Q46" s="139">
        <f>'第五週明細 '!W34</f>
        <v>28.3</v>
      </c>
      <c r="R46" s="306"/>
      <c r="S46" s="307"/>
      <c r="T46" s="307"/>
      <c r="U46" s="308"/>
    </row>
  </sheetData>
  <mergeCells count="172"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1:U31"/>
    <mergeCell ref="B32:E32"/>
    <mergeCell ref="F32:I32"/>
    <mergeCell ref="J32:M32"/>
    <mergeCell ref="N32:Q32"/>
    <mergeCell ref="R32:U32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R25:U25"/>
    <mergeCell ref="B26:E26"/>
    <mergeCell ref="F26:I26"/>
    <mergeCell ref="J26:M26"/>
    <mergeCell ref="R26:U26"/>
    <mergeCell ref="B23:E23"/>
    <mergeCell ref="F23:I23"/>
    <mergeCell ref="J23:M23"/>
    <mergeCell ref="R23:U23"/>
    <mergeCell ref="B24:E24"/>
    <mergeCell ref="F24:I24"/>
    <mergeCell ref="J24:M24"/>
    <mergeCell ref="R24:U24"/>
    <mergeCell ref="N23:Q23"/>
    <mergeCell ref="N24:Q24"/>
    <mergeCell ref="N25:Q25"/>
    <mergeCell ref="N26:Q26"/>
    <mergeCell ref="B25:E25"/>
    <mergeCell ref="F25:I25"/>
    <mergeCell ref="J25:M25"/>
    <mergeCell ref="B21:E21"/>
    <mergeCell ref="F21:I21"/>
    <mergeCell ref="J21:M21"/>
    <mergeCell ref="N21:Q21"/>
    <mergeCell ref="R21:U21"/>
    <mergeCell ref="B22:E22"/>
    <mergeCell ref="F22:I22"/>
    <mergeCell ref="J22:M22"/>
    <mergeCell ref="R22:U22"/>
    <mergeCell ref="N22:Q22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5:E5"/>
    <mergeCell ref="F5:I5"/>
    <mergeCell ref="J5:M5"/>
    <mergeCell ref="N5:Q5"/>
    <mergeCell ref="B8:E8"/>
    <mergeCell ref="F8:I8"/>
    <mergeCell ref="J8:M8"/>
    <mergeCell ref="N8:Q8"/>
    <mergeCell ref="R8:U8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3:E3"/>
    <mergeCell ref="R38:U46"/>
    <mergeCell ref="B1:F1"/>
    <mergeCell ref="J1:M1"/>
    <mergeCell ref="N1:P1"/>
    <mergeCell ref="B38:E38"/>
    <mergeCell ref="F38:I38"/>
    <mergeCell ref="J38:M38"/>
    <mergeCell ref="N38:Q38"/>
    <mergeCell ref="R5:U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2:E2"/>
    <mergeCell ref="F2:I2"/>
    <mergeCell ref="J2:M2"/>
    <mergeCell ref="N2:Q2"/>
    <mergeCell ref="R2:U2"/>
    <mergeCell ref="J39:M39"/>
    <mergeCell ref="J40:M40"/>
    <mergeCell ref="J41:M41"/>
    <mergeCell ref="J42:M42"/>
    <mergeCell ref="J43:M43"/>
    <mergeCell ref="J44:M44"/>
    <mergeCell ref="B39:E39"/>
    <mergeCell ref="F39:I39"/>
    <mergeCell ref="N39:Q39"/>
    <mergeCell ref="B41:E41"/>
    <mergeCell ref="F41:I41"/>
    <mergeCell ref="N41:Q41"/>
    <mergeCell ref="B44:E44"/>
    <mergeCell ref="F44:I44"/>
    <mergeCell ref="N44:Q44"/>
    <mergeCell ref="B40:E40"/>
    <mergeCell ref="F40:I40"/>
    <mergeCell ref="N40:Q40"/>
    <mergeCell ref="B43:E43"/>
    <mergeCell ref="F43:I43"/>
    <mergeCell ref="N43:Q43"/>
    <mergeCell ref="B42:E42"/>
    <mergeCell ref="F42:I42"/>
    <mergeCell ref="N42:Q42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2"/>
  <sheetViews>
    <sheetView zoomScale="75" zoomScaleNormal="75" workbookViewId="0">
      <selection activeCell="M8" sqref="L8:M8"/>
    </sheetView>
  </sheetViews>
  <sheetFormatPr defaultColWidth="9" defaultRowHeight="21" x14ac:dyDescent="0.3"/>
  <cols>
    <col min="1" max="1" width="1.88671875" style="41" customWidth="1"/>
    <col min="2" max="2" width="4.88671875" style="74" customWidth="1"/>
    <col min="3" max="3" width="0" style="41" hidden="1" customWidth="1"/>
    <col min="4" max="4" width="18.6640625" style="41" customWidth="1"/>
    <col min="5" max="5" width="5.6640625" style="75" customWidth="1"/>
    <col min="6" max="6" width="9.6640625" style="41" customWidth="1"/>
    <col min="7" max="7" width="18.6640625" style="41" customWidth="1"/>
    <col min="8" max="8" width="5.6640625" style="75" customWidth="1"/>
    <col min="9" max="9" width="9.6640625" style="41" customWidth="1"/>
    <col min="10" max="10" width="18.6640625" style="41" customWidth="1"/>
    <col min="11" max="11" width="5.6640625" style="75" customWidth="1"/>
    <col min="12" max="12" width="9.6640625" style="41" customWidth="1"/>
    <col min="13" max="13" width="18.6640625" style="41" customWidth="1"/>
    <col min="14" max="14" width="5.6640625" style="75" customWidth="1"/>
    <col min="15" max="15" width="9.6640625" style="41" customWidth="1"/>
    <col min="16" max="16" width="18.6640625" style="41" customWidth="1"/>
    <col min="17" max="17" width="5.6640625" style="75" customWidth="1"/>
    <col min="18" max="18" width="9.6640625" style="41" customWidth="1"/>
    <col min="19" max="19" width="18.6640625" style="41" customWidth="1"/>
    <col min="20" max="20" width="5.6640625" style="75" customWidth="1"/>
    <col min="21" max="21" width="9.6640625" style="41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1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33" width="9" style="16"/>
    <col min="34" max="16384" width="9" style="41"/>
  </cols>
  <sheetData>
    <row r="1" spans="2:34" s="3" customFormat="1" ht="39" x14ac:dyDescent="0.7">
      <c r="B1" s="484" t="s">
        <v>440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2"/>
      <c r="AB1" s="4"/>
    </row>
    <row r="2" spans="2:34" s="3" customFormat="1" ht="9.75" customHeight="1" x14ac:dyDescent="0.6">
      <c r="B2" s="485"/>
      <c r="C2" s="486"/>
      <c r="D2" s="486"/>
      <c r="E2" s="486"/>
      <c r="F2" s="486"/>
      <c r="G2" s="486"/>
      <c r="H2" s="5"/>
      <c r="I2" s="2"/>
      <c r="J2" s="2"/>
      <c r="K2" s="5"/>
      <c r="L2" s="2"/>
      <c r="M2" s="2"/>
      <c r="N2" s="5"/>
      <c r="O2" s="2"/>
      <c r="P2" s="2"/>
      <c r="Q2" s="5"/>
      <c r="R2" s="2"/>
      <c r="S2" s="2"/>
      <c r="T2" s="5"/>
      <c r="U2" s="2"/>
      <c r="V2" s="6"/>
      <c r="W2" s="7"/>
      <c r="X2" s="8"/>
      <c r="Y2" s="7"/>
      <c r="Z2" s="2"/>
      <c r="AB2" s="4"/>
    </row>
    <row r="3" spans="2:34" s="16" customFormat="1" ht="31.5" customHeight="1" thickBot="1" x14ac:dyDescent="0.5">
      <c r="B3" s="86" t="s">
        <v>43</v>
      </c>
      <c r="C3" s="9"/>
      <c r="D3" s="10"/>
      <c r="E3" s="10"/>
      <c r="F3" s="492" t="s">
        <v>142</v>
      </c>
      <c r="G3" s="492"/>
      <c r="H3" s="492"/>
      <c r="I3" s="492"/>
      <c r="J3" s="492"/>
      <c r="K3" s="492"/>
      <c r="L3" s="10"/>
      <c r="M3" s="10"/>
      <c r="N3" s="10"/>
      <c r="O3" s="10"/>
      <c r="P3" s="10"/>
      <c r="Q3" s="10"/>
      <c r="R3" s="10"/>
      <c r="S3" s="3"/>
      <c r="T3" s="10"/>
      <c r="U3" s="10"/>
      <c r="V3" s="11"/>
      <c r="W3" s="12"/>
      <c r="X3" s="13"/>
      <c r="Y3" s="14"/>
      <c r="Z3" s="15"/>
      <c r="AB3" s="17"/>
    </row>
    <row r="4" spans="2:34" s="31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9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9"/>
      <c r="AC4" s="30"/>
      <c r="AD4" s="30"/>
      <c r="AE4" s="30"/>
      <c r="AF4" s="30"/>
      <c r="AG4" s="93"/>
    </row>
    <row r="5" spans="2:34" s="36" customFormat="1" ht="65.099999999999994" customHeight="1" x14ac:dyDescent="0.4">
      <c r="B5" s="32"/>
      <c r="C5" s="487"/>
      <c r="D5" s="205"/>
      <c r="E5" s="205"/>
      <c r="F5" s="202" t="s">
        <v>146</v>
      </c>
      <c r="G5" s="222"/>
      <c r="H5" s="205"/>
      <c r="I5" s="202" t="s">
        <v>16</v>
      </c>
      <c r="J5" s="205"/>
      <c r="K5" s="205"/>
      <c r="L5" s="202" t="s">
        <v>16</v>
      </c>
      <c r="M5" s="205"/>
      <c r="N5" s="205"/>
      <c r="O5" s="202" t="s">
        <v>16</v>
      </c>
      <c r="P5" s="205"/>
      <c r="Q5" s="205"/>
      <c r="R5" s="202" t="s">
        <v>16</v>
      </c>
      <c r="S5" s="205"/>
      <c r="T5" s="205"/>
      <c r="U5" s="202" t="s">
        <v>16</v>
      </c>
      <c r="V5" s="488"/>
      <c r="W5" s="33" t="s">
        <v>44</v>
      </c>
      <c r="X5" s="34" t="s">
        <v>19</v>
      </c>
      <c r="Y5" s="35">
        <v>0</v>
      </c>
      <c r="Z5" s="16"/>
      <c r="AA5" s="16"/>
      <c r="AB5" s="17"/>
      <c r="AC5" s="16"/>
      <c r="AD5" s="16"/>
      <c r="AE5" s="16"/>
      <c r="AF5" s="16"/>
      <c r="AG5" s="82"/>
    </row>
    <row r="6" spans="2:34" ht="27.9" customHeight="1" x14ac:dyDescent="0.4">
      <c r="B6" s="37"/>
      <c r="C6" s="487"/>
      <c r="D6" s="204"/>
      <c r="E6" s="204"/>
      <c r="F6" s="204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  <c r="T6" s="203"/>
      <c r="U6" s="203"/>
      <c r="V6" s="489"/>
      <c r="W6" s="96">
        <v>0</v>
      </c>
      <c r="X6" s="38" t="s">
        <v>25</v>
      </c>
      <c r="Y6" s="39">
        <v>0</v>
      </c>
      <c r="Z6" s="15"/>
      <c r="AA6" s="40"/>
      <c r="AC6" s="17"/>
      <c r="AD6" s="17"/>
      <c r="AE6" s="17"/>
      <c r="AF6" s="17"/>
      <c r="AG6" s="82"/>
    </row>
    <row r="7" spans="2:34" ht="27.9" customHeight="1" x14ac:dyDescent="0.4">
      <c r="B7" s="37"/>
      <c r="C7" s="487"/>
      <c r="D7" s="204"/>
      <c r="E7" s="204"/>
      <c r="F7" s="204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4"/>
      <c r="T7" s="203"/>
      <c r="U7" s="203"/>
      <c r="V7" s="489"/>
      <c r="W7" s="42" t="s">
        <v>46</v>
      </c>
      <c r="X7" s="43" t="s">
        <v>27</v>
      </c>
      <c r="Y7" s="39">
        <v>0</v>
      </c>
      <c r="Z7" s="16"/>
      <c r="AA7" s="44"/>
      <c r="AC7" s="45"/>
      <c r="AD7" s="17"/>
      <c r="AE7" s="17"/>
      <c r="AF7" s="46"/>
      <c r="AG7" s="82"/>
    </row>
    <row r="8" spans="2:34" ht="27.9" customHeight="1" x14ac:dyDescent="0.4">
      <c r="B8" s="37"/>
      <c r="C8" s="487"/>
      <c r="D8" s="204"/>
      <c r="E8" s="204"/>
      <c r="F8" s="204"/>
      <c r="G8" s="203"/>
      <c r="H8" s="206"/>
      <c r="I8" s="203"/>
      <c r="J8" s="203"/>
      <c r="K8" s="203"/>
      <c r="L8" s="203"/>
      <c r="M8" s="203"/>
      <c r="N8" s="213"/>
      <c r="O8" s="203"/>
      <c r="P8" s="203"/>
      <c r="Q8" s="206"/>
      <c r="R8" s="203"/>
      <c r="S8" s="204"/>
      <c r="T8" s="206"/>
      <c r="U8" s="203"/>
      <c r="V8" s="489"/>
      <c r="W8" s="91">
        <v>0</v>
      </c>
      <c r="X8" s="43" t="s">
        <v>30</v>
      </c>
      <c r="Y8" s="39">
        <v>0</v>
      </c>
      <c r="Z8" s="15"/>
      <c r="AC8" s="17"/>
      <c r="AD8" s="17"/>
      <c r="AE8" s="17"/>
      <c r="AF8" s="17"/>
      <c r="AG8" s="82"/>
      <c r="AH8" s="113"/>
    </row>
    <row r="9" spans="2:34" ht="27.9" customHeight="1" x14ac:dyDescent="0.3">
      <c r="B9" s="491"/>
      <c r="C9" s="487"/>
      <c r="D9" s="204"/>
      <c r="E9" s="204"/>
      <c r="F9" s="204"/>
      <c r="G9" s="203"/>
      <c r="H9" s="206"/>
      <c r="I9" s="203"/>
      <c r="J9" s="203"/>
      <c r="K9" s="206"/>
      <c r="L9" s="203"/>
      <c r="M9" s="203"/>
      <c r="N9" s="206"/>
      <c r="O9" s="203"/>
      <c r="P9" s="203"/>
      <c r="Q9" s="206"/>
      <c r="R9" s="203"/>
      <c r="S9" s="203"/>
      <c r="T9" s="203"/>
      <c r="U9" s="203"/>
      <c r="V9" s="489"/>
      <c r="W9" s="42" t="s">
        <v>47</v>
      </c>
      <c r="X9" s="43" t="s">
        <v>33</v>
      </c>
      <c r="Y9" s="39">
        <v>0</v>
      </c>
      <c r="Z9" s="16"/>
      <c r="AC9" s="17"/>
      <c r="AD9" s="17"/>
      <c r="AE9" s="17"/>
      <c r="AF9" s="17"/>
      <c r="AG9" s="94"/>
      <c r="AH9" s="113"/>
    </row>
    <row r="10" spans="2:34" ht="27.9" customHeight="1" x14ac:dyDescent="0.4">
      <c r="B10" s="491"/>
      <c r="C10" s="487"/>
      <c r="D10" s="204"/>
      <c r="E10" s="204"/>
      <c r="F10" s="204"/>
      <c r="G10" s="203"/>
      <c r="H10" s="206"/>
      <c r="I10" s="203"/>
      <c r="J10" s="203"/>
      <c r="K10" s="206"/>
      <c r="L10" s="203"/>
      <c r="M10" s="203"/>
      <c r="N10" s="203"/>
      <c r="O10" s="203"/>
      <c r="P10" s="203"/>
      <c r="Q10" s="206"/>
      <c r="R10" s="203"/>
      <c r="S10" s="204"/>
      <c r="T10" s="206"/>
      <c r="U10" s="203"/>
      <c r="V10" s="489"/>
      <c r="W10" s="91">
        <v>0</v>
      </c>
      <c r="X10" s="85" t="s">
        <v>42</v>
      </c>
      <c r="Y10" s="47">
        <v>0</v>
      </c>
      <c r="Z10" s="15"/>
      <c r="AG10" s="96"/>
    </row>
    <row r="11" spans="2:34" ht="27.9" customHeight="1" x14ac:dyDescent="0.3">
      <c r="B11" s="48"/>
      <c r="C11" s="49"/>
      <c r="D11" s="204"/>
      <c r="E11" s="206"/>
      <c r="F11" s="204"/>
      <c r="G11" s="203"/>
      <c r="H11" s="206"/>
      <c r="I11" s="203"/>
      <c r="J11" s="203"/>
      <c r="K11" s="206"/>
      <c r="L11" s="203"/>
      <c r="M11" s="203"/>
      <c r="N11" s="203"/>
      <c r="O11" s="203"/>
      <c r="P11" s="203"/>
      <c r="Q11" s="206"/>
      <c r="R11" s="203"/>
      <c r="S11" s="203"/>
      <c r="T11" s="206"/>
      <c r="U11" s="203"/>
      <c r="V11" s="489"/>
      <c r="W11" s="42" t="s">
        <v>12</v>
      </c>
      <c r="X11" s="50"/>
      <c r="Y11" s="39"/>
      <c r="Z11" s="16"/>
      <c r="AG11" s="94"/>
    </row>
    <row r="12" spans="2:34" ht="27.9" customHeight="1" x14ac:dyDescent="0.4">
      <c r="B12" s="51"/>
      <c r="C12" s="52"/>
      <c r="D12" s="203"/>
      <c r="E12" s="206"/>
      <c r="F12" s="203"/>
      <c r="G12" s="203"/>
      <c r="H12" s="206"/>
      <c r="I12" s="203"/>
      <c r="J12" s="203"/>
      <c r="K12" s="206"/>
      <c r="L12" s="203"/>
      <c r="M12" s="203"/>
      <c r="N12" s="206"/>
      <c r="O12" s="203"/>
      <c r="P12" s="203"/>
      <c r="Q12" s="206"/>
      <c r="R12" s="203"/>
      <c r="S12" s="203"/>
      <c r="T12" s="206"/>
      <c r="U12" s="203"/>
      <c r="V12" s="490"/>
      <c r="W12" s="92">
        <f>W6*4+W10*4+W8*9</f>
        <v>0</v>
      </c>
      <c r="X12" s="54"/>
      <c r="Y12" s="55"/>
      <c r="Z12" s="15"/>
      <c r="AC12" s="53"/>
      <c r="AD12" s="53"/>
      <c r="AE12" s="53"/>
      <c r="AG12" s="99"/>
    </row>
    <row r="13" spans="2:34" s="36" customFormat="1" ht="27.9" customHeight="1" x14ac:dyDescent="0.4">
      <c r="B13" s="32"/>
      <c r="C13" s="487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488"/>
      <c r="W13" s="33" t="s">
        <v>44</v>
      </c>
      <c r="X13" s="34" t="s">
        <v>19</v>
      </c>
      <c r="Y13" s="35">
        <v>0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94"/>
    </row>
    <row r="14" spans="2:34" ht="27.9" customHeight="1" x14ac:dyDescent="0.4">
      <c r="B14" s="37"/>
      <c r="C14" s="487"/>
      <c r="D14" s="203"/>
      <c r="E14" s="203"/>
      <c r="F14" s="203"/>
      <c r="G14" s="493"/>
      <c r="H14" s="494"/>
      <c r="I14" s="204"/>
      <c r="J14" s="204"/>
      <c r="K14" s="204"/>
      <c r="L14" s="204"/>
      <c r="M14" s="204"/>
      <c r="N14" s="203"/>
      <c r="O14" s="203"/>
      <c r="P14" s="203"/>
      <c r="Q14" s="203"/>
      <c r="R14" s="203"/>
      <c r="S14" s="223"/>
      <c r="T14" s="203"/>
      <c r="U14" s="203"/>
      <c r="V14" s="489"/>
      <c r="W14" s="96">
        <f>Y13*15+Y14*0+Y15*5+Y16*0+Y17*15+Y18*12</f>
        <v>0</v>
      </c>
      <c r="X14" s="38" t="s">
        <v>25</v>
      </c>
      <c r="Y14" s="39">
        <v>0</v>
      </c>
      <c r="Z14" s="15"/>
      <c r="AA14" s="40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6"/>
    </row>
    <row r="15" spans="2:34" ht="27.9" customHeight="1" x14ac:dyDescent="0.4">
      <c r="B15" s="37"/>
      <c r="C15" s="487"/>
      <c r="D15" s="204"/>
      <c r="E15" s="203"/>
      <c r="F15" s="203"/>
      <c r="G15" s="204"/>
      <c r="H15" s="204"/>
      <c r="I15" s="204"/>
      <c r="J15" s="204"/>
      <c r="K15" s="204"/>
      <c r="L15" s="204"/>
      <c r="M15" s="203"/>
      <c r="N15" s="203"/>
      <c r="O15" s="203"/>
      <c r="P15" s="203"/>
      <c r="Q15" s="203"/>
      <c r="R15" s="203"/>
      <c r="S15" s="203"/>
      <c r="T15" s="203"/>
      <c r="U15" s="203"/>
      <c r="V15" s="489"/>
      <c r="W15" s="42" t="s">
        <v>46</v>
      </c>
      <c r="X15" s="43" t="s">
        <v>27</v>
      </c>
      <c r="Y15" s="39">
        <v>0</v>
      </c>
      <c r="Z15" s="16"/>
      <c r="AA15" s="44" t="s">
        <v>28</v>
      </c>
      <c r="AB15" s="17">
        <v>2.1</v>
      </c>
      <c r="AC15" s="45">
        <f>AB15*7</f>
        <v>14.700000000000001</v>
      </c>
      <c r="AD15" s="17">
        <f>AB15*5</f>
        <v>10.5</v>
      </c>
      <c r="AE15" s="17" t="s">
        <v>29</v>
      </c>
      <c r="AF15" s="46">
        <f>AC15*4+AD15*9</f>
        <v>153.30000000000001</v>
      </c>
      <c r="AG15" s="94"/>
    </row>
    <row r="16" spans="2:34" ht="27.9" customHeight="1" x14ac:dyDescent="0.4">
      <c r="B16" s="37"/>
      <c r="C16" s="487"/>
      <c r="D16" s="206"/>
      <c r="E16" s="206"/>
      <c r="F16" s="203"/>
      <c r="G16" s="204"/>
      <c r="H16" s="204"/>
      <c r="I16" s="204"/>
      <c r="J16" s="204"/>
      <c r="K16" s="204"/>
      <c r="L16" s="204"/>
      <c r="M16" s="203"/>
      <c r="N16" s="203"/>
      <c r="O16" s="203"/>
      <c r="P16" s="203"/>
      <c r="Q16" s="206"/>
      <c r="R16" s="203"/>
      <c r="S16" s="204"/>
      <c r="T16" s="203"/>
      <c r="U16" s="203"/>
      <c r="V16" s="489"/>
      <c r="W16" s="91">
        <f>Y13*0+Y14*5+Y15*0+Y16*5+Y17*0+Y18*4</f>
        <v>0</v>
      </c>
      <c r="X16" s="43" t="s">
        <v>30</v>
      </c>
      <c r="Y16" s="39">
        <v>0</v>
      </c>
      <c r="Z16" s="15"/>
      <c r="AA16" s="16" t="s">
        <v>31</v>
      </c>
      <c r="AB16" s="17">
        <v>1.8</v>
      </c>
      <c r="AC16" s="17">
        <f>AB16*1</f>
        <v>1.8</v>
      </c>
      <c r="AD16" s="17" t="s">
        <v>29</v>
      </c>
      <c r="AE16" s="17">
        <f>AB16*5</f>
        <v>9</v>
      </c>
      <c r="AF16" s="17">
        <f>AC16*4+AE16*4</f>
        <v>43.2</v>
      </c>
      <c r="AG16" s="96"/>
    </row>
    <row r="17" spans="2:33" ht="27.9" customHeight="1" x14ac:dyDescent="0.3">
      <c r="B17" s="491"/>
      <c r="C17" s="487"/>
      <c r="D17" s="206"/>
      <c r="E17" s="206"/>
      <c r="F17" s="203"/>
      <c r="G17" s="203"/>
      <c r="H17" s="206"/>
      <c r="I17" s="203"/>
      <c r="J17" s="203"/>
      <c r="K17" s="206"/>
      <c r="L17" s="203"/>
      <c r="M17" s="203"/>
      <c r="N17" s="212"/>
      <c r="O17" s="203"/>
      <c r="P17" s="203"/>
      <c r="Q17" s="206"/>
      <c r="R17" s="203"/>
      <c r="S17" s="204"/>
      <c r="T17" s="212"/>
      <c r="U17" s="203"/>
      <c r="V17" s="489"/>
      <c r="W17" s="42" t="s">
        <v>47</v>
      </c>
      <c r="X17" s="43" t="s">
        <v>33</v>
      </c>
      <c r="Y17" s="39">
        <v>0</v>
      </c>
      <c r="Z17" s="16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94"/>
    </row>
    <row r="18" spans="2:33" ht="27.9" customHeight="1" x14ac:dyDescent="0.4">
      <c r="B18" s="491"/>
      <c r="C18" s="487"/>
      <c r="D18" s="206"/>
      <c r="E18" s="206"/>
      <c r="F18" s="203"/>
      <c r="G18" s="203"/>
      <c r="H18" s="206"/>
      <c r="I18" s="203"/>
      <c r="J18" s="203"/>
      <c r="K18" s="206"/>
      <c r="L18" s="203"/>
      <c r="M18" s="204"/>
      <c r="N18" s="206"/>
      <c r="O18" s="203"/>
      <c r="P18" s="203"/>
      <c r="Q18" s="206"/>
      <c r="R18" s="203"/>
      <c r="S18" s="204"/>
      <c r="T18" s="206"/>
      <c r="U18" s="203"/>
      <c r="V18" s="489"/>
      <c r="W18" s="91">
        <f>Y13*2+Y14*7+Y15*1+Y16*0+Y17*0+Y18*8</f>
        <v>0</v>
      </c>
      <c r="X18" s="85" t="s">
        <v>42</v>
      </c>
      <c r="Y18" s="47">
        <v>0</v>
      </c>
      <c r="Z18" s="15"/>
      <c r="AA18" s="16" t="s">
        <v>35</v>
      </c>
      <c r="AB18" s="17">
        <v>1</v>
      </c>
      <c r="AE18" s="16">
        <f>AB18*15</f>
        <v>15</v>
      </c>
      <c r="AG18" s="96"/>
    </row>
    <row r="19" spans="2:33" ht="27.9" customHeight="1" x14ac:dyDescent="0.3">
      <c r="B19" s="48"/>
      <c r="C19" s="49"/>
      <c r="D19" s="206"/>
      <c r="E19" s="206"/>
      <c r="F19" s="203"/>
      <c r="G19" s="203"/>
      <c r="H19" s="206"/>
      <c r="I19" s="203"/>
      <c r="J19" s="203"/>
      <c r="K19" s="206"/>
      <c r="L19" s="203"/>
      <c r="M19" s="203"/>
      <c r="N19" s="206"/>
      <c r="O19" s="203"/>
      <c r="P19" s="203"/>
      <c r="Q19" s="206"/>
      <c r="R19" s="203"/>
      <c r="S19" s="203"/>
      <c r="T19" s="206"/>
      <c r="U19" s="203"/>
      <c r="V19" s="489"/>
      <c r="W19" s="42" t="s">
        <v>12</v>
      </c>
      <c r="X19" s="50"/>
      <c r="Y19" s="39"/>
      <c r="Z19" s="16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94"/>
    </row>
    <row r="20" spans="2:33" ht="27.9" customHeight="1" x14ac:dyDescent="0.4">
      <c r="B20" s="51"/>
      <c r="C20" s="52"/>
      <c r="D20" s="206"/>
      <c r="E20" s="206"/>
      <c r="F20" s="203"/>
      <c r="G20" s="203"/>
      <c r="H20" s="206"/>
      <c r="I20" s="203"/>
      <c r="J20" s="203"/>
      <c r="K20" s="206"/>
      <c r="L20" s="203"/>
      <c r="M20" s="203"/>
      <c r="N20" s="206"/>
      <c r="O20" s="203"/>
      <c r="P20" s="203"/>
      <c r="Q20" s="206"/>
      <c r="R20" s="203"/>
      <c r="S20" s="203"/>
      <c r="T20" s="206"/>
      <c r="U20" s="203"/>
      <c r="V20" s="490"/>
      <c r="W20" s="92">
        <f>W14*4+W18*4+W16*9</f>
        <v>0</v>
      </c>
      <c r="X20" s="54"/>
      <c r="Y20" s="55"/>
      <c r="Z20" s="15"/>
      <c r="AC20" s="53">
        <f>AC19*4/AF19</f>
        <v>0.14621806223121681</v>
      </c>
      <c r="AD20" s="53">
        <f>AD19*9/AF19</f>
        <v>0.26182646091576017</v>
      </c>
      <c r="AE20" s="53">
        <f>AE19*4/AF19</f>
        <v>0.59195547685302297</v>
      </c>
      <c r="AG20" s="99"/>
    </row>
    <row r="21" spans="2:33" s="36" customFormat="1" ht="27.9" customHeight="1" x14ac:dyDescent="0.4">
      <c r="B21" s="56">
        <v>11</v>
      </c>
      <c r="C21" s="487"/>
      <c r="D21" s="205" t="str">
        <f>'112.11月菜單'!J3</f>
        <v>香Q米飯</v>
      </c>
      <c r="E21" s="205" t="s">
        <v>51</v>
      </c>
      <c r="F21" s="205"/>
      <c r="G21" s="205" t="str">
        <f>'112.11月菜單'!J4</f>
        <v>卡茲魚丁(炸)(海)</v>
      </c>
      <c r="H21" s="205" t="s">
        <v>119</v>
      </c>
      <c r="I21" s="205"/>
      <c r="J21" s="205" t="str">
        <f>'112.11月菜單'!J5</f>
        <v>家傳滷肉(豆)</v>
      </c>
      <c r="K21" s="205" t="s">
        <v>17</v>
      </c>
      <c r="L21" s="205"/>
      <c r="M21" s="205" t="str">
        <f>'112.11月菜單'!J6</f>
        <v>沙茶玉米</v>
      </c>
      <c r="N21" s="205" t="s">
        <v>50</v>
      </c>
      <c r="O21" s="205"/>
      <c r="P21" s="205" t="str">
        <f>'112.11月菜單'!J7</f>
        <v>深色蔬菜</v>
      </c>
      <c r="Q21" s="205" t="s">
        <v>18</v>
      </c>
      <c r="R21" s="205"/>
      <c r="S21" s="205" t="str">
        <f>'112.11月菜單'!J8</f>
        <v>榨菜肉絲湯(醃)</v>
      </c>
      <c r="T21" s="205" t="s">
        <v>17</v>
      </c>
      <c r="U21" s="205"/>
      <c r="V21" s="488"/>
      <c r="W21" s="33" t="s">
        <v>44</v>
      </c>
      <c r="X21" s="34" t="s">
        <v>19</v>
      </c>
      <c r="Y21" s="35">
        <v>5.8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94"/>
    </row>
    <row r="22" spans="2:33" s="61" customFormat="1" ht="27.75" customHeight="1" x14ac:dyDescent="0.55000000000000004">
      <c r="B22" s="57" t="s">
        <v>8</v>
      </c>
      <c r="C22" s="487"/>
      <c r="D22" s="203" t="s">
        <v>24</v>
      </c>
      <c r="E22" s="204"/>
      <c r="F22" s="203">
        <v>100</v>
      </c>
      <c r="G22" s="241" t="s">
        <v>193</v>
      </c>
      <c r="H22" s="242" t="s">
        <v>192</v>
      </c>
      <c r="I22" s="203">
        <v>40</v>
      </c>
      <c r="J22" s="203" t="s">
        <v>413</v>
      </c>
      <c r="K22" s="203"/>
      <c r="L22" s="203">
        <v>30</v>
      </c>
      <c r="M22" s="203" t="s">
        <v>161</v>
      </c>
      <c r="N22" s="203"/>
      <c r="O22" s="203">
        <v>40</v>
      </c>
      <c r="P22" s="203" t="s">
        <v>74</v>
      </c>
      <c r="Q22" s="203"/>
      <c r="R22" s="203">
        <v>80</v>
      </c>
      <c r="S22" s="223" t="s">
        <v>115</v>
      </c>
      <c r="T22" s="203" t="s">
        <v>91</v>
      </c>
      <c r="U22" s="203">
        <v>30</v>
      </c>
      <c r="V22" s="489"/>
      <c r="W22" s="96">
        <f>Y21*15+Y22*0+Y23*5+Y24*0+Y25*15+Y26*12+15</f>
        <v>110.5</v>
      </c>
      <c r="X22" s="38" t="s">
        <v>25</v>
      </c>
      <c r="Y22" s="39">
        <v>2.2000000000000002</v>
      </c>
      <c r="Z22" s="58"/>
      <c r="AA22" s="59" t="s">
        <v>26</v>
      </c>
      <c r="AB22" s="60">
        <v>6.2</v>
      </c>
      <c r="AC22" s="60">
        <f>AB22*2</f>
        <v>12.4</v>
      </c>
      <c r="AD22" s="60"/>
      <c r="AE22" s="60">
        <f>AB22*15</f>
        <v>93</v>
      </c>
      <c r="AF22" s="60">
        <f>AC22*4+AE22*4</f>
        <v>421.6</v>
      </c>
      <c r="AG22" s="96"/>
    </row>
    <row r="23" spans="2:33" s="61" customFormat="1" ht="27.9" customHeight="1" x14ac:dyDescent="0.4">
      <c r="B23" s="57">
        <v>1</v>
      </c>
      <c r="C23" s="487"/>
      <c r="D23" s="203"/>
      <c r="E23" s="204"/>
      <c r="F23" s="203"/>
      <c r="G23" s="203" t="s">
        <v>277</v>
      </c>
      <c r="H23" s="203"/>
      <c r="I23" s="203">
        <v>30</v>
      </c>
      <c r="J23" s="497" t="s">
        <v>414</v>
      </c>
      <c r="K23" s="498"/>
      <c r="L23" s="203">
        <v>20</v>
      </c>
      <c r="M23" s="203" t="s">
        <v>129</v>
      </c>
      <c r="N23" s="203"/>
      <c r="O23" s="203">
        <v>1</v>
      </c>
      <c r="P23" s="203"/>
      <c r="Q23" s="203"/>
      <c r="R23" s="203"/>
      <c r="S23" s="495" t="s">
        <v>165</v>
      </c>
      <c r="T23" s="496"/>
      <c r="U23" s="203">
        <v>5</v>
      </c>
      <c r="V23" s="489"/>
      <c r="W23" s="42" t="s">
        <v>46</v>
      </c>
      <c r="X23" s="43" t="s">
        <v>27</v>
      </c>
      <c r="Y23" s="39">
        <v>1.7</v>
      </c>
      <c r="Z23" s="62"/>
      <c r="AA23" s="63" t="s">
        <v>28</v>
      </c>
      <c r="AB23" s="60">
        <v>2.2000000000000002</v>
      </c>
      <c r="AC23" s="64">
        <f>AB23*7</f>
        <v>15.400000000000002</v>
      </c>
      <c r="AD23" s="60">
        <f>AB23*5</f>
        <v>11</v>
      </c>
      <c r="AE23" s="60" t="s">
        <v>29</v>
      </c>
      <c r="AF23" s="65">
        <f>AC23*4+AD23*9</f>
        <v>160.60000000000002</v>
      </c>
      <c r="AG23" s="94"/>
    </row>
    <row r="24" spans="2:33" s="61" customFormat="1" ht="27.9" customHeight="1" x14ac:dyDescent="0.55000000000000004">
      <c r="B24" s="57" t="s">
        <v>10</v>
      </c>
      <c r="C24" s="487"/>
      <c r="D24" s="204"/>
      <c r="E24" s="204"/>
      <c r="F24" s="204"/>
      <c r="G24" s="203"/>
      <c r="H24" s="206"/>
      <c r="I24" s="203"/>
      <c r="J24" s="203" t="s">
        <v>415</v>
      </c>
      <c r="K24" s="203" t="s">
        <v>417</v>
      </c>
      <c r="L24" s="203">
        <v>20</v>
      </c>
      <c r="M24" s="203"/>
      <c r="N24" s="204"/>
      <c r="O24" s="203"/>
      <c r="P24" s="203"/>
      <c r="Q24" s="206"/>
      <c r="R24" s="203"/>
      <c r="S24" s="204" t="s">
        <v>128</v>
      </c>
      <c r="T24" s="203"/>
      <c r="U24" s="203">
        <v>1</v>
      </c>
      <c r="V24" s="489"/>
      <c r="W24" s="91">
        <f>Y21*0+Y22*5+Y23*0+Y24*5+Y25*0+Y26*4</f>
        <v>23.5</v>
      </c>
      <c r="X24" s="43" t="s">
        <v>30</v>
      </c>
      <c r="Y24" s="39">
        <v>2.5</v>
      </c>
      <c r="Z24" s="58"/>
      <c r="AA24" s="66" t="s">
        <v>31</v>
      </c>
      <c r="AB24" s="60">
        <v>1.6</v>
      </c>
      <c r="AC24" s="60">
        <f>AB24*1</f>
        <v>1.6</v>
      </c>
      <c r="AD24" s="60" t="s">
        <v>29</v>
      </c>
      <c r="AE24" s="60">
        <f>AB24*5</f>
        <v>8</v>
      </c>
      <c r="AF24" s="60">
        <f>AC24*4+AE24*4</f>
        <v>38.4</v>
      </c>
      <c r="AG24" s="96"/>
    </row>
    <row r="25" spans="2:33" s="61" customFormat="1" ht="27.9" customHeight="1" x14ac:dyDescent="0.3">
      <c r="B25" s="483" t="s">
        <v>39</v>
      </c>
      <c r="C25" s="487"/>
      <c r="D25" s="204"/>
      <c r="E25" s="204"/>
      <c r="F25" s="204"/>
      <c r="G25" s="203"/>
      <c r="H25" s="206"/>
      <c r="I25" s="203"/>
      <c r="J25" s="203" t="s">
        <v>416</v>
      </c>
      <c r="K25" s="171"/>
      <c r="L25" s="203">
        <v>3</v>
      </c>
      <c r="M25" s="203"/>
      <c r="N25" s="206"/>
      <c r="O25" s="203"/>
      <c r="P25" s="203"/>
      <c r="Q25" s="206"/>
      <c r="R25" s="203"/>
      <c r="S25" s="203"/>
      <c r="T25" s="212"/>
      <c r="U25" s="203"/>
      <c r="V25" s="489"/>
      <c r="W25" s="42" t="s">
        <v>47</v>
      </c>
      <c r="X25" s="43" t="s">
        <v>33</v>
      </c>
      <c r="Y25" s="39">
        <v>0</v>
      </c>
      <c r="Z25" s="62"/>
      <c r="AA25" s="66" t="s">
        <v>34</v>
      </c>
      <c r="AB25" s="60">
        <v>2.5</v>
      </c>
      <c r="AC25" s="60"/>
      <c r="AD25" s="60">
        <f>AB25*5</f>
        <v>12.5</v>
      </c>
      <c r="AE25" s="60" t="s">
        <v>29</v>
      </c>
      <c r="AF25" s="60">
        <f>AD25*9</f>
        <v>112.5</v>
      </c>
      <c r="AG25" s="94"/>
    </row>
    <row r="26" spans="2:33" s="61" customFormat="1" ht="27.9" customHeight="1" x14ac:dyDescent="0.55000000000000004">
      <c r="B26" s="483"/>
      <c r="C26" s="487"/>
      <c r="D26" s="204"/>
      <c r="E26" s="204"/>
      <c r="F26" s="204"/>
      <c r="G26" s="209"/>
      <c r="H26" s="206"/>
      <c r="I26" s="203"/>
      <c r="J26" s="203"/>
      <c r="K26" s="203"/>
      <c r="L26" s="203"/>
      <c r="M26" s="203"/>
      <c r="N26" s="203"/>
      <c r="O26" s="203"/>
      <c r="P26" s="203"/>
      <c r="Q26" s="206"/>
      <c r="R26" s="203"/>
      <c r="S26" s="203"/>
      <c r="T26" s="206"/>
      <c r="U26" s="203"/>
      <c r="V26" s="489"/>
      <c r="W26" s="91">
        <f>Y21*2+Y22*7+Y23*1+Y24*0+Y25*0+Y26*8</f>
        <v>28.7</v>
      </c>
      <c r="X26" s="85" t="s">
        <v>42</v>
      </c>
      <c r="Y26" s="47">
        <v>0</v>
      </c>
      <c r="Z26" s="58"/>
      <c r="AA26" s="66" t="s">
        <v>35</v>
      </c>
      <c r="AB26" s="60"/>
      <c r="AC26" s="66"/>
      <c r="AD26" s="66"/>
      <c r="AE26" s="66">
        <f>AB26*15</f>
        <v>0</v>
      </c>
      <c r="AF26" s="66"/>
      <c r="AG26" s="96"/>
    </row>
    <row r="27" spans="2:33" s="61" customFormat="1" ht="27.9" customHeight="1" x14ac:dyDescent="0.3">
      <c r="B27" s="67" t="s">
        <v>36</v>
      </c>
      <c r="C27" s="68"/>
      <c r="D27" s="204"/>
      <c r="E27" s="206"/>
      <c r="F27" s="204"/>
      <c r="G27" s="203"/>
      <c r="H27" s="206"/>
      <c r="I27" s="203"/>
      <c r="J27" s="203"/>
      <c r="K27" s="206"/>
      <c r="L27" s="203"/>
      <c r="M27" s="203"/>
      <c r="N27" s="203"/>
      <c r="O27" s="203"/>
      <c r="P27" s="203"/>
      <c r="Q27" s="206"/>
      <c r="R27" s="203"/>
      <c r="S27" s="203"/>
      <c r="T27" s="206"/>
      <c r="U27" s="203"/>
      <c r="V27" s="489"/>
      <c r="W27" s="42" t="s">
        <v>12</v>
      </c>
      <c r="X27" s="50"/>
      <c r="Y27" s="39"/>
      <c r="Z27" s="62"/>
      <c r="AA27" s="66"/>
      <c r="AB27" s="60"/>
      <c r="AC27" s="66">
        <f>SUM(AC22:AC26)</f>
        <v>29.400000000000006</v>
      </c>
      <c r="AD27" s="66">
        <f>SUM(AD22:AD26)</f>
        <v>23.5</v>
      </c>
      <c r="AE27" s="66">
        <f>SUM(AE22:AE26)</f>
        <v>101</v>
      </c>
      <c r="AF27" s="66">
        <f>AC27*4+AD27*9+AE27*4</f>
        <v>733.1</v>
      </c>
      <c r="AG27" s="94"/>
    </row>
    <row r="28" spans="2:33" s="61" customFormat="1" ht="27.9" customHeight="1" thickBot="1" x14ac:dyDescent="0.6">
      <c r="B28" s="69"/>
      <c r="C28" s="70"/>
      <c r="D28" s="206"/>
      <c r="E28" s="206"/>
      <c r="F28" s="203"/>
      <c r="G28" s="203"/>
      <c r="H28" s="206"/>
      <c r="I28" s="203"/>
      <c r="J28" s="203"/>
      <c r="K28" s="206"/>
      <c r="L28" s="203"/>
      <c r="M28" s="203"/>
      <c r="N28" s="204"/>
      <c r="O28" s="203"/>
      <c r="P28" s="203"/>
      <c r="Q28" s="206"/>
      <c r="R28" s="203"/>
      <c r="S28" s="203"/>
      <c r="T28" s="206"/>
      <c r="U28" s="203"/>
      <c r="V28" s="490"/>
      <c r="W28" s="92">
        <f>W22*4+W26*4+W24*9</f>
        <v>768.3</v>
      </c>
      <c r="X28" s="54"/>
      <c r="Y28" s="55"/>
      <c r="Z28" s="58"/>
      <c r="AA28" s="62"/>
      <c r="AB28" s="71"/>
      <c r="AC28" s="72">
        <f>AC27*4/AF27</f>
        <v>0.16041467739735374</v>
      </c>
      <c r="AD28" s="72">
        <f>AD27*9/AF27</f>
        <v>0.28850088664575091</v>
      </c>
      <c r="AE28" s="72">
        <f>AE27*4/AF27</f>
        <v>0.55108443595689538</v>
      </c>
      <c r="AF28" s="62"/>
      <c r="AG28" s="99"/>
    </row>
    <row r="29" spans="2:33" s="36" customFormat="1" ht="27.9" customHeight="1" x14ac:dyDescent="0.4">
      <c r="B29" s="32">
        <v>11</v>
      </c>
      <c r="C29" s="487"/>
      <c r="D29" s="205" t="str">
        <f>'112.11月菜單'!N3</f>
        <v>地瓜飯</v>
      </c>
      <c r="E29" s="205" t="s">
        <v>15</v>
      </c>
      <c r="F29" s="205"/>
      <c r="G29" s="205" t="str">
        <f>'112.11月菜單'!N4</f>
        <v>醬爆肉片</v>
      </c>
      <c r="H29" s="205" t="s">
        <v>81</v>
      </c>
      <c r="I29" s="205"/>
      <c r="J29" s="205" t="str">
        <f>'112.11月菜單'!N5</f>
        <v>咖哩雞丁</v>
      </c>
      <c r="K29" s="205" t="s">
        <v>17</v>
      </c>
      <c r="L29" s="205"/>
      <c r="M29" s="205" t="str">
        <f>'112.11月菜單'!N6</f>
        <v>花椰菜針菇</v>
      </c>
      <c r="N29" s="205" t="s">
        <v>283</v>
      </c>
      <c r="O29" s="205"/>
      <c r="P29" s="205" t="str">
        <f>'112.11月菜單'!N7</f>
        <v>有機蔬菜</v>
      </c>
      <c r="Q29" s="205" t="s">
        <v>18</v>
      </c>
      <c r="R29" s="205"/>
      <c r="S29" s="205" t="str">
        <f>'112.11月菜單'!N8</f>
        <v>味噌豆腐湯(豆)</v>
      </c>
      <c r="T29" s="205" t="s">
        <v>17</v>
      </c>
      <c r="U29" s="205"/>
      <c r="V29" s="488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94"/>
    </row>
    <row r="30" spans="2:33" ht="27.9" customHeight="1" x14ac:dyDescent="0.4">
      <c r="B30" s="37" t="s">
        <v>8</v>
      </c>
      <c r="C30" s="487"/>
      <c r="D30" s="203" t="s">
        <v>24</v>
      </c>
      <c r="E30" s="203"/>
      <c r="F30" s="203">
        <v>80</v>
      </c>
      <c r="G30" s="497" t="s">
        <v>196</v>
      </c>
      <c r="H30" s="498"/>
      <c r="I30" s="214">
        <v>50</v>
      </c>
      <c r="J30" s="203" t="s">
        <v>160</v>
      </c>
      <c r="K30" s="203"/>
      <c r="L30" s="203">
        <v>45</v>
      </c>
      <c r="M30" s="102" t="s">
        <v>284</v>
      </c>
      <c r="N30" s="104"/>
      <c r="O30" s="102">
        <v>70</v>
      </c>
      <c r="P30" s="203" t="s">
        <v>74</v>
      </c>
      <c r="Q30" s="203"/>
      <c r="R30" s="203">
        <v>80</v>
      </c>
      <c r="S30" s="223" t="s">
        <v>287</v>
      </c>
      <c r="T30" s="203"/>
      <c r="U30" s="203">
        <v>1</v>
      </c>
      <c r="V30" s="489"/>
      <c r="W30" s="96">
        <f>Y29*15+Y30*0+Y31*5+Y32*0+Y33*15+Y34*12+15</f>
        <v>105</v>
      </c>
      <c r="X30" s="38" t="s">
        <v>25</v>
      </c>
      <c r="Y30" s="39">
        <v>2.2999999999999998</v>
      </c>
      <c r="Z30" s="15"/>
      <c r="AA30" s="40" t="s">
        <v>26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6"/>
    </row>
    <row r="31" spans="2:33" ht="27.9" customHeight="1" x14ac:dyDescent="0.4">
      <c r="B31" s="37">
        <v>2</v>
      </c>
      <c r="C31" s="487"/>
      <c r="D31" s="203" t="s">
        <v>78</v>
      </c>
      <c r="E31" s="203"/>
      <c r="F31" s="203">
        <v>55</v>
      </c>
      <c r="G31" s="207" t="s">
        <v>279</v>
      </c>
      <c r="H31" s="182"/>
      <c r="I31" s="214">
        <v>1</v>
      </c>
      <c r="J31" s="203" t="s">
        <v>280</v>
      </c>
      <c r="K31" s="203"/>
      <c r="L31" s="203">
        <v>20</v>
      </c>
      <c r="M31" s="203" t="s">
        <v>285</v>
      </c>
      <c r="N31" s="204"/>
      <c r="O31" s="203">
        <v>5</v>
      </c>
      <c r="P31" s="203"/>
      <c r="Q31" s="203"/>
      <c r="R31" s="203"/>
      <c r="S31" s="221" t="s">
        <v>157</v>
      </c>
      <c r="T31" s="239" t="s">
        <v>288</v>
      </c>
      <c r="U31" s="203">
        <v>30</v>
      </c>
      <c r="V31" s="489"/>
      <c r="W31" s="42" t="s">
        <v>46</v>
      </c>
      <c r="X31" s="43" t="s">
        <v>27</v>
      </c>
      <c r="Y31" s="39">
        <v>1.5</v>
      </c>
      <c r="Z31" s="16"/>
      <c r="AA31" s="44" t="s">
        <v>28</v>
      </c>
      <c r="AB31" s="17">
        <v>2.1</v>
      </c>
      <c r="AC31" s="45">
        <f>AB31*7</f>
        <v>14.700000000000001</v>
      </c>
      <c r="AD31" s="17">
        <f>AB31*5</f>
        <v>10.5</v>
      </c>
      <c r="AE31" s="17" t="s">
        <v>29</v>
      </c>
      <c r="AF31" s="46">
        <f>AC31*4+AD31*9</f>
        <v>153.30000000000001</v>
      </c>
      <c r="AG31" s="94"/>
    </row>
    <row r="32" spans="2:33" ht="27.9" customHeight="1" x14ac:dyDescent="0.4">
      <c r="B32" s="37" t="s">
        <v>10</v>
      </c>
      <c r="C32" s="487"/>
      <c r="D32" s="206"/>
      <c r="E32" s="206"/>
      <c r="F32" s="203"/>
      <c r="G32" s="207"/>
      <c r="H32" s="182"/>
      <c r="I32" s="214"/>
      <c r="J32" s="203" t="s">
        <v>281</v>
      </c>
      <c r="K32" s="206"/>
      <c r="L32" s="203">
        <v>5</v>
      </c>
      <c r="M32" s="203" t="s">
        <v>286</v>
      </c>
      <c r="N32" s="213"/>
      <c r="O32" s="203">
        <v>1</v>
      </c>
      <c r="P32" s="203"/>
      <c r="Q32" s="206"/>
      <c r="R32" s="203"/>
      <c r="S32" s="204" t="s">
        <v>128</v>
      </c>
      <c r="T32" s="203"/>
      <c r="U32" s="203">
        <v>1</v>
      </c>
      <c r="V32" s="489"/>
      <c r="W32" s="91">
        <f>Y29*0+Y30*5+Y31*0+Y32*5+Y33*0+Y34*4</f>
        <v>21.5</v>
      </c>
      <c r="X32" s="43" t="s">
        <v>30</v>
      </c>
      <c r="Y32" s="39">
        <v>2</v>
      </c>
      <c r="Z32" s="15"/>
      <c r="AA32" s="16" t="s">
        <v>31</v>
      </c>
      <c r="AB32" s="17">
        <v>1.5</v>
      </c>
      <c r="AC32" s="17">
        <f>AB32*1</f>
        <v>1.5</v>
      </c>
      <c r="AD32" s="17" t="s">
        <v>29</v>
      </c>
      <c r="AE32" s="17">
        <f>AB32*5</f>
        <v>7.5</v>
      </c>
      <c r="AF32" s="17">
        <f>AC32*4+AE32*4</f>
        <v>36</v>
      </c>
      <c r="AG32" s="96"/>
    </row>
    <row r="33" spans="2:33" ht="27.9" customHeight="1" x14ac:dyDescent="0.3">
      <c r="B33" s="491" t="s">
        <v>40</v>
      </c>
      <c r="C33" s="487"/>
      <c r="D33" s="206"/>
      <c r="E33" s="206"/>
      <c r="F33" s="203"/>
      <c r="G33" s="192"/>
      <c r="H33" s="182"/>
      <c r="I33" s="192"/>
      <c r="J33" s="203" t="s">
        <v>282</v>
      </c>
      <c r="K33" s="206"/>
      <c r="L33" s="203">
        <v>1</v>
      </c>
      <c r="M33" s="203"/>
      <c r="N33" s="206"/>
      <c r="O33" s="203"/>
      <c r="P33" s="203"/>
      <c r="Q33" s="206"/>
      <c r="R33" s="203"/>
      <c r="S33" s="204"/>
      <c r="T33" s="203"/>
      <c r="U33" s="203"/>
      <c r="V33" s="489"/>
      <c r="W33" s="42" t="s">
        <v>47</v>
      </c>
      <c r="X33" s="43" t="s">
        <v>33</v>
      </c>
      <c r="Y33" s="39">
        <v>0</v>
      </c>
      <c r="Z33" s="16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94"/>
    </row>
    <row r="34" spans="2:33" ht="27.9" customHeight="1" x14ac:dyDescent="0.4">
      <c r="B34" s="491"/>
      <c r="C34" s="487"/>
      <c r="D34" s="206"/>
      <c r="E34" s="206"/>
      <c r="F34" s="203"/>
      <c r="G34" s="203"/>
      <c r="H34" s="206"/>
      <c r="I34" s="203"/>
      <c r="J34" s="203"/>
      <c r="K34" s="206"/>
      <c r="L34" s="203"/>
      <c r="M34" s="203"/>
      <c r="N34" s="212"/>
      <c r="O34" s="203"/>
      <c r="P34" s="203"/>
      <c r="Q34" s="206"/>
      <c r="R34" s="203"/>
      <c r="S34" s="204"/>
      <c r="T34" s="206"/>
      <c r="U34" s="203"/>
      <c r="V34" s="489"/>
      <c r="W34" s="91">
        <f>Y29*2+Y30*7+Y31*1+Y32*0+Y33*0+Y34*8</f>
        <v>28.599999999999998</v>
      </c>
      <c r="X34" s="85" t="s">
        <v>42</v>
      </c>
      <c r="Y34" s="47">
        <v>0</v>
      </c>
      <c r="Z34" s="15"/>
      <c r="AA34" s="16" t="s">
        <v>35</v>
      </c>
      <c r="AB34" s="17">
        <v>1</v>
      </c>
      <c r="AE34" s="16">
        <f>AB34*15</f>
        <v>15</v>
      </c>
      <c r="AG34" s="96"/>
    </row>
    <row r="35" spans="2:33" ht="27.9" customHeight="1" x14ac:dyDescent="0.3">
      <c r="B35" s="48" t="s">
        <v>36</v>
      </c>
      <c r="C35" s="49"/>
      <c r="D35" s="206"/>
      <c r="E35" s="206"/>
      <c r="F35" s="203"/>
      <c r="G35" s="203"/>
      <c r="H35" s="206"/>
      <c r="I35" s="203"/>
      <c r="J35" s="203"/>
      <c r="K35" s="206"/>
      <c r="L35" s="203"/>
      <c r="M35" s="203"/>
      <c r="N35" s="206"/>
      <c r="O35" s="203"/>
      <c r="P35" s="203"/>
      <c r="Q35" s="206"/>
      <c r="R35" s="203"/>
      <c r="S35" s="203"/>
      <c r="T35" s="203"/>
      <c r="U35" s="203"/>
      <c r="V35" s="489"/>
      <c r="W35" s="42" t="s">
        <v>12</v>
      </c>
      <c r="X35" s="50"/>
      <c r="Y35" s="39"/>
      <c r="Z35" s="16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94"/>
    </row>
    <row r="36" spans="2:33" ht="27.9" customHeight="1" x14ac:dyDescent="0.4">
      <c r="B36" s="51"/>
      <c r="C36" s="52"/>
      <c r="D36" s="206"/>
      <c r="E36" s="206"/>
      <c r="F36" s="203"/>
      <c r="G36" s="203"/>
      <c r="H36" s="206"/>
      <c r="I36" s="203"/>
      <c r="J36" s="203"/>
      <c r="K36" s="206"/>
      <c r="L36" s="203"/>
      <c r="M36" s="203"/>
      <c r="N36" s="206"/>
      <c r="O36" s="203"/>
      <c r="P36" s="203"/>
      <c r="Q36" s="206"/>
      <c r="R36" s="203"/>
      <c r="S36" s="203"/>
      <c r="T36" s="206"/>
      <c r="U36" s="203"/>
      <c r="V36" s="490"/>
      <c r="W36" s="92">
        <f>W30*4+W34*4+W32*9</f>
        <v>727.9</v>
      </c>
      <c r="X36" s="54"/>
      <c r="Y36" s="55"/>
      <c r="Z36" s="15"/>
      <c r="AC36" s="53">
        <f>AC35*4/AF35</f>
        <v>0.14603012509573654</v>
      </c>
      <c r="AD36" s="53">
        <f>AD35*9/AF35</f>
        <v>0.26423283124840441</v>
      </c>
      <c r="AE36" s="53">
        <f>AE35*4/AF35</f>
        <v>0.58973704365585911</v>
      </c>
      <c r="AG36" s="99"/>
    </row>
    <row r="37" spans="2:33" s="36" customFormat="1" ht="27.9" customHeight="1" x14ac:dyDescent="0.4">
      <c r="B37" s="32">
        <v>11</v>
      </c>
      <c r="C37" s="487"/>
      <c r="D37" s="205" t="str">
        <f>'112.11月菜單'!R3</f>
        <v>台南擔仔麵</v>
      </c>
      <c r="E37" s="205" t="s">
        <v>50</v>
      </c>
      <c r="F37" s="205"/>
      <c r="G37" s="205" t="str">
        <f>'112.11月菜單'!R4</f>
        <v>茄汁豬里肌</v>
      </c>
      <c r="H37" s="205" t="s">
        <v>296</v>
      </c>
      <c r="I37" s="205"/>
      <c r="J37" s="205" t="str">
        <f>'112.11月菜單'!R5</f>
        <v>奶皇包(冷)</v>
      </c>
      <c r="K37" s="205" t="s">
        <v>15</v>
      </c>
      <c r="L37" s="205"/>
      <c r="M37" s="205" t="str">
        <f>'112.11月菜單'!R6</f>
        <v>滷味(豆)(加)</v>
      </c>
      <c r="N37" s="205" t="s">
        <v>292</v>
      </c>
      <c r="O37" s="205"/>
      <c r="P37" s="205" t="str">
        <f>'112.11月菜單'!R7</f>
        <v>深色蔬菜</v>
      </c>
      <c r="Q37" s="205" t="s">
        <v>18</v>
      </c>
      <c r="R37" s="205"/>
      <c r="S37" s="205" t="str">
        <f>'112.11月菜單'!R8</f>
        <v>紫菜蛋花湯</v>
      </c>
      <c r="T37" s="205" t="s">
        <v>294</v>
      </c>
      <c r="U37" s="205"/>
      <c r="V37" s="488"/>
      <c r="W37" s="165" t="s">
        <v>44</v>
      </c>
      <c r="X37" s="34" t="s">
        <v>19</v>
      </c>
      <c r="Y37" s="35">
        <v>5.4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487"/>
      <c r="D38" s="204" t="s">
        <v>120</v>
      </c>
      <c r="E38" s="203"/>
      <c r="F38" s="203">
        <v>120</v>
      </c>
      <c r="G38" s="493" t="s">
        <v>186</v>
      </c>
      <c r="H38" s="494"/>
      <c r="I38" s="203">
        <v>60</v>
      </c>
      <c r="J38" s="203" t="s">
        <v>168</v>
      </c>
      <c r="K38" s="212" t="s">
        <v>177</v>
      </c>
      <c r="L38" s="203">
        <v>30</v>
      </c>
      <c r="M38" s="203" t="s">
        <v>75</v>
      </c>
      <c r="N38" s="204"/>
      <c r="O38" s="203">
        <v>30</v>
      </c>
      <c r="P38" s="203" t="s">
        <v>74</v>
      </c>
      <c r="Q38" s="204"/>
      <c r="R38" s="203">
        <v>80</v>
      </c>
      <c r="S38" s="204" t="s">
        <v>122</v>
      </c>
      <c r="T38" s="203"/>
      <c r="U38" s="203">
        <v>1</v>
      </c>
      <c r="V38" s="489"/>
      <c r="W38" s="166">
        <f>Y37*15+Y38*0+Y39*5+Y40*0+Y41*15+Y42*12+15</f>
        <v>103.5</v>
      </c>
      <c r="X38" s="38" t="s">
        <v>25</v>
      </c>
      <c r="Y38" s="39">
        <v>2.2999999999999998</v>
      </c>
      <c r="Z38" s="15"/>
      <c r="AA38" s="40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3</v>
      </c>
      <c r="C39" s="487"/>
      <c r="D39" s="203" t="s">
        <v>148</v>
      </c>
      <c r="E39" s="203"/>
      <c r="F39" s="203">
        <v>35</v>
      </c>
      <c r="G39" s="203"/>
      <c r="H39" s="203"/>
      <c r="I39" s="203"/>
      <c r="J39" s="203"/>
      <c r="K39" s="203"/>
      <c r="L39" s="203"/>
      <c r="M39" s="203" t="s">
        <v>397</v>
      </c>
      <c r="N39" s="212" t="s">
        <v>398</v>
      </c>
      <c r="O39" s="203">
        <v>15</v>
      </c>
      <c r="P39" s="203"/>
      <c r="Q39" s="204"/>
      <c r="R39" s="203"/>
      <c r="S39" s="204" t="s">
        <v>70</v>
      </c>
      <c r="T39" s="203"/>
      <c r="U39" s="203">
        <v>5</v>
      </c>
      <c r="V39" s="489"/>
      <c r="W39" s="167" t="s">
        <v>46</v>
      </c>
      <c r="X39" s="43" t="s">
        <v>27</v>
      </c>
      <c r="Y39" s="39">
        <v>1.5</v>
      </c>
      <c r="Z39" s="16"/>
      <c r="AA39" s="44" t="s">
        <v>28</v>
      </c>
      <c r="AB39" s="17">
        <v>2.2000000000000002</v>
      </c>
      <c r="AC39" s="45">
        <f>AB39*7</f>
        <v>15.400000000000002</v>
      </c>
      <c r="AD39" s="17">
        <f>AB39*5</f>
        <v>11</v>
      </c>
      <c r="AE39" s="17" t="s">
        <v>29</v>
      </c>
      <c r="AF39" s="46">
        <f>AC39*4+AD39*9</f>
        <v>160.60000000000002</v>
      </c>
    </row>
    <row r="40" spans="2:33" ht="27.9" customHeight="1" x14ac:dyDescent="0.4">
      <c r="B40" s="37" t="s">
        <v>10</v>
      </c>
      <c r="C40" s="487"/>
      <c r="D40" s="204" t="s">
        <v>101</v>
      </c>
      <c r="E40" s="204"/>
      <c r="F40" s="203">
        <v>5</v>
      </c>
      <c r="G40" s="203"/>
      <c r="H40" s="206"/>
      <c r="I40" s="203"/>
      <c r="J40" s="203"/>
      <c r="K40" s="204"/>
      <c r="L40" s="203"/>
      <c r="M40" s="203" t="s">
        <v>298</v>
      </c>
      <c r="N40" s="204" t="s">
        <v>300</v>
      </c>
      <c r="O40" s="203">
        <v>15</v>
      </c>
      <c r="P40" s="203"/>
      <c r="Q40" s="204"/>
      <c r="R40" s="203"/>
      <c r="S40" s="203" t="s">
        <v>293</v>
      </c>
      <c r="T40" s="204"/>
      <c r="U40" s="203">
        <v>1</v>
      </c>
      <c r="V40" s="489"/>
      <c r="W40" s="166">
        <f>Y37*0+Y38*5+Y39*0+Y40*5+Y41*0+Y42*4</f>
        <v>24</v>
      </c>
      <c r="X40" s="43" t="s">
        <v>30</v>
      </c>
      <c r="Y40" s="39">
        <v>2.5</v>
      </c>
      <c r="Z40" s="15"/>
      <c r="AA40" s="16" t="s">
        <v>31</v>
      </c>
      <c r="AB40" s="17">
        <v>1.7</v>
      </c>
      <c r="AC40" s="17">
        <f>AB40*1</f>
        <v>1.7</v>
      </c>
      <c r="AD40" s="17" t="s">
        <v>29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491" t="s">
        <v>32</v>
      </c>
      <c r="C41" s="487"/>
      <c r="D41" s="204" t="s">
        <v>124</v>
      </c>
      <c r="E41" s="204"/>
      <c r="F41" s="203">
        <v>3</v>
      </c>
      <c r="G41" s="203"/>
      <c r="H41" s="206"/>
      <c r="I41" s="203"/>
      <c r="J41" s="203"/>
      <c r="K41" s="206"/>
      <c r="L41" s="203"/>
      <c r="M41" s="203" t="s">
        <v>299</v>
      </c>
      <c r="N41" s="204"/>
      <c r="O41" s="203">
        <v>3</v>
      </c>
      <c r="P41" s="203"/>
      <c r="Q41" s="204"/>
      <c r="R41" s="203"/>
      <c r="S41" s="204"/>
      <c r="T41" s="204"/>
      <c r="U41" s="204"/>
      <c r="V41" s="489"/>
      <c r="W41" s="167" t="s">
        <v>47</v>
      </c>
      <c r="X41" s="43" t="s">
        <v>33</v>
      </c>
      <c r="Y41" s="39">
        <v>0</v>
      </c>
      <c r="Z41" s="16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94"/>
    </row>
    <row r="42" spans="2:33" ht="27.9" customHeight="1" x14ac:dyDescent="0.4">
      <c r="B42" s="491"/>
      <c r="C42" s="487"/>
      <c r="D42" s="204" t="s">
        <v>126</v>
      </c>
      <c r="E42" s="206"/>
      <c r="F42" s="203">
        <v>1</v>
      </c>
      <c r="G42" s="203"/>
      <c r="H42" s="206"/>
      <c r="I42" s="203"/>
      <c r="J42" s="203"/>
      <c r="K42" s="206"/>
      <c r="L42" s="203"/>
      <c r="M42" s="203"/>
      <c r="N42" s="212"/>
      <c r="O42" s="203"/>
      <c r="P42" s="203"/>
      <c r="Q42" s="206"/>
      <c r="R42" s="203"/>
      <c r="S42" s="204"/>
      <c r="T42" s="206"/>
      <c r="U42" s="204"/>
      <c r="V42" s="489"/>
      <c r="W42" s="166">
        <f>Y37*2+Y38*7+Y39*1+Y40*0+Y41*0+Y42*8</f>
        <v>28.4</v>
      </c>
      <c r="X42" s="85" t="s">
        <v>42</v>
      </c>
      <c r="Y42" s="47">
        <v>0</v>
      </c>
      <c r="Z42" s="15"/>
      <c r="AA42" s="16" t="s">
        <v>35</v>
      </c>
      <c r="AE42" s="16">
        <f>AB42*15</f>
        <v>0</v>
      </c>
      <c r="AG42" s="96"/>
    </row>
    <row r="43" spans="2:33" ht="27.9" customHeight="1" x14ac:dyDescent="0.3">
      <c r="B43" s="48" t="s">
        <v>36</v>
      </c>
      <c r="C43" s="49"/>
      <c r="D43" s="204" t="s">
        <v>291</v>
      </c>
      <c r="E43" s="206"/>
      <c r="F43" s="203">
        <v>5</v>
      </c>
      <c r="G43" s="203"/>
      <c r="H43" s="206"/>
      <c r="I43" s="203"/>
      <c r="J43" s="203"/>
      <c r="K43" s="206"/>
      <c r="L43" s="203"/>
      <c r="M43" s="203"/>
      <c r="N43" s="206"/>
      <c r="O43" s="203"/>
      <c r="P43" s="203"/>
      <c r="Q43" s="206"/>
      <c r="R43" s="203"/>
      <c r="S43" s="204"/>
      <c r="T43" s="206"/>
      <c r="U43" s="204"/>
      <c r="V43" s="489"/>
      <c r="W43" s="167" t="s">
        <v>12</v>
      </c>
      <c r="X43" s="50"/>
      <c r="Y43" s="39"/>
      <c r="Z43" s="16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94"/>
    </row>
    <row r="44" spans="2:33" ht="27.9" customHeight="1" thickBot="1" x14ac:dyDescent="0.45">
      <c r="B44" s="73"/>
      <c r="C44" s="52"/>
      <c r="D44" s="191"/>
      <c r="E44" s="210"/>
      <c r="F44" s="211"/>
      <c r="G44" s="211"/>
      <c r="H44" s="210"/>
      <c r="I44" s="211"/>
      <c r="J44" s="211"/>
      <c r="K44" s="210"/>
      <c r="L44" s="211"/>
      <c r="M44" s="211"/>
      <c r="N44" s="210"/>
      <c r="O44" s="211"/>
      <c r="P44" s="211"/>
      <c r="Q44" s="210"/>
      <c r="R44" s="211"/>
      <c r="S44" s="211"/>
      <c r="T44" s="210"/>
      <c r="U44" s="211"/>
      <c r="V44" s="490"/>
      <c r="W44" s="168">
        <f>W38*4+W42*4+W40*9</f>
        <v>743.6</v>
      </c>
      <c r="X44" s="54"/>
      <c r="Y44" s="55"/>
      <c r="Z44" s="15"/>
      <c r="AC44" s="53">
        <f>AC43*4/AF43</f>
        <v>0.1612411691369996</v>
      </c>
      <c r="AD44" s="53">
        <f>AD43*9/AF43</f>
        <v>0.29297686660202243</v>
      </c>
      <c r="AE44" s="53">
        <f>AE43*4/AF43</f>
        <v>0.54578196426097803</v>
      </c>
      <c r="AG44" s="99"/>
    </row>
    <row r="45" spans="2:33" s="77" customFormat="1" ht="21.75" customHeight="1" x14ac:dyDescent="0.3">
      <c r="B45" s="74"/>
      <c r="C45" s="16"/>
      <c r="D45" s="41"/>
      <c r="E45" s="75"/>
      <c r="F45" s="41"/>
      <c r="G45" s="41"/>
      <c r="H45" s="75"/>
      <c r="I45" s="41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1"/>
      <c r="X45" s="500"/>
      <c r="Y45" s="500"/>
      <c r="Z45" s="76"/>
      <c r="AA45" s="66"/>
      <c r="AB45" s="60"/>
      <c r="AC45" s="66"/>
      <c r="AD45" s="66"/>
      <c r="AE45" s="66"/>
      <c r="AF45" s="66"/>
      <c r="AG45" s="66"/>
    </row>
    <row r="46" spans="2:33" x14ac:dyDescent="0.3">
      <c r="B46" s="60"/>
      <c r="C46" s="77"/>
      <c r="D46" s="499"/>
      <c r="E46" s="499"/>
      <c r="F46" s="499"/>
      <c r="G46" s="499"/>
      <c r="H46" s="78"/>
      <c r="I46" s="16"/>
      <c r="J46" s="16"/>
      <c r="K46" s="78"/>
      <c r="L46" s="16"/>
      <c r="N46" s="78"/>
      <c r="O46" s="16"/>
      <c r="Q46" s="78"/>
      <c r="R46" s="16"/>
      <c r="T46" s="78"/>
      <c r="U46" s="16"/>
      <c r="V46" s="79"/>
      <c r="Y46" s="82"/>
    </row>
    <row r="47" spans="2:33" x14ac:dyDescent="0.3">
      <c r="Y47" s="82"/>
    </row>
    <row r="48" spans="2:33" x14ac:dyDescent="0.3">
      <c r="Y48" s="82"/>
    </row>
    <row r="49" spans="25:25" x14ac:dyDescent="0.3">
      <c r="Y49" s="82"/>
    </row>
    <row r="50" spans="25:25" x14ac:dyDescent="0.3">
      <c r="Y50" s="82"/>
    </row>
    <row r="51" spans="25:25" x14ac:dyDescent="0.3">
      <c r="Y51" s="82"/>
    </row>
    <row r="52" spans="25:25" x14ac:dyDescent="0.3">
      <c r="Y52" s="82"/>
    </row>
  </sheetData>
  <mergeCells count="25">
    <mergeCell ref="D46:G46"/>
    <mergeCell ref="J45:Y45"/>
    <mergeCell ref="C29:C34"/>
    <mergeCell ref="V29:V36"/>
    <mergeCell ref="B33:B34"/>
    <mergeCell ref="C37:C42"/>
    <mergeCell ref="V37:V44"/>
    <mergeCell ref="B41:B42"/>
    <mergeCell ref="G30:H30"/>
    <mergeCell ref="G38:H38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  <mergeCell ref="G14:H14"/>
    <mergeCell ref="S23:T23"/>
    <mergeCell ref="J23:K2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54"/>
  <sheetViews>
    <sheetView topLeftCell="B1" zoomScale="75" zoomScaleNormal="75" workbookViewId="0">
      <selection activeCell="B1" sqref="B1:Y1"/>
    </sheetView>
  </sheetViews>
  <sheetFormatPr defaultColWidth="9" defaultRowHeight="21" x14ac:dyDescent="0.3"/>
  <cols>
    <col min="1" max="1" width="1.88671875" style="41" customWidth="1"/>
    <col min="2" max="2" width="4.88671875" style="74" customWidth="1"/>
    <col min="3" max="3" width="0" style="41" hidden="1" customWidth="1"/>
    <col min="4" max="4" width="18.6640625" style="41" customWidth="1"/>
    <col min="5" max="5" width="5.6640625" style="75" customWidth="1"/>
    <col min="6" max="6" width="9.6640625" style="41" customWidth="1"/>
    <col min="7" max="7" width="18.6640625" style="41" customWidth="1"/>
    <col min="8" max="8" width="5.6640625" style="75" customWidth="1"/>
    <col min="9" max="9" width="9.6640625" style="41" customWidth="1"/>
    <col min="10" max="10" width="18.6640625" style="41" customWidth="1"/>
    <col min="11" max="11" width="5.6640625" style="75" customWidth="1"/>
    <col min="12" max="12" width="9.6640625" style="41" customWidth="1"/>
    <col min="13" max="13" width="18.6640625" style="41" customWidth="1"/>
    <col min="14" max="14" width="5.6640625" style="75" customWidth="1"/>
    <col min="15" max="15" width="9.6640625" style="41" customWidth="1"/>
    <col min="16" max="16" width="18.6640625" style="41" customWidth="1"/>
    <col min="17" max="17" width="5.6640625" style="75" customWidth="1"/>
    <col min="18" max="18" width="9.6640625" style="41" customWidth="1"/>
    <col min="19" max="19" width="18.6640625" style="41" customWidth="1"/>
    <col min="20" max="20" width="5.6640625" style="75" customWidth="1"/>
    <col min="21" max="21" width="9.6640625" style="41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1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33" width="9" style="16"/>
    <col min="34" max="16384" width="9" style="41"/>
  </cols>
  <sheetData>
    <row r="1" spans="2:33" s="3" customFormat="1" ht="39" x14ac:dyDescent="0.7">
      <c r="B1" s="484" t="s">
        <v>441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2"/>
      <c r="AB1" s="4"/>
    </row>
    <row r="2" spans="2:33" s="3" customFormat="1" ht="13.5" customHeight="1" x14ac:dyDescent="0.6">
      <c r="B2" s="485"/>
      <c r="C2" s="486"/>
      <c r="D2" s="486"/>
      <c r="E2" s="486"/>
      <c r="F2" s="486"/>
      <c r="G2" s="486"/>
      <c r="H2" s="5"/>
      <c r="I2" s="2"/>
      <c r="J2" s="2"/>
      <c r="K2" s="5"/>
      <c r="L2" s="2"/>
      <c r="M2" s="2"/>
      <c r="N2" s="5"/>
      <c r="O2" s="2"/>
      <c r="P2" s="2"/>
      <c r="Q2" s="5"/>
      <c r="R2" s="2"/>
      <c r="S2" s="2"/>
      <c r="T2" s="5"/>
      <c r="U2" s="2"/>
      <c r="V2" s="6"/>
      <c r="W2" s="7"/>
      <c r="X2" s="8"/>
      <c r="Y2" s="7"/>
      <c r="Z2" s="2"/>
      <c r="AB2" s="4"/>
    </row>
    <row r="3" spans="2:33" s="16" customFormat="1" ht="32.25" customHeight="1" thickBot="1" x14ac:dyDescent="0.5">
      <c r="B3" s="86" t="s">
        <v>43</v>
      </c>
      <c r="C3" s="9"/>
      <c r="D3" s="10"/>
      <c r="E3" s="10"/>
      <c r="F3" s="492" t="s">
        <v>142</v>
      </c>
      <c r="G3" s="492"/>
      <c r="H3" s="492"/>
      <c r="I3" s="492"/>
      <c r="J3" s="492"/>
      <c r="K3" s="492"/>
      <c r="L3" s="10"/>
      <c r="M3" s="10"/>
      <c r="N3" s="10"/>
      <c r="O3" s="10"/>
      <c r="P3" s="10"/>
      <c r="Q3" s="10"/>
      <c r="R3" s="10"/>
      <c r="S3" s="3"/>
      <c r="T3" s="10"/>
      <c r="U3" s="10"/>
      <c r="V3" s="11"/>
      <c r="W3" s="12"/>
      <c r="X3" s="13"/>
      <c r="Y3" s="14"/>
      <c r="Z3" s="15"/>
      <c r="AB3" s="17"/>
    </row>
    <row r="4" spans="2:33" s="31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9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9"/>
      <c r="AC4" s="30"/>
      <c r="AD4" s="30"/>
      <c r="AE4" s="30"/>
      <c r="AF4" s="30"/>
      <c r="AG4" s="93"/>
    </row>
    <row r="5" spans="2:33" s="36" customFormat="1" ht="65.099999999999994" customHeight="1" x14ac:dyDescent="0.4">
      <c r="B5" s="32">
        <v>11</v>
      </c>
      <c r="C5" s="487"/>
      <c r="D5" s="205" t="str">
        <f>'112.11月菜單'!B12</f>
        <v>香Q米飯</v>
      </c>
      <c r="E5" s="205" t="s">
        <v>15</v>
      </c>
      <c r="F5" s="202" t="s">
        <v>16</v>
      </c>
      <c r="G5" s="205" t="str">
        <f>'112.11月菜單'!B13</f>
        <v>韓式肉片</v>
      </c>
      <c r="H5" s="205" t="s">
        <v>17</v>
      </c>
      <c r="I5" s="202" t="s">
        <v>16</v>
      </c>
      <c r="J5" s="205" t="str">
        <f>'112.11月菜單'!B14</f>
        <v>洋蔥蛋</v>
      </c>
      <c r="K5" s="205" t="s">
        <v>17</v>
      </c>
      <c r="L5" s="202" t="s">
        <v>16</v>
      </c>
      <c r="M5" s="205" t="str">
        <f>'112.11月菜單'!B15</f>
        <v>香蔥吉拿棒(冷)</v>
      </c>
      <c r="N5" s="205" t="s">
        <v>419</v>
      </c>
      <c r="O5" s="202" t="s">
        <v>16</v>
      </c>
      <c r="P5" s="205" t="str">
        <f>'112.11月菜單'!B16</f>
        <v>深色蔬菜</v>
      </c>
      <c r="Q5" s="205" t="s">
        <v>18</v>
      </c>
      <c r="R5" s="202" t="s">
        <v>16</v>
      </c>
      <c r="S5" s="205" t="str">
        <f>'112.11月菜單'!B17</f>
        <v>味噌豆腐湯(豆)</v>
      </c>
      <c r="T5" s="205" t="s">
        <v>17</v>
      </c>
      <c r="U5" s="202" t="s">
        <v>16</v>
      </c>
      <c r="V5" s="488"/>
      <c r="W5" s="33" t="s">
        <v>44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94"/>
    </row>
    <row r="6" spans="2:33" ht="27.9" customHeight="1" x14ac:dyDescent="0.4">
      <c r="B6" s="37" t="s">
        <v>8</v>
      </c>
      <c r="C6" s="487"/>
      <c r="D6" s="203" t="s">
        <v>71</v>
      </c>
      <c r="E6" s="204"/>
      <c r="F6" s="203">
        <v>100</v>
      </c>
      <c r="G6" s="203" t="s">
        <v>155</v>
      </c>
      <c r="H6" s="203"/>
      <c r="I6" s="203">
        <v>30</v>
      </c>
      <c r="J6" s="228" t="s">
        <v>305</v>
      </c>
      <c r="K6" s="230"/>
      <c r="L6" s="203">
        <v>30</v>
      </c>
      <c r="M6" s="203" t="s">
        <v>418</v>
      </c>
      <c r="N6" s="204" t="s">
        <v>177</v>
      </c>
      <c r="O6" s="203">
        <v>30</v>
      </c>
      <c r="P6" s="203" t="s">
        <v>74</v>
      </c>
      <c r="Q6" s="203"/>
      <c r="R6" s="203">
        <v>80</v>
      </c>
      <c r="S6" s="203" t="s">
        <v>309</v>
      </c>
      <c r="T6" s="203"/>
      <c r="U6" s="203">
        <v>1</v>
      </c>
      <c r="V6" s="489"/>
      <c r="W6" s="96">
        <f>Y5*15+Y6*0+Y7*5+Y8*0+Y9*15+Y10*12+15</f>
        <v>97.5</v>
      </c>
      <c r="X6" s="38" t="s">
        <v>25</v>
      </c>
      <c r="Y6" s="39">
        <v>2.4</v>
      </c>
      <c r="Z6" s="15"/>
      <c r="AA6" s="40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6"/>
    </row>
    <row r="7" spans="2:33" ht="27.9" customHeight="1" x14ac:dyDescent="0.4">
      <c r="B7" s="37">
        <v>6</v>
      </c>
      <c r="C7" s="487"/>
      <c r="D7" s="203"/>
      <c r="E7" s="204"/>
      <c r="F7" s="203"/>
      <c r="G7" s="497" t="s">
        <v>152</v>
      </c>
      <c r="H7" s="498"/>
      <c r="I7" s="203">
        <v>40</v>
      </c>
      <c r="J7" s="203" t="s">
        <v>306</v>
      </c>
      <c r="K7" s="203"/>
      <c r="L7" s="203">
        <v>30</v>
      </c>
      <c r="M7" s="203"/>
      <c r="N7" s="203"/>
      <c r="O7" s="203"/>
      <c r="P7" s="203"/>
      <c r="Q7" s="203"/>
      <c r="R7" s="203"/>
      <c r="S7" s="203" t="s">
        <v>157</v>
      </c>
      <c r="T7" s="203" t="s">
        <v>355</v>
      </c>
      <c r="U7" s="203">
        <v>30</v>
      </c>
      <c r="V7" s="489"/>
      <c r="W7" s="42" t="s">
        <v>46</v>
      </c>
      <c r="X7" s="43" t="s">
        <v>27</v>
      </c>
      <c r="Y7" s="39">
        <v>1.5</v>
      </c>
      <c r="Z7" s="16"/>
      <c r="AA7" s="44" t="s">
        <v>28</v>
      </c>
      <c r="AB7" s="17">
        <v>2</v>
      </c>
      <c r="AC7" s="45">
        <f>AB7*7</f>
        <v>14</v>
      </c>
      <c r="AD7" s="17">
        <f>AB7*5</f>
        <v>10</v>
      </c>
      <c r="AE7" s="17" t="s">
        <v>29</v>
      </c>
      <c r="AF7" s="46">
        <f>AC7*4+AD7*9</f>
        <v>146</v>
      </c>
      <c r="AG7" s="94"/>
    </row>
    <row r="8" spans="2:33" ht="27.9" customHeight="1" x14ac:dyDescent="0.4">
      <c r="B8" s="37" t="s">
        <v>64</v>
      </c>
      <c r="C8" s="487"/>
      <c r="D8" s="203"/>
      <c r="E8" s="204"/>
      <c r="F8" s="203"/>
      <c r="G8" s="506" t="s">
        <v>303</v>
      </c>
      <c r="H8" s="507"/>
      <c r="I8" s="203">
        <v>0.05</v>
      </c>
      <c r="J8" s="203" t="s">
        <v>307</v>
      </c>
      <c r="K8" s="206"/>
      <c r="L8" s="203">
        <v>10</v>
      </c>
      <c r="M8" s="203"/>
      <c r="N8" s="212"/>
      <c r="O8" s="203"/>
      <c r="P8" s="203"/>
      <c r="Q8" s="206"/>
      <c r="R8" s="203"/>
      <c r="S8" s="203" t="s">
        <v>128</v>
      </c>
      <c r="T8" s="203"/>
      <c r="U8" s="203">
        <v>1</v>
      </c>
      <c r="V8" s="489"/>
      <c r="W8" s="91">
        <f>Y5*0+Y6*5+Y7*0+Y8*5+Y9*0+Y10*4</f>
        <v>24.5</v>
      </c>
      <c r="X8" s="43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6"/>
    </row>
    <row r="9" spans="2:33" ht="27.9" customHeight="1" x14ac:dyDescent="0.3">
      <c r="B9" s="491" t="s">
        <v>37</v>
      </c>
      <c r="C9" s="487"/>
      <c r="D9" s="204"/>
      <c r="E9" s="204"/>
      <c r="F9" s="204"/>
      <c r="G9" s="203" t="s">
        <v>304</v>
      </c>
      <c r="H9" s="206"/>
      <c r="I9" s="203">
        <v>0.05</v>
      </c>
      <c r="J9" s="203"/>
      <c r="K9" s="206"/>
      <c r="L9" s="203"/>
      <c r="M9" s="203"/>
      <c r="N9" s="203"/>
      <c r="O9" s="203"/>
      <c r="P9" s="203"/>
      <c r="Q9" s="206"/>
      <c r="R9" s="203"/>
      <c r="S9" s="204"/>
      <c r="T9" s="204"/>
      <c r="U9" s="204"/>
      <c r="V9" s="489"/>
      <c r="W9" s="42" t="s">
        <v>47</v>
      </c>
      <c r="X9" s="43" t="s">
        <v>33</v>
      </c>
      <c r="Y9" s="39">
        <v>0</v>
      </c>
      <c r="Z9" s="16"/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94"/>
    </row>
    <row r="10" spans="2:33" ht="27.9" customHeight="1" x14ac:dyDescent="0.4">
      <c r="B10" s="491"/>
      <c r="C10" s="487"/>
      <c r="D10" s="204"/>
      <c r="E10" s="204"/>
      <c r="F10" s="204"/>
      <c r="G10" s="203"/>
      <c r="H10" s="206"/>
      <c r="I10" s="203"/>
      <c r="J10" s="203"/>
      <c r="K10" s="206"/>
      <c r="L10" s="203"/>
      <c r="M10" s="203"/>
      <c r="N10" s="203"/>
      <c r="O10" s="203"/>
      <c r="P10" s="203"/>
      <c r="Q10" s="206"/>
      <c r="R10" s="203"/>
      <c r="S10" s="204"/>
      <c r="T10" s="206"/>
      <c r="U10" s="204"/>
      <c r="V10" s="489"/>
      <c r="W10" s="91">
        <f>Y5*2+Y6*7+Y7*1+Y8*0+Y9*0+Y10*8</f>
        <v>28.3</v>
      </c>
      <c r="X10" s="85" t="s">
        <v>42</v>
      </c>
      <c r="Y10" s="47">
        <v>0</v>
      </c>
      <c r="Z10" s="15"/>
      <c r="AA10" s="16" t="s">
        <v>35</v>
      </c>
      <c r="AE10" s="16">
        <f>AB10*15</f>
        <v>0</v>
      </c>
      <c r="AG10" s="96"/>
    </row>
    <row r="11" spans="2:33" ht="27.9" customHeight="1" x14ac:dyDescent="0.3">
      <c r="B11" s="48" t="s">
        <v>36</v>
      </c>
      <c r="C11" s="49"/>
      <c r="D11" s="204"/>
      <c r="E11" s="206"/>
      <c r="F11" s="204"/>
      <c r="G11" s="203"/>
      <c r="H11" s="206"/>
      <c r="I11" s="203"/>
      <c r="J11" s="203"/>
      <c r="K11" s="206"/>
      <c r="L11" s="203"/>
      <c r="M11" s="203"/>
      <c r="N11" s="206"/>
      <c r="O11" s="203"/>
      <c r="P11" s="203"/>
      <c r="Q11" s="206"/>
      <c r="R11" s="203"/>
      <c r="S11" s="102"/>
      <c r="T11" s="248"/>
      <c r="U11" s="102"/>
      <c r="V11" s="489"/>
      <c r="W11" s="42" t="s">
        <v>12</v>
      </c>
      <c r="X11" s="50"/>
      <c r="Y11" s="39"/>
      <c r="Z11" s="16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94"/>
    </row>
    <row r="12" spans="2:33" ht="27.9" customHeight="1" x14ac:dyDescent="0.4">
      <c r="B12" s="51"/>
      <c r="C12" s="52"/>
      <c r="D12" s="206"/>
      <c r="E12" s="206"/>
      <c r="F12" s="203"/>
      <c r="G12" s="203"/>
      <c r="H12" s="206"/>
      <c r="I12" s="203"/>
      <c r="J12" s="203"/>
      <c r="K12" s="206"/>
      <c r="L12" s="203"/>
      <c r="M12" s="203"/>
      <c r="N12" s="206"/>
      <c r="O12" s="203"/>
      <c r="P12" s="203"/>
      <c r="Q12" s="206"/>
      <c r="R12" s="203"/>
      <c r="S12" s="203"/>
      <c r="T12" s="206"/>
      <c r="U12" s="203"/>
      <c r="V12" s="490"/>
      <c r="W12" s="92">
        <f>W6*4+W10*4+W8*9</f>
        <v>723.7</v>
      </c>
      <c r="X12" s="54"/>
      <c r="Y12" s="55"/>
      <c r="Z12" s="15"/>
      <c r="AC12" s="53">
        <f>AC11*4/AF11</f>
        <v>0.15658362989323843</v>
      </c>
      <c r="AD12" s="53">
        <f>AD11*9/AF11</f>
        <v>0.28825622775800713</v>
      </c>
      <c r="AE12" s="53">
        <f>AE11*4/AF11</f>
        <v>0.55516014234875444</v>
      </c>
      <c r="AG12" s="99"/>
    </row>
    <row r="13" spans="2:33" s="36" customFormat="1" ht="27.9" customHeight="1" x14ac:dyDescent="0.4">
      <c r="B13" s="32">
        <v>11</v>
      </c>
      <c r="C13" s="487"/>
      <c r="D13" s="205" t="str">
        <f>'112.11月菜單'!F12</f>
        <v>小米飯</v>
      </c>
      <c r="E13" s="205" t="s">
        <v>15</v>
      </c>
      <c r="F13" s="205"/>
      <c r="G13" s="205" t="str">
        <f>'112.11月菜單'!F13</f>
        <v>雙拼魷魚圈(炸)(海)(豆)</v>
      </c>
      <c r="H13" s="205" t="s">
        <v>79</v>
      </c>
      <c r="I13" s="205"/>
      <c r="J13" s="205" t="str">
        <f>'112.11月菜單'!F14</f>
        <v>傳統肉燥(醃)</v>
      </c>
      <c r="K13" s="205" t="s">
        <v>17</v>
      </c>
      <c r="L13" s="205"/>
      <c r="M13" s="205" t="str">
        <f>'112.11月菜單'!F15</f>
        <v>蒜香花椰菜</v>
      </c>
      <c r="N13" s="205" t="s">
        <v>50</v>
      </c>
      <c r="O13" s="205"/>
      <c r="P13" s="205" t="str">
        <f>'112.11月菜單'!F16</f>
        <v>淺色蔬菜</v>
      </c>
      <c r="Q13" s="205" t="s">
        <v>18</v>
      </c>
      <c r="R13" s="205"/>
      <c r="S13" s="205" t="str">
        <f>'112.11月菜單'!F17</f>
        <v>冬瓜湯/獎勵金豆奶</v>
      </c>
      <c r="T13" s="205" t="s">
        <v>17</v>
      </c>
      <c r="U13" s="205"/>
      <c r="V13" s="488" t="s">
        <v>434</v>
      </c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94"/>
    </row>
    <row r="14" spans="2:33" ht="27.9" customHeight="1" x14ac:dyDescent="0.4">
      <c r="B14" s="37" t="s">
        <v>8</v>
      </c>
      <c r="C14" s="487"/>
      <c r="D14" s="203" t="s">
        <v>73</v>
      </c>
      <c r="E14" s="203"/>
      <c r="F14" s="203">
        <v>60</v>
      </c>
      <c r="G14" s="203" t="s">
        <v>191</v>
      </c>
      <c r="H14" s="204" t="s">
        <v>288</v>
      </c>
      <c r="I14" s="203">
        <v>20</v>
      </c>
      <c r="J14" s="203" t="s">
        <v>162</v>
      </c>
      <c r="K14" s="203" t="s">
        <v>91</v>
      </c>
      <c r="L14" s="203">
        <v>28</v>
      </c>
      <c r="M14" s="203" t="s">
        <v>313</v>
      </c>
      <c r="N14" s="203"/>
      <c r="O14" s="203">
        <v>50</v>
      </c>
      <c r="P14" s="203" t="s">
        <v>74</v>
      </c>
      <c r="Q14" s="203"/>
      <c r="R14" s="203">
        <v>80</v>
      </c>
      <c r="S14" s="204" t="s">
        <v>136</v>
      </c>
      <c r="T14" s="203"/>
      <c r="U14" s="203">
        <v>35</v>
      </c>
      <c r="V14" s="489"/>
      <c r="W14" s="96">
        <f>Y13*15+Y14*0+Y15*5+Y16*0+Y17*15+Y18*12+15</f>
        <v>99.5</v>
      </c>
      <c r="X14" s="38" t="s">
        <v>25</v>
      </c>
      <c r="Y14" s="39">
        <v>2.4</v>
      </c>
      <c r="Z14" s="15"/>
      <c r="AA14" s="40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37">
        <v>7</v>
      </c>
      <c r="C15" s="487"/>
      <c r="D15" s="203" t="s">
        <v>107</v>
      </c>
      <c r="E15" s="203"/>
      <c r="F15" s="203">
        <v>40</v>
      </c>
      <c r="G15" s="203" t="s">
        <v>172</v>
      </c>
      <c r="H15" s="203" t="s">
        <v>95</v>
      </c>
      <c r="I15" s="203">
        <v>60</v>
      </c>
      <c r="J15" s="203" t="s">
        <v>101</v>
      </c>
      <c r="K15" s="203"/>
      <c r="L15" s="203">
        <v>35</v>
      </c>
      <c r="M15" s="203" t="s">
        <v>124</v>
      </c>
      <c r="N15" s="203"/>
      <c r="O15" s="203">
        <v>3</v>
      </c>
      <c r="P15" s="203"/>
      <c r="Q15" s="203"/>
      <c r="R15" s="203"/>
      <c r="S15" s="204" t="s">
        <v>128</v>
      </c>
      <c r="T15" s="203"/>
      <c r="U15" s="203">
        <v>1</v>
      </c>
      <c r="V15" s="489"/>
      <c r="W15" s="42" t="s">
        <v>46</v>
      </c>
      <c r="X15" s="43" t="s">
        <v>27</v>
      </c>
      <c r="Y15" s="39">
        <v>1.9</v>
      </c>
      <c r="Z15" s="16"/>
      <c r="AA15" s="44" t="s">
        <v>28</v>
      </c>
      <c r="AB15" s="17">
        <v>2</v>
      </c>
      <c r="AC15" s="45">
        <f>AB15*7</f>
        <v>14</v>
      </c>
      <c r="AD15" s="17">
        <f>AB15*5</f>
        <v>10</v>
      </c>
      <c r="AE15" s="17" t="s">
        <v>29</v>
      </c>
      <c r="AF15" s="46">
        <f>AC15*4+AD15*9</f>
        <v>146</v>
      </c>
    </row>
    <row r="16" spans="2:33" ht="27.9" customHeight="1" x14ac:dyDescent="0.4">
      <c r="B16" s="37" t="s">
        <v>10</v>
      </c>
      <c r="C16" s="487"/>
      <c r="D16" s="206"/>
      <c r="E16" s="206"/>
      <c r="F16" s="203"/>
      <c r="G16" s="204"/>
      <c r="H16" s="203"/>
      <c r="I16" s="203"/>
      <c r="J16" s="203" t="s">
        <v>125</v>
      </c>
      <c r="K16" s="203"/>
      <c r="L16" s="203">
        <v>1</v>
      </c>
      <c r="M16" s="203"/>
      <c r="N16" s="203"/>
      <c r="O16" s="203"/>
      <c r="P16" s="203"/>
      <c r="Q16" s="206"/>
      <c r="R16" s="203"/>
      <c r="S16" s="204"/>
      <c r="T16" s="203"/>
      <c r="U16" s="203"/>
      <c r="V16" s="489"/>
      <c r="W16" s="91">
        <f>Y13*0+Y14*5+Y15*0+Y16*5+Y17*0+Y18*4</f>
        <v>24.5</v>
      </c>
      <c r="X16" s="43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5" ht="27.9" customHeight="1" x14ac:dyDescent="0.3">
      <c r="B17" s="491" t="s">
        <v>38</v>
      </c>
      <c r="C17" s="487"/>
      <c r="D17" s="206"/>
      <c r="E17" s="206"/>
      <c r="F17" s="203"/>
      <c r="G17" s="203"/>
      <c r="H17" s="203"/>
      <c r="I17" s="203"/>
      <c r="J17" s="204"/>
      <c r="K17" s="212"/>
      <c r="L17" s="203"/>
      <c r="M17" s="203"/>
      <c r="N17" s="172"/>
      <c r="O17" s="203"/>
      <c r="P17" s="203"/>
      <c r="Q17" s="206"/>
      <c r="R17" s="203"/>
      <c r="S17" s="203"/>
      <c r="T17" s="206"/>
      <c r="U17" s="203"/>
      <c r="V17" s="489"/>
      <c r="W17" s="42" t="s">
        <v>47</v>
      </c>
      <c r="X17" s="43" t="s">
        <v>33</v>
      </c>
      <c r="Y17" s="39">
        <v>0</v>
      </c>
      <c r="Z17" s="16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</row>
    <row r="18" spans="2:35" ht="27.9" customHeight="1" x14ac:dyDescent="0.4">
      <c r="B18" s="491"/>
      <c r="C18" s="487"/>
      <c r="D18" s="206"/>
      <c r="E18" s="206"/>
      <c r="F18" s="203"/>
      <c r="G18" s="203"/>
      <c r="H18" s="206"/>
      <c r="I18" s="203"/>
      <c r="J18" s="204"/>
      <c r="K18" s="182"/>
      <c r="L18" s="204"/>
      <c r="M18" s="203"/>
      <c r="N18" s="203"/>
      <c r="O18" s="203"/>
      <c r="P18" s="203"/>
      <c r="Q18" s="206"/>
      <c r="R18" s="203"/>
      <c r="S18" s="203"/>
      <c r="T18" s="206"/>
      <c r="U18" s="203"/>
      <c r="V18" s="489"/>
      <c r="W18" s="91">
        <f>Y13*2+Y14*7+Y15*1+Y16*0+Y17*0+Y18*8-1.5</f>
        <v>27.2</v>
      </c>
      <c r="X18" s="85" t="s">
        <v>42</v>
      </c>
      <c r="Y18" s="47">
        <v>0</v>
      </c>
      <c r="Z18" s="15"/>
      <c r="AA18" s="16" t="s">
        <v>35</v>
      </c>
      <c r="AB18" s="17">
        <v>1</v>
      </c>
      <c r="AE18" s="16">
        <f>AB18*15</f>
        <v>15</v>
      </c>
    </row>
    <row r="19" spans="2:35" ht="27.9" customHeight="1" x14ac:dyDescent="0.3">
      <c r="B19" s="48" t="s">
        <v>36</v>
      </c>
      <c r="C19" s="49"/>
      <c r="D19" s="206"/>
      <c r="E19" s="206"/>
      <c r="F19" s="203"/>
      <c r="G19" s="203"/>
      <c r="H19" s="206"/>
      <c r="I19" s="203"/>
      <c r="J19" s="192"/>
      <c r="K19" s="182"/>
      <c r="L19" s="192"/>
      <c r="M19" s="203"/>
      <c r="N19" s="203"/>
      <c r="O19" s="203"/>
      <c r="P19" s="203"/>
      <c r="Q19" s="206"/>
      <c r="R19" s="203"/>
      <c r="S19" s="204"/>
      <c r="T19" s="206"/>
      <c r="U19" s="204"/>
      <c r="V19" s="489"/>
      <c r="W19" s="42" t="s">
        <v>12</v>
      </c>
      <c r="X19" s="50"/>
      <c r="Y19" s="39"/>
      <c r="Z19" s="16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94"/>
    </row>
    <row r="20" spans="2:35" ht="27.9" customHeight="1" x14ac:dyDescent="0.4">
      <c r="B20" s="51"/>
      <c r="C20" s="52"/>
      <c r="D20" s="206"/>
      <c r="E20" s="206"/>
      <c r="F20" s="203"/>
      <c r="G20" s="203"/>
      <c r="H20" s="206"/>
      <c r="I20" s="203"/>
      <c r="J20" s="215"/>
      <c r="K20" s="220"/>
      <c r="L20" s="216"/>
      <c r="M20" s="203"/>
      <c r="N20" s="203"/>
      <c r="O20" s="203"/>
      <c r="P20" s="203"/>
      <c r="Q20" s="206"/>
      <c r="R20" s="203"/>
      <c r="S20" s="203"/>
      <c r="T20" s="206"/>
      <c r="U20" s="203"/>
      <c r="V20" s="490"/>
      <c r="W20" s="92">
        <f>W14*4+W18*4+W16*9</f>
        <v>727.3</v>
      </c>
      <c r="X20" s="54"/>
      <c r="Y20" s="55"/>
      <c r="Z20" s="15"/>
      <c r="AC20" s="53">
        <f>AC19*4/AF19</f>
        <v>0.14393648354462799</v>
      </c>
      <c r="AD20" s="53">
        <f>AD19*9/AF19</f>
        <v>0.25931617364579335</v>
      </c>
      <c r="AE20" s="53">
        <f>AE19*4/AF19</f>
        <v>0.59674734280957875</v>
      </c>
      <c r="AG20" s="99"/>
    </row>
    <row r="21" spans="2:35" s="36" customFormat="1" ht="27.9" customHeight="1" x14ac:dyDescent="0.4">
      <c r="B21" s="56">
        <v>11</v>
      </c>
      <c r="C21" s="487"/>
      <c r="D21" s="205" t="str">
        <f>'112.11月菜單'!J12</f>
        <v>香Q米飯</v>
      </c>
      <c r="E21" s="205" t="s">
        <v>15</v>
      </c>
      <c r="F21" s="205"/>
      <c r="G21" s="205" t="str">
        <f>'112.11月菜單'!J13</f>
        <v>私房三杯雞(冷)</v>
      </c>
      <c r="H21" s="205" t="s">
        <v>17</v>
      </c>
      <c r="I21" s="205"/>
      <c r="J21" s="205" t="str">
        <f>'112.11月菜單'!J14</f>
        <v>珍珠丸子(加)</v>
      </c>
      <c r="K21" s="205" t="s">
        <v>420</v>
      </c>
      <c r="L21" s="205"/>
      <c r="M21" s="205" t="str">
        <f>'112.11月菜單'!J15</f>
        <v>竹筍肉絲</v>
      </c>
      <c r="N21" s="205" t="s">
        <v>17</v>
      </c>
      <c r="O21" s="205"/>
      <c r="P21" s="205" t="str">
        <f>'112.11月菜單'!J16</f>
        <v>深色蔬菜</v>
      </c>
      <c r="Q21" s="205" t="s">
        <v>18</v>
      </c>
      <c r="R21" s="205"/>
      <c r="S21" s="205" t="str">
        <f>'112.11月菜單'!J17</f>
        <v>海芽薑絲湯</v>
      </c>
      <c r="T21" s="205" t="s">
        <v>17</v>
      </c>
      <c r="U21" s="205"/>
      <c r="V21" s="488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169"/>
      <c r="AH21" s="169"/>
      <c r="AI21" s="169"/>
    </row>
    <row r="22" spans="2:35" s="61" customFormat="1" ht="27.75" customHeight="1" x14ac:dyDescent="0.55000000000000004">
      <c r="B22" s="57" t="s">
        <v>8</v>
      </c>
      <c r="C22" s="487"/>
      <c r="D22" s="203" t="s">
        <v>105</v>
      </c>
      <c r="E22" s="204"/>
      <c r="F22" s="203">
        <v>100</v>
      </c>
      <c r="G22" s="249" t="s">
        <v>314</v>
      </c>
      <c r="H22" s="250"/>
      <c r="I22" s="203">
        <v>50</v>
      </c>
      <c r="J22" s="254" t="s">
        <v>308</v>
      </c>
      <c r="K22" s="227" t="s">
        <v>317</v>
      </c>
      <c r="L22" s="204">
        <v>20</v>
      </c>
      <c r="M22" s="203" t="s">
        <v>163</v>
      </c>
      <c r="N22" s="203"/>
      <c r="O22" s="203">
        <v>40</v>
      </c>
      <c r="P22" s="203" t="s">
        <v>74</v>
      </c>
      <c r="Q22" s="203"/>
      <c r="R22" s="203">
        <v>80</v>
      </c>
      <c r="S22" s="204" t="s">
        <v>320</v>
      </c>
      <c r="T22" s="203"/>
      <c r="U22" s="203">
        <v>5</v>
      </c>
      <c r="V22" s="489"/>
      <c r="W22" s="96">
        <f>Y21*15+Y22*0+Y23*5+Y24*0+Y25*15+Y26*12+15</f>
        <v>97.5</v>
      </c>
      <c r="X22" s="38" t="s">
        <v>25</v>
      </c>
      <c r="Y22" s="39">
        <v>2.2999999999999998</v>
      </c>
      <c r="Z22" s="58"/>
      <c r="AA22" s="59" t="s">
        <v>26</v>
      </c>
      <c r="AB22" s="60">
        <v>6.2</v>
      </c>
      <c r="AC22" s="60">
        <f>AB22*2</f>
        <v>12.4</v>
      </c>
      <c r="AD22" s="60"/>
      <c r="AE22" s="60">
        <f>AB22*15</f>
        <v>93</v>
      </c>
      <c r="AF22" s="60">
        <f>AC22*4+AE22*4</f>
        <v>421.6</v>
      </c>
      <c r="AG22" s="169"/>
      <c r="AH22" s="169"/>
      <c r="AI22" s="169"/>
    </row>
    <row r="23" spans="2:35" s="61" customFormat="1" ht="27.9" customHeight="1" x14ac:dyDescent="0.4">
      <c r="B23" s="57">
        <v>8</v>
      </c>
      <c r="C23" s="487"/>
      <c r="D23" s="203"/>
      <c r="E23" s="204"/>
      <c r="F23" s="203"/>
      <c r="G23" s="203" t="s">
        <v>321</v>
      </c>
      <c r="H23" s="203"/>
      <c r="I23" s="203">
        <v>20</v>
      </c>
      <c r="J23" s="204"/>
      <c r="K23" s="203"/>
      <c r="L23" s="204"/>
      <c r="M23" s="497" t="s">
        <v>165</v>
      </c>
      <c r="N23" s="498"/>
      <c r="O23" s="203">
        <v>10</v>
      </c>
      <c r="P23" s="203"/>
      <c r="Q23" s="203"/>
      <c r="R23" s="203"/>
      <c r="S23" s="204" t="s">
        <v>279</v>
      </c>
      <c r="T23" s="203"/>
      <c r="U23" s="203">
        <v>1</v>
      </c>
      <c r="V23" s="489"/>
      <c r="W23" s="42" t="s">
        <v>46</v>
      </c>
      <c r="X23" s="43" t="s">
        <v>27</v>
      </c>
      <c r="Y23" s="39">
        <v>1.5</v>
      </c>
      <c r="Z23" s="62"/>
      <c r="AA23" s="63" t="s">
        <v>28</v>
      </c>
      <c r="AB23" s="60">
        <v>2.1</v>
      </c>
      <c r="AC23" s="64">
        <f>AB23*7</f>
        <v>14.700000000000001</v>
      </c>
      <c r="AD23" s="60">
        <f>AB23*5</f>
        <v>10.5</v>
      </c>
      <c r="AE23" s="60" t="s">
        <v>29</v>
      </c>
      <c r="AF23" s="65">
        <f>AC23*4+AD23*9</f>
        <v>153.30000000000001</v>
      </c>
      <c r="AG23" s="94"/>
    </row>
    <row r="24" spans="2:35" s="61" customFormat="1" ht="27.9" customHeight="1" x14ac:dyDescent="0.55000000000000004">
      <c r="B24" s="57" t="s">
        <v>10</v>
      </c>
      <c r="C24" s="487"/>
      <c r="D24" s="204"/>
      <c r="E24" s="204"/>
      <c r="F24" s="204"/>
      <c r="G24" s="203" t="s">
        <v>315</v>
      </c>
      <c r="H24" s="213" t="s">
        <v>322</v>
      </c>
      <c r="I24" s="203">
        <v>20</v>
      </c>
      <c r="J24" s="204"/>
      <c r="K24" s="212"/>
      <c r="L24" s="203"/>
      <c r="M24" s="203" t="s">
        <v>318</v>
      </c>
      <c r="N24" s="212"/>
      <c r="O24" s="203">
        <v>3</v>
      </c>
      <c r="P24" s="203"/>
      <c r="Q24" s="206"/>
      <c r="R24" s="203"/>
      <c r="S24" s="204"/>
      <c r="T24" s="203"/>
      <c r="U24" s="203"/>
      <c r="V24" s="489"/>
      <c r="W24" s="91">
        <f>Y21*0+Y22*5+Y23*0+Y24*5+Y25*0+Y26*4</f>
        <v>24</v>
      </c>
      <c r="X24" s="43" t="s">
        <v>30</v>
      </c>
      <c r="Y24" s="39">
        <v>2.5</v>
      </c>
      <c r="Z24" s="58"/>
      <c r="AA24" s="66" t="s">
        <v>31</v>
      </c>
      <c r="AB24" s="60">
        <v>1.6</v>
      </c>
      <c r="AC24" s="60">
        <f>AB24*1</f>
        <v>1.6</v>
      </c>
      <c r="AD24" s="60" t="s">
        <v>29</v>
      </c>
      <c r="AE24" s="60">
        <f>AB24*5</f>
        <v>8</v>
      </c>
      <c r="AF24" s="60">
        <f>AC24*4+AE24*4</f>
        <v>38.4</v>
      </c>
      <c r="AG24" s="96"/>
    </row>
    <row r="25" spans="2:35" s="61" customFormat="1" ht="27.9" customHeight="1" x14ac:dyDescent="0.3">
      <c r="B25" s="483" t="s">
        <v>39</v>
      </c>
      <c r="C25" s="487"/>
      <c r="D25" s="204"/>
      <c r="E25" s="204"/>
      <c r="F25" s="204"/>
      <c r="G25" s="203" t="s">
        <v>293</v>
      </c>
      <c r="H25" s="206"/>
      <c r="I25" s="203">
        <v>0.05</v>
      </c>
      <c r="J25" s="204"/>
      <c r="K25" s="212"/>
      <c r="L25" s="203"/>
      <c r="M25" s="203" t="s">
        <v>319</v>
      </c>
      <c r="N25" s="206"/>
      <c r="O25" s="203">
        <v>1</v>
      </c>
      <c r="P25" s="203"/>
      <c r="Q25" s="206"/>
      <c r="R25" s="203"/>
      <c r="S25" s="204"/>
      <c r="T25" s="212"/>
      <c r="U25" s="203"/>
      <c r="V25" s="489"/>
      <c r="W25" s="42" t="s">
        <v>47</v>
      </c>
      <c r="X25" s="43" t="s">
        <v>33</v>
      </c>
      <c r="Y25" s="39">
        <v>0</v>
      </c>
      <c r="Z25" s="62"/>
      <c r="AA25" s="66" t="s">
        <v>34</v>
      </c>
      <c r="AB25" s="60">
        <v>2.5</v>
      </c>
      <c r="AC25" s="60"/>
      <c r="AD25" s="60">
        <f>AB25*5</f>
        <v>12.5</v>
      </c>
      <c r="AE25" s="60" t="s">
        <v>29</v>
      </c>
      <c r="AF25" s="60">
        <f>AD25*9</f>
        <v>112.5</v>
      </c>
      <c r="AG25" s="94"/>
    </row>
    <row r="26" spans="2:35" s="61" customFormat="1" ht="27.9" customHeight="1" x14ac:dyDescent="0.55000000000000004">
      <c r="B26" s="483"/>
      <c r="C26" s="487"/>
      <c r="D26" s="213"/>
      <c r="E26" s="206"/>
      <c r="F26" s="203"/>
      <c r="G26" s="203" t="s">
        <v>316</v>
      </c>
      <c r="H26" s="206"/>
      <c r="I26" s="203">
        <v>0.05</v>
      </c>
      <c r="J26" s="204"/>
      <c r="K26" s="182"/>
      <c r="L26" s="204"/>
      <c r="M26" s="203"/>
      <c r="N26" s="206"/>
      <c r="O26" s="203"/>
      <c r="P26" s="203"/>
      <c r="Q26" s="206"/>
      <c r="R26" s="203"/>
      <c r="S26" s="203"/>
      <c r="T26" s="206"/>
      <c r="U26" s="203"/>
      <c r="V26" s="489"/>
      <c r="W26" s="91">
        <f>Y21*2+Y22*7+Y23*1+Y24*0+Y25*0+Y26*8</f>
        <v>27.599999999999998</v>
      </c>
      <c r="X26" s="85" t="s">
        <v>42</v>
      </c>
      <c r="Y26" s="47">
        <v>0</v>
      </c>
      <c r="Z26" s="58"/>
      <c r="AA26" s="66" t="s">
        <v>35</v>
      </c>
      <c r="AB26" s="60"/>
      <c r="AC26" s="66"/>
      <c r="AD26" s="66"/>
      <c r="AE26" s="66">
        <f>AB26*15</f>
        <v>0</v>
      </c>
      <c r="AF26" s="66"/>
      <c r="AG26" s="96"/>
    </row>
    <row r="27" spans="2:35" s="61" customFormat="1" ht="27.9" customHeight="1" x14ac:dyDescent="0.3">
      <c r="B27" s="67" t="s">
        <v>36</v>
      </c>
      <c r="C27" s="68"/>
      <c r="D27" s="203"/>
      <c r="E27" s="206"/>
      <c r="F27" s="203"/>
      <c r="G27" s="203"/>
      <c r="H27" s="206"/>
      <c r="I27" s="203"/>
      <c r="J27" s="203"/>
      <c r="K27" s="206"/>
      <c r="L27" s="203"/>
      <c r="M27" s="203"/>
      <c r="N27" s="206"/>
      <c r="O27" s="203"/>
      <c r="P27" s="203"/>
      <c r="Q27" s="206"/>
      <c r="R27" s="203"/>
      <c r="S27" s="203"/>
      <c r="T27" s="206"/>
      <c r="U27" s="203"/>
      <c r="V27" s="489"/>
      <c r="W27" s="42" t="s">
        <v>12</v>
      </c>
      <c r="X27" s="50"/>
      <c r="Y27" s="39"/>
      <c r="Z27" s="62"/>
      <c r="AA27" s="66"/>
      <c r="AB27" s="60"/>
      <c r="AC27" s="66">
        <f>SUM(AC22:AC26)</f>
        <v>28.700000000000003</v>
      </c>
      <c r="AD27" s="66">
        <f>SUM(AD22:AD26)</f>
        <v>23</v>
      </c>
      <c r="AE27" s="66">
        <f>SUM(AE22:AE26)</f>
        <v>101</v>
      </c>
      <c r="AF27" s="66">
        <f>AC27*4+AD27*9+AE27*4</f>
        <v>725.8</v>
      </c>
      <c r="AG27" s="94"/>
    </row>
    <row r="28" spans="2:35" s="61" customFormat="1" ht="27.9" customHeight="1" thickBot="1" x14ac:dyDescent="0.6">
      <c r="B28" s="69"/>
      <c r="C28" s="70"/>
      <c r="D28" s="206"/>
      <c r="E28" s="206"/>
      <c r="F28" s="203"/>
      <c r="G28" s="203"/>
      <c r="H28" s="206"/>
      <c r="I28" s="203"/>
      <c r="J28" s="203"/>
      <c r="K28" s="206"/>
      <c r="L28" s="203"/>
      <c r="M28" s="203"/>
      <c r="N28" s="206"/>
      <c r="O28" s="203"/>
      <c r="P28" s="203"/>
      <c r="Q28" s="206"/>
      <c r="R28" s="203"/>
      <c r="S28" s="203"/>
      <c r="T28" s="206"/>
      <c r="U28" s="203"/>
      <c r="V28" s="490"/>
      <c r="W28" s="92">
        <f>W22*4+W26*4+W24*9</f>
        <v>716.4</v>
      </c>
      <c r="X28" s="54"/>
      <c r="Y28" s="55"/>
      <c r="Z28" s="58"/>
      <c r="AA28" s="62"/>
      <c r="AB28" s="71"/>
      <c r="AC28" s="72">
        <f>AC27*4/AF27</f>
        <v>0.15817029484706532</v>
      </c>
      <c r="AD28" s="72">
        <f>AD27*9/AF27</f>
        <v>0.28520253513364563</v>
      </c>
      <c r="AE28" s="72">
        <f>AE27*4/AF27</f>
        <v>0.55662717001928907</v>
      </c>
      <c r="AF28" s="62"/>
      <c r="AG28" s="99"/>
    </row>
    <row r="29" spans="2:35" s="36" customFormat="1" ht="27.9" customHeight="1" x14ac:dyDescent="0.4">
      <c r="B29" s="32">
        <v>11</v>
      </c>
      <c r="C29" s="487"/>
      <c r="D29" s="205" t="str">
        <f>'112.11月菜單'!N12</f>
        <v>地瓜飯</v>
      </c>
      <c r="E29" s="205" t="s">
        <v>51</v>
      </c>
      <c r="F29" s="205"/>
      <c r="G29" s="205" t="str">
        <f>'112.11月菜單'!N13</f>
        <v>京醬肉絲(豆)</v>
      </c>
      <c r="H29" s="205" t="s">
        <v>17</v>
      </c>
      <c r="I29" s="205"/>
      <c r="J29" s="205" t="str">
        <f>'112.11月菜單'!N14</f>
        <v>卡啦翅小腿(炸)</v>
      </c>
      <c r="K29" s="222" t="s">
        <v>325</v>
      </c>
      <c r="L29" s="205"/>
      <c r="M29" s="205" t="str">
        <f>'112.11月菜單'!N15</f>
        <v>涼拌小菜</v>
      </c>
      <c r="N29" s="205" t="s">
        <v>17</v>
      </c>
      <c r="O29" s="205"/>
      <c r="P29" s="205" t="str">
        <f>'112.11月菜單'!N16</f>
        <v>有機蔬菜</v>
      </c>
      <c r="Q29" s="205" t="s">
        <v>53</v>
      </c>
      <c r="R29" s="205"/>
      <c r="S29" s="205" t="str">
        <f>'112.11月菜單'!N17</f>
        <v>綠豆湯</v>
      </c>
      <c r="T29" s="205" t="s">
        <v>52</v>
      </c>
      <c r="U29" s="205"/>
      <c r="V29" s="503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94"/>
    </row>
    <row r="30" spans="2:35" ht="27.9" customHeight="1" x14ac:dyDescent="0.4">
      <c r="B30" s="37" t="s">
        <v>8</v>
      </c>
      <c r="C30" s="487"/>
      <c r="D30" s="203" t="s">
        <v>24</v>
      </c>
      <c r="E30" s="203"/>
      <c r="F30" s="203">
        <v>80</v>
      </c>
      <c r="G30" s="203" t="s">
        <v>197</v>
      </c>
      <c r="H30" s="203" t="s">
        <v>323</v>
      </c>
      <c r="I30" s="203">
        <v>20</v>
      </c>
      <c r="J30" s="203" t="s">
        <v>324</v>
      </c>
      <c r="K30" s="203"/>
      <c r="L30" s="203">
        <v>30</v>
      </c>
      <c r="M30" s="203" t="s">
        <v>381</v>
      </c>
      <c r="N30" s="203"/>
      <c r="O30" s="203">
        <v>50</v>
      </c>
      <c r="P30" s="203" t="s">
        <v>74</v>
      </c>
      <c r="Q30" s="203"/>
      <c r="R30" s="203">
        <v>80</v>
      </c>
      <c r="S30" s="204" t="s">
        <v>435</v>
      </c>
      <c r="T30" s="203"/>
      <c r="U30" s="203">
        <v>10</v>
      </c>
      <c r="V30" s="504"/>
      <c r="W30" s="96">
        <f>Y29*15+Y30*0+Y31*5+Y32*0+Y33*15+Y34*12+15</f>
        <v>105</v>
      </c>
      <c r="X30" s="38" t="s">
        <v>25</v>
      </c>
      <c r="Y30" s="39">
        <v>2.4</v>
      </c>
      <c r="Z30" s="15"/>
      <c r="AA30" s="40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6"/>
    </row>
    <row r="31" spans="2:35" ht="27.9" customHeight="1" x14ac:dyDescent="0.4">
      <c r="B31" s="37">
        <v>9</v>
      </c>
      <c r="C31" s="487"/>
      <c r="D31" s="203" t="s">
        <v>78</v>
      </c>
      <c r="E31" s="203"/>
      <c r="F31" s="203">
        <v>55</v>
      </c>
      <c r="G31" s="497" t="s">
        <v>165</v>
      </c>
      <c r="H31" s="498"/>
      <c r="I31" s="203">
        <v>30</v>
      </c>
      <c r="J31" s="203"/>
      <c r="K31" s="203"/>
      <c r="L31" s="203"/>
      <c r="M31" s="229" t="s">
        <v>403</v>
      </c>
      <c r="N31" s="232"/>
      <c r="O31" s="203">
        <v>10</v>
      </c>
      <c r="P31" s="203"/>
      <c r="Q31" s="203"/>
      <c r="R31" s="203"/>
      <c r="S31" s="204" t="s">
        <v>436</v>
      </c>
      <c r="T31" s="203"/>
      <c r="U31" s="203">
        <v>10</v>
      </c>
      <c r="V31" s="504"/>
      <c r="W31" s="42" t="s">
        <v>46</v>
      </c>
      <c r="X31" s="43" t="s">
        <v>27</v>
      </c>
      <c r="Y31" s="39">
        <v>1.5</v>
      </c>
      <c r="Z31" s="16"/>
      <c r="AA31" s="44" t="s">
        <v>28</v>
      </c>
      <c r="AB31" s="17">
        <v>2</v>
      </c>
      <c r="AC31" s="45">
        <f>AB31*7</f>
        <v>14</v>
      </c>
      <c r="AD31" s="17">
        <f>AB31*5</f>
        <v>10</v>
      </c>
      <c r="AE31" s="17" t="s">
        <v>29</v>
      </c>
      <c r="AF31" s="46">
        <f>AC31*4+AD31*9</f>
        <v>146</v>
      </c>
      <c r="AG31" s="94"/>
    </row>
    <row r="32" spans="2:35" ht="27.9" customHeight="1" x14ac:dyDescent="0.4">
      <c r="B32" s="37" t="s">
        <v>220</v>
      </c>
      <c r="C32" s="487"/>
      <c r="D32" s="206"/>
      <c r="E32" s="206"/>
      <c r="F32" s="203"/>
      <c r="G32" s="203"/>
      <c r="H32" s="206"/>
      <c r="I32" s="203"/>
      <c r="J32" s="204"/>
      <c r="K32" s="204"/>
      <c r="L32" s="204"/>
      <c r="M32" s="203" t="s">
        <v>404</v>
      </c>
      <c r="N32" s="203"/>
      <c r="O32" s="203">
        <v>1</v>
      </c>
      <c r="P32" s="203"/>
      <c r="Q32" s="206"/>
      <c r="R32" s="203"/>
      <c r="S32" s="204"/>
      <c r="T32" s="212"/>
      <c r="U32" s="203"/>
      <c r="V32" s="504"/>
      <c r="W32" s="91">
        <f>Y29*0+Y30*5+Y31*0+Y32*5+Y33*0+Y34*4</f>
        <v>24.5</v>
      </c>
      <c r="X32" s="43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  <c r="AG32" s="96"/>
    </row>
    <row r="33" spans="2:33" ht="27.9" customHeight="1" x14ac:dyDescent="0.3">
      <c r="B33" s="491" t="s">
        <v>40</v>
      </c>
      <c r="C33" s="487"/>
      <c r="D33" s="206"/>
      <c r="E33" s="206"/>
      <c r="F33" s="203"/>
      <c r="G33" s="203"/>
      <c r="H33" s="206"/>
      <c r="I33" s="203"/>
      <c r="J33" s="204"/>
      <c r="K33" s="204"/>
      <c r="L33" s="204"/>
      <c r="M33" s="203" t="s">
        <v>405</v>
      </c>
      <c r="N33" s="206"/>
      <c r="O33" s="203">
        <v>1</v>
      </c>
      <c r="P33" s="203"/>
      <c r="Q33" s="206"/>
      <c r="R33" s="203"/>
      <c r="S33" s="203"/>
      <c r="T33" s="206"/>
      <c r="U33" s="203"/>
      <c r="V33" s="504"/>
      <c r="W33" s="42" t="s">
        <v>47</v>
      </c>
      <c r="X33" s="43" t="s">
        <v>33</v>
      </c>
      <c r="Y33" s="39">
        <v>0</v>
      </c>
      <c r="Z33" s="16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94"/>
    </row>
    <row r="34" spans="2:33" ht="27.9" customHeight="1" x14ac:dyDescent="0.4">
      <c r="B34" s="491"/>
      <c r="C34" s="487"/>
      <c r="D34" s="206"/>
      <c r="E34" s="206"/>
      <c r="F34" s="203"/>
      <c r="G34" s="203"/>
      <c r="H34" s="206"/>
      <c r="I34" s="203"/>
      <c r="J34" s="204"/>
      <c r="K34" s="206"/>
      <c r="L34" s="204"/>
      <c r="M34" s="203"/>
      <c r="N34" s="206"/>
      <c r="O34" s="203"/>
      <c r="P34" s="203"/>
      <c r="Q34" s="206"/>
      <c r="R34" s="203"/>
      <c r="S34" s="204"/>
      <c r="T34" s="206"/>
      <c r="U34" s="203"/>
      <c r="V34" s="504"/>
      <c r="W34" s="91">
        <f>Y29*2+Y30*7+Y31*1+Y32*0+Y33*0+Y34*8-0.5</f>
        <v>28.8</v>
      </c>
      <c r="X34" s="85" t="s">
        <v>42</v>
      </c>
      <c r="Y34" s="47">
        <v>0</v>
      </c>
      <c r="Z34" s="15"/>
      <c r="AA34" s="16" t="s">
        <v>35</v>
      </c>
      <c r="AB34" s="17">
        <v>1</v>
      </c>
      <c r="AE34" s="16">
        <f>AB34*15</f>
        <v>15</v>
      </c>
      <c r="AG34" s="96"/>
    </row>
    <row r="35" spans="2:33" ht="27.9" customHeight="1" x14ac:dyDescent="0.3">
      <c r="B35" s="48" t="s">
        <v>36</v>
      </c>
      <c r="C35" s="49"/>
      <c r="D35" s="206"/>
      <c r="E35" s="206"/>
      <c r="F35" s="203"/>
      <c r="G35" s="203"/>
      <c r="H35" s="206"/>
      <c r="I35" s="203"/>
      <c r="J35" s="203"/>
      <c r="K35" s="206"/>
      <c r="L35" s="203"/>
      <c r="M35" s="203"/>
      <c r="N35" s="206"/>
      <c r="O35" s="203"/>
      <c r="P35" s="203"/>
      <c r="Q35" s="206"/>
      <c r="R35" s="203"/>
      <c r="S35" s="203"/>
      <c r="T35" s="206"/>
      <c r="U35" s="203"/>
      <c r="V35" s="504"/>
      <c r="W35" s="42" t="s">
        <v>131</v>
      </c>
      <c r="X35" s="50"/>
      <c r="Y35" s="39"/>
      <c r="Z35" s="16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94"/>
    </row>
    <row r="36" spans="2:33" ht="27.9" customHeight="1" x14ac:dyDescent="0.4">
      <c r="B36" s="51"/>
      <c r="C36" s="52"/>
      <c r="D36" s="206"/>
      <c r="E36" s="206"/>
      <c r="F36" s="203"/>
      <c r="G36" s="203"/>
      <c r="H36" s="206"/>
      <c r="I36" s="203"/>
      <c r="J36" s="203"/>
      <c r="K36" s="206"/>
      <c r="L36" s="203"/>
      <c r="M36" s="203"/>
      <c r="N36" s="206"/>
      <c r="O36" s="203"/>
      <c r="P36" s="203"/>
      <c r="Q36" s="206"/>
      <c r="R36" s="203"/>
      <c r="S36" s="203"/>
      <c r="T36" s="206"/>
      <c r="U36" s="203"/>
      <c r="V36" s="505"/>
      <c r="W36" s="92">
        <f>W30*4+W34*4+W32*9</f>
        <v>755.7</v>
      </c>
      <c r="X36" s="54"/>
      <c r="Y36" s="55"/>
      <c r="Z36" s="15"/>
      <c r="AC36" s="53">
        <f>AC35*4/AF35</f>
        <v>0.14447187215798363</v>
      </c>
      <c r="AD36" s="53">
        <f>AD35*9/AF35</f>
        <v>0.26308951539560865</v>
      </c>
      <c r="AE36" s="53">
        <f>AE35*4/AF35</f>
        <v>0.59243861244640761</v>
      </c>
      <c r="AG36" s="99"/>
    </row>
    <row r="37" spans="2:33" s="36" customFormat="1" ht="27.9" customHeight="1" x14ac:dyDescent="0.4">
      <c r="B37" s="32">
        <v>11</v>
      </c>
      <c r="C37" s="487"/>
      <c r="D37" s="205" t="str">
        <f>'112.11月菜單'!R12</f>
        <v>香菇油蔥拌飯</v>
      </c>
      <c r="E37" s="205" t="s">
        <v>17</v>
      </c>
      <c r="F37" s="205"/>
      <c r="G37" s="205" t="str">
        <f>'112.11月菜單'!R13</f>
        <v>紅燒肉(豆)</v>
      </c>
      <c r="H37" s="205" t="s">
        <v>17</v>
      </c>
      <c r="I37" s="205"/>
      <c r="J37" s="205" t="str">
        <f>'112.11月菜單'!R14</f>
        <v>地瓜條</v>
      </c>
      <c r="K37" s="205" t="s">
        <v>290</v>
      </c>
      <c r="L37" s="205"/>
      <c r="M37" s="205" t="str">
        <f>'112.11月菜單'!R15</f>
        <v>蛋酥白菜滷</v>
      </c>
      <c r="N37" s="205" t="s">
        <v>17</v>
      </c>
      <c r="O37" s="205"/>
      <c r="P37" s="205" t="str">
        <f>'112.11月菜單'!R16</f>
        <v>深色蔬菜</v>
      </c>
      <c r="Q37" s="205" t="s">
        <v>62</v>
      </c>
      <c r="R37" s="205"/>
      <c r="S37" s="205" t="str">
        <f>'112.11月菜單'!R17</f>
        <v>玉米濃湯(芡)</v>
      </c>
      <c r="T37" s="205" t="s">
        <v>335</v>
      </c>
      <c r="U37" s="205"/>
      <c r="V37" s="503"/>
      <c r="W37" s="165" t="s">
        <v>44</v>
      </c>
      <c r="X37" s="34" t="s">
        <v>19</v>
      </c>
      <c r="Y37" s="35">
        <v>5.4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94"/>
    </row>
    <row r="38" spans="2:33" ht="27.9" customHeight="1" x14ac:dyDescent="0.4">
      <c r="B38" s="37" t="s">
        <v>8</v>
      </c>
      <c r="C38" s="487"/>
      <c r="D38" s="203" t="s">
        <v>24</v>
      </c>
      <c r="E38" s="204"/>
      <c r="F38" s="203">
        <v>100</v>
      </c>
      <c r="G38" s="203" t="s">
        <v>330</v>
      </c>
      <c r="H38" s="204"/>
      <c r="I38" s="203">
        <v>20</v>
      </c>
      <c r="J38" s="204" t="s">
        <v>334</v>
      </c>
      <c r="K38" s="203"/>
      <c r="L38" s="204">
        <v>40</v>
      </c>
      <c r="M38" s="203" t="s">
        <v>151</v>
      </c>
      <c r="N38" s="203"/>
      <c r="O38" s="203">
        <v>50</v>
      </c>
      <c r="P38" s="203" t="s">
        <v>74</v>
      </c>
      <c r="Q38" s="204"/>
      <c r="R38" s="203">
        <v>80</v>
      </c>
      <c r="S38" s="204" t="s">
        <v>336</v>
      </c>
      <c r="T38" s="203"/>
      <c r="U38" s="203">
        <v>20</v>
      </c>
      <c r="V38" s="504"/>
      <c r="W38" s="166">
        <f>Y37*15+Y38*0+Y39*5+Y40*0+Y41*15+Y42*12+15</f>
        <v>104</v>
      </c>
      <c r="X38" s="38" t="s">
        <v>25</v>
      </c>
      <c r="Y38" s="39">
        <v>2.2999999999999998</v>
      </c>
      <c r="Z38" s="15"/>
      <c r="AA38" s="40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6"/>
    </row>
    <row r="39" spans="2:33" ht="27.9" customHeight="1" x14ac:dyDescent="0.4">
      <c r="B39" s="37">
        <v>10</v>
      </c>
      <c r="C39" s="487"/>
      <c r="D39" s="203" t="s">
        <v>326</v>
      </c>
      <c r="E39" s="204"/>
      <c r="F39" s="203">
        <v>0.3</v>
      </c>
      <c r="G39" s="497" t="s">
        <v>331</v>
      </c>
      <c r="H39" s="498"/>
      <c r="I39" s="203">
        <v>40</v>
      </c>
      <c r="J39" s="204"/>
      <c r="K39" s="203"/>
      <c r="L39" s="204"/>
      <c r="M39" s="203" t="s">
        <v>80</v>
      </c>
      <c r="N39" s="203"/>
      <c r="O39" s="203">
        <v>10</v>
      </c>
      <c r="P39" s="203"/>
      <c r="Q39" s="204"/>
      <c r="R39" s="203"/>
      <c r="S39" s="204" t="s">
        <v>337</v>
      </c>
      <c r="T39" s="203"/>
      <c r="U39" s="203">
        <v>1</v>
      </c>
      <c r="V39" s="504"/>
      <c r="W39" s="167" t="s">
        <v>46</v>
      </c>
      <c r="X39" s="43" t="s">
        <v>27</v>
      </c>
      <c r="Y39" s="39">
        <v>1.6</v>
      </c>
      <c r="Z39" s="16"/>
      <c r="AA39" s="44" t="s">
        <v>28</v>
      </c>
      <c r="AB39" s="17">
        <v>2.2999999999999998</v>
      </c>
      <c r="AC39" s="45">
        <f>AB39*7</f>
        <v>16.099999999999998</v>
      </c>
      <c r="AD39" s="17">
        <f>AB39*5</f>
        <v>11.5</v>
      </c>
      <c r="AE39" s="17" t="s">
        <v>29</v>
      </c>
      <c r="AF39" s="46">
        <f>AC39*4+AD39*9</f>
        <v>167.89999999999998</v>
      </c>
      <c r="AG39" s="94"/>
    </row>
    <row r="40" spans="2:33" ht="27.9" customHeight="1" x14ac:dyDescent="0.4">
      <c r="B40" s="37" t="s">
        <v>10</v>
      </c>
      <c r="C40" s="487"/>
      <c r="D40" s="204" t="s">
        <v>327</v>
      </c>
      <c r="E40" s="204"/>
      <c r="F40" s="204">
        <v>0.5</v>
      </c>
      <c r="G40" s="203" t="s">
        <v>116</v>
      </c>
      <c r="H40" s="204" t="s">
        <v>332</v>
      </c>
      <c r="I40" s="203">
        <v>20</v>
      </c>
      <c r="J40" s="204"/>
      <c r="K40" s="206"/>
      <c r="L40" s="204"/>
      <c r="M40" s="203" t="s">
        <v>189</v>
      </c>
      <c r="N40" s="203"/>
      <c r="O40" s="203">
        <v>3</v>
      </c>
      <c r="P40" s="203"/>
      <c r="Q40" s="204"/>
      <c r="R40" s="203"/>
      <c r="S40" s="204"/>
      <c r="T40" s="212"/>
      <c r="U40" s="203"/>
      <c r="V40" s="504"/>
      <c r="W40" s="166">
        <f>Y37*0+Y38*5+Y39*0+Y40*5+Y41*0+Y42*4</f>
        <v>24</v>
      </c>
      <c r="X40" s="43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6"/>
    </row>
    <row r="41" spans="2:33" ht="27.9" customHeight="1" x14ac:dyDescent="0.3">
      <c r="B41" s="491" t="s">
        <v>32</v>
      </c>
      <c r="C41" s="487"/>
      <c r="D41" s="204" t="s">
        <v>328</v>
      </c>
      <c r="E41" s="204"/>
      <c r="F41" s="204">
        <v>10</v>
      </c>
      <c r="G41" s="203" t="s">
        <v>333</v>
      </c>
      <c r="H41" s="204"/>
      <c r="I41" s="203">
        <v>3</v>
      </c>
      <c r="J41" s="204"/>
      <c r="K41" s="206"/>
      <c r="L41" s="204"/>
      <c r="M41" s="203" t="s">
        <v>190</v>
      </c>
      <c r="N41" s="206"/>
      <c r="O41" s="203">
        <v>1</v>
      </c>
      <c r="P41" s="203"/>
      <c r="Q41" s="204"/>
      <c r="R41" s="203"/>
      <c r="S41" s="203"/>
      <c r="T41" s="206"/>
      <c r="U41" s="203"/>
      <c r="V41" s="504"/>
      <c r="W41" s="167" t="s">
        <v>47</v>
      </c>
      <c r="X41" s="43" t="s">
        <v>33</v>
      </c>
      <c r="Y41" s="39">
        <v>0</v>
      </c>
      <c r="Z41" s="16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94"/>
    </row>
    <row r="42" spans="2:33" ht="27.9" customHeight="1" x14ac:dyDescent="0.4">
      <c r="B42" s="491"/>
      <c r="C42" s="487"/>
      <c r="D42" s="204"/>
      <c r="E42" s="204"/>
      <c r="F42" s="204"/>
      <c r="G42" s="203"/>
      <c r="H42" s="206"/>
      <c r="I42" s="203"/>
      <c r="J42" s="203"/>
      <c r="K42" s="206"/>
      <c r="L42" s="203"/>
      <c r="M42" s="203" t="s">
        <v>306</v>
      </c>
      <c r="N42" s="206"/>
      <c r="O42" s="203">
        <v>3</v>
      </c>
      <c r="P42" s="203"/>
      <c r="Q42" s="206"/>
      <c r="R42" s="203"/>
      <c r="S42" s="203"/>
      <c r="T42" s="206"/>
      <c r="U42" s="203"/>
      <c r="V42" s="504"/>
      <c r="W42" s="166">
        <f>Y37*2+Y38*7+Y39*1+Y40*0+Y41*0+Y42*8</f>
        <v>28.5</v>
      </c>
      <c r="X42" s="85" t="s">
        <v>42</v>
      </c>
      <c r="Y42" s="47">
        <v>0</v>
      </c>
      <c r="Z42" s="15"/>
      <c r="AA42" s="16" t="s">
        <v>35</v>
      </c>
      <c r="AE42" s="16">
        <f>AB42*15</f>
        <v>0</v>
      </c>
      <c r="AG42" s="96"/>
    </row>
    <row r="43" spans="2:33" ht="27.9" customHeight="1" x14ac:dyDescent="0.3">
      <c r="B43" s="48" t="s">
        <v>36</v>
      </c>
      <c r="C43" s="49"/>
      <c r="D43" s="204"/>
      <c r="E43" s="206"/>
      <c r="F43" s="204"/>
      <c r="G43" s="203"/>
      <c r="H43" s="206"/>
      <c r="I43" s="203"/>
      <c r="J43" s="204"/>
      <c r="K43" s="206"/>
      <c r="L43" s="204"/>
      <c r="M43" s="203"/>
      <c r="N43" s="206"/>
      <c r="O43" s="203"/>
      <c r="P43" s="203"/>
      <c r="Q43" s="206"/>
      <c r="R43" s="203"/>
      <c r="S43" s="204"/>
      <c r="T43" s="206"/>
      <c r="U43" s="204"/>
      <c r="V43" s="504"/>
      <c r="W43" s="167" t="s">
        <v>12</v>
      </c>
      <c r="X43" s="50"/>
      <c r="Y43" s="39"/>
      <c r="Z43" s="16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94"/>
    </row>
    <row r="44" spans="2:33" ht="27.9" customHeight="1" thickBot="1" x14ac:dyDescent="0.45">
      <c r="B44" s="73"/>
      <c r="C44" s="52"/>
      <c r="D44" s="190"/>
      <c r="E44" s="200"/>
      <c r="F44" s="201"/>
      <c r="G44" s="211"/>
      <c r="H44" s="210"/>
      <c r="I44" s="211"/>
      <c r="J44" s="211"/>
      <c r="K44" s="210"/>
      <c r="L44" s="211"/>
      <c r="M44" s="211"/>
      <c r="N44" s="210"/>
      <c r="O44" s="211"/>
      <c r="P44" s="211"/>
      <c r="Q44" s="210"/>
      <c r="R44" s="211"/>
      <c r="S44" s="211"/>
      <c r="T44" s="210"/>
      <c r="U44" s="211"/>
      <c r="V44" s="505"/>
      <c r="W44" s="168">
        <f>W38*4+W42*4+W40*9</f>
        <v>746</v>
      </c>
      <c r="X44" s="54"/>
      <c r="Y44" s="55"/>
      <c r="Z44" s="15"/>
      <c r="AC44" s="53">
        <f>AC43*4/AF43</f>
        <v>0.16345624656026417</v>
      </c>
      <c r="AD44" s="53">
        <f>AD43*9/AF43</f>
        <v>0.29719317556411667</v>
      </c>
      <c r="AE44" s="53">
        <f>AE43*4/AF43</f>
        <v>0.53935057787561924</v>
      </c>
      <c r="AG44" s="99"/>
    </row>
    <row r="45" spans="2:33" s="77" customFormat="1" ht="21.75" customHeight="1" x14ac:dyDescent="0.3">
      <c r="B45" s="74"/>
      <c r="C45" s="16"/>
      <c r="D45" s="41"/>
      <c r="E45" s="75"/>
      <c r="F45" s="41"/>
      <c r="G45" s="41"/>
      <c r="H45" s="75"/>
      <c r="I45" s="41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76"/>
      <c r="AA45" s="66"/>
      <c r="AB45" s="60"/>
      <c r="AC45" s="66"/>
      <c r="AD45" s="66"/>
      <c r="AE45" s="66"/>
      <c r="AF45" s="66"/>
      <c r="AG45" s="66"/>
    </row>
    <row r="46" spans="2:33" x14ac:dyDescent="0.3">
      <c r="B46" s="60"/>
      <c r="C46" s="77"/>
      <c r="D46" s="499"/>
      <c r="E46" s="499"/>
      <c r="F46" s="502"/>
      <c r="G46" s="502"/>
      <c r="H46" s="78"/>
      <c r="I46" s="16"/>
      <c r="J46" s="16"/>
      <c r="K46" s="78"/>
      <c r="L46" s="16"/>
      <c r="N46" s="78"/>
      <c r="O46" s="16"/>
      <c r="Q46" s="78"/>
      <c r="R46" s="16"/>
      <c r="T46" s="78"/>
      <c r="U46" s="16"/>
      <c r="V46" s="79"/>
      <c r="Y46" s="82"/>
    </row>
    <row r="47" spans="2:33" x14ac:dyDescent="0.3">
      <c r="Y47" s="82"/>
    </row>
    <row r="48" spans="2:33" x14ac:dyDescent="0.3">
      <c r="G48" s="75"/>
      <c r="H48" s="41"/>
      <c r="J48" s="75"/>
      <c r="K48" s="41"/>
      <c r="M48" s="75"/>
      <c r="N48" s="41"/>
      <c r="P48" s="75"/>
      <c r="Q48" s="41"/>
      <c r="R48" s="83"/>
      <c r="S48" s="80"/>
      <c r="T48" s="81"/>
      <c r="U48" s="82"/>
      <c r="V48" s="41"/>
      <c r="W48" s="16"/>
      <c r="X48" s="17"/>
      <c r="Y48" s="16"/>
      <c r="Z48" s="16"/>
      <c r="AB48" s="16"/>
      <c r="AD48" s="41"/>
      <c r="AE48" s="41"/>
      <c r="AF48" s="41"/>
      <c r="AG48" s="41"/>
    </row>
    <row r="49" spans="7:33" x14ac:dyDescent="0.3">
      <c r="G49" s="75"/>
      <c r="H49" s="41"/>
      <c r="J49" s="75"/>
      <c r="K49" s="41"/>
      <c r="M49" s="75"/>
      <c r="N49" s="41"/>
      <c r="P49" s="75"/>
      <c r="Q49" s="41"/>
      <c r="R49" s="83"/>
      <c r="S49" s="80"/>
      <c r="T49" s="81"/>
      <c r="U49" s="82"/>
      <c r="V49" s="41"/>
      <c r="W49" s="16"/>
      <c r="X49" s="17"/>
      <c r="Y49" s="16"/>
      <c r="Z49" s="16"/>
      <c r="AB49" s="16"/>
      <c r="AD49" s="41"/>
      <c r="AE49" s="41"/>
      <c r="AF49" s="41"/>
      <c r="AG49" s="41"/>
    </row>
    <row r="50" spans="7:33" x14ac:dyDescent="0.3">
      <c r="G50" s="75"/>
      <c r="H50" s="41"/>
      <c r="J50" s="75"/>
      <c r="K50" s="41"/>
      <c r="M50" s="75"/>
      <c r="N50" s="41"/>
      <c r="P50" s="75"/>
      <c r="Q50" s="41"/>
      <c r="R50" s="83"/>
      <c r="S50" s="80"/>
      <c r="T50" s="81"/>
      <c r="U50" s="82"/>
      <c r="V50" s="41"/>
      <c r="W50" s="16"/>
      <c r="X50" s="17"/>
      <c r="Y50" s="16"/>
      <c r="Z50" s="16"/>
      <c r="AB50" s="16"/>
      <c r="AD50" s="41"/>
      <c r="AE50" s="41"/>
      <c r="AF50" s="41"/>
      <c r="AG50" s="41"/>
    </row>
    <row r="51" spans="7:33" x14ac:dyDescent="0.3">
      <c r="G51" s="75"/>
      <c r="H51" s="41"/>
      <c r="J51" s="75"/>
      <c r="K51" s="41"/>
      <c r="M51" s="75"/>
      <c r="N51" s="41"/>
      <c r="P51" s="75"/>
      <c r="Q51" s="41"/>
      <c r="R51" s="83"/>
      <c r="S51" s="80"/>
      <c r="T51" s="81"/>
      <c r="U51" s="82"/>
      <c r="V51" s="41"/>
      <c r="W51" s="16"/>
      <c r="X51" s="17"/>
      <c r="Y51" s="16"/>
      <c r="Z51" s="16"/>
      <c r="AB51" s="16"/>
      <c r="AD51" s="41"/>
      <c r="AE51" s="41"/>
      <c r="AF51" s="41"/>
      <c r="AG51" s="41"/>
    </row>
    <row r="52" spans="7:33" x14ac:dyDescent="0.3">
      <c r="G52" s="75"/>
      <c r="H52" s="41"/>
      <c r="J52" s="75"/>
      <c r="K52" s="41"/>
      <c r="M52" s="75"/>
      <c r="N52" s="41"/>
      <c r="P52" s="75"/>
      <c r="Q52" s="41"/>
      <c r="R52" s="83"/>
      <c r="S52" s="80"/>
      <c r="T52" s="81"/>
      <c r="U52" s="82"/>
      <c r="V52" s="41"/>
      <c r="W52" s="16"/>
      <c r="X52" s="17"/>
      <c r="Y52" s="16"/>
      <c r="Z52" s="16"/>
      <c r="AB52" s="16"/>
      <c r="AD52" s="41"/>
      <c r="AE52" s="41"/>
      <c r="AF52" s="41"/>
      <c r="AG52" s="41"/>
    </row>
    <row r="53" spans="7:33" x14ac:dyDescent="0.3">
      <c r="G53" s="75"/>
      <c r="H53" s="41"/>
      <c r="J53" s="75"/>
      <c r="K53" s="41"/>
      <c r="M53" s="75"/>
      <c r="N53" s="41"/>
      <c r="P53" s="75"/>
      <c r="Q53" s="41"/>
      <c r="R53" s="83"/>
      <c r="S53" s="80"/>
      <c r="T53" s="81"/>
      <c r="U53" s="84"/>
      <c r="V53" s="41"/>
      <c r="W53" s="16"/>
      <c r="X53" s="17"/>
      <c r="Y53" s="16"/>
      <c r="Z53" s="16"/>
      <c r="AB53" s="16"/>
      <c r="AD53" s="41"/>
      <c r="AE53" s="41"/>
      <c r="AF53" s="41"/>
      <c r="AG53" s="41"/>
    </row>
    <row r="54" spans="7:33" x14ac:dyDescent="0.3">
      <c r="G54" s="75"/>
      <c r="H54" s="41"/>
      <c r="J54" s="75"/>
      <c r="K54" s="41"/>
      <c r="M54" s="75"/>
      <c r="N54" s="41"/>
      <c r="P54" s="75"/>
      <c r="Q54" s="41"/>
      <c r="R54" s="83"/>
      <c r="S54" s="80"/>
      <c r="T54" s="81"/>
      <c r="U54" s="84"/>
      <c r="V54" s="41"/>
      <c r="W54" s="16"/>
      <c r="X54" s="17"/>
      <c r="Y54" s="16"/>
      <c r="Z54" s="16"/>
      <c r="AB54" s="16"/>
      <c r="AD54" s="41"/>
      <c r="AE54" s="41"/>
      <c r="AF54" s="41"/>
      <c r="AG54" s="41"/>
    </row>
  </sheetData>
  <mergeCells count="25">
    <mergeCell ref="B41:B42"/>
    <mergeCell ref="C13:C18"/>
    <mergeCell ref="V13:V20"/>
    <mergeCell ref="B17:B18"/>
    <mergeCell ref="B25:B26"/>
    <mergeCell ref="B33:B34"/>
    <mergeCell ref="G39:H39"/>
    <mergeCell ref="M23:N23"/>
    <mergeCell ref="G31:H31"/>
    <mergeCell ref="B1:Y1"/>
    <mergeCell ref="B2:G2"/>
    <mergeCell ref="C5:C10"/>
    <mergeCell ref="V5:V12"/>
    <mergeCell ref="B9:B10"/>
    <mergeCell ref="F3:K3"/>
    <mergeCell ref="G7:H7"/>
    <mergeCell ref="G8:H8"/>
    <mergeCell ref="D46:G46"/>
    <mergeCell ref="C29:C34"/>
    <mergeCell ref="V29:V36"/>
    <mergeCell ref="C21:C26"/>
    <mergeCell ref="V21:V28"/>
    <mergeCell ref="J45:Y45"/>
    <mergeCell ref="C37:C42"/>
    <mergeCell ref="V37:V4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B31" zoomScale="75" zoomScaleNormal="75" workbookViewId="0">
      <selection activeCell="J16" sqref="J16"/>
    </sheetView>
  </sheetViews>
  <sheetFormatPr defaultColWidth="9" defaultRowHeight="21" x14ac:dyDescent="0.3"/>
  <cols>
    <col min="1" max="1" width="1.88671875" style="41" customWidth="1"/>
    <col min="2" max="2" width="4.88671875" style="74" customWidth="1"/>
    <col min="3" max="3" width="0" style="41" hidden="1" customWidth="1"/>
    <col min="4" max="4" width="18.6640625" style="41" customWidth="1"/>
    <col min="5" max="5" width="5.6640625" style="75" customWidth="1"/>
    <col min="6" max="6" width="9.6640625" style="41" customWidth="1"/>
    <col min="7" max="7" width="18.6640625" style="41" customWidth="1"/>
    <col min="8" max="8" width="5.6640625" style="75" customWidth="1"/>
    <col min="9" max="9" width="9.6640625" style="41" customWidth="1"/>
    <col min="10" max="10" width="18.6640625" style="41" customWidth="1"/>
    <col min="11" max="11" width="5.6640625" style="75" customWidth="1"/>
    <col min="12" max="12" width="9.6640625" style="41" customWidth="1"/>
    <col min="13" max="13" width="18.6640625" style="41" customWidth="1"/>
    <col min="14" max="14" width="5.6640625" style="75" customWidth="1"/>
    <col min="15" max="15" width="9.6640625" style="41" customWidth="1"/>
    <col min="16" max="16" width="18.6640625" style="41" customWidth="1"/>
    <col min="17" max="17" width="5.6640625" style="75" customWidth="1"/>
    <col min="18" max="18" width="9.6640625" style="41" customWidth="1"/>
    <col min="19" max="19" width="18.6640625" style="41" customWidth="1"/>
    <col min="20" max="20" width="5.6640625" style="75" customWidth="1"/>
    <col min="21" max="21" width="9.6640625" style="41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1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33" width="9" style="16"/>
    <col min="34" max="16384" width="9" style="41"/>
  </cols>
  <sheetData>
    <row r="1" spans="2:33" s="3" customFormat="1" ht="39" x14ac:dyDescent="0.7">
      <c r="B1" s="484" t="s">
        <v>442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2"/>
      <c r="AB1" s="4"/>
    </row>
    <row r="2" spans="2:33" s="3" customFormat="1" ht="13.5" customHeight="1" x14ac:dyDescent="0.6">
      <c r="B2" s="485"/>
      <c r="C2" s="486"/>
      <c r="D2" s="486"/>
      <c r="E2" s="486"/>
      <c r="F2" s="486"/>
      <c r="G2" s="486"/>
      <c r="H2" s="101"/>
      <c r="I2" s="2"/>
      <c r="J2" s="2"/>
      <c r="K2" s="101"/>
      <c r="L2" s="2"/>
      <c r="M2" s="2"/>
      <c r="N2" s="101"/>
      <c r="O2" s="2"/>
      <c r="P2" s="2"/>
      <c r="Q2" s="101"/>
      <c r="R2" s="2"/>
      <c r="S2" s="2"/>
      <c r="T2" s="101"/>
      <c r="U2" s="2"/>
      <c r="V2" s="6"/>
      <c r="W2" s="7"/>
      <c r="X2" s="8"/>
      <c r="Y2" s="7"/>
      <c r="Z2" s="2"/>
      <c r="AB2" s="4"/>
    </row>
    <row r="3" spans="2:33" s="16" customFormat="1" ht="32.25" customHeight="1" thickBot="1" x14ac:dyDescent="0.5">
      <c r="B3" s="86" t="s">
        <v>43</v>
      </c>
      <c r="C3" s="9"/>
      <c r="D3" s="10"/>
      <c r="E3" s="10"/>
      <c r="F3" s="492" t="s">
        <v>142</v>
      </c>
      <c r="G3" s="492"/>
      <c r="H3" s="492"/>
      <c r="I3" s="492"/>
      <c r="J3" s="492"/>
      <c r="K3" s="492"/>
      <c r="L3" s="10"/>
      <c r="M3" s="10"/>
      <c r="N3" s="10"/>
      <c r="O3" s="10"/>
      <c r="P3" s="10"/>
      <c r="Q3" s="10"/>
      <c r="R3" s="10"/>
      <c r="S3" s="3"/>
      <c r="T3" s="10"/>
      <c r="U3" s="10"/>
      <c r="V3" s="11"/>
      <c r="W3" s="12"/>
      <c r="X3" s="13"/>
      <c r="Y3" s="14"/>
      <c r="Z3" s="15"/>
      <c r="AB3" s="17"/>
    </row>
    <row r="4" spans="2:33" s="31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9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9"/>
      <c r="AC4" s="30"/>
      <c r="AD4" s="30"/>
      <c r="AE4" s="30"/>
      <c r="AF4" s="30"/>
      <c r="AG4" s="93"/>
    </row>
    <row r="5" spans="2:33" s="36" customFormat="1" ht="65.099999999999994" customHeight="1" x14ac:dyDescent="0.4">
      <c r="B5" s="32">
        <v>11</v>
      </c>
      <c r="C5" s="487"/>
      <c r="D5" s="205" t="str">
        <f>'112.11月菜單'!B21</f>
        <v>香Q米飯</v>
      </c>
      <c r="E5" s="205" t="s">
        <v>15</v>
      </c>
      <c r="F5" s="202" t="s">
        <v>16</v>
      </c>
      <c r="G5" s="205" t="str">
        <f>'112.11月菜單'!B22</f>
        <v>咖哩肉</v>
      </c>
      <c r="H5" s="205" t="s">
        <v>50</v>
      </c>
      <c r="I5" s="202" t="s">
        <v>16</v>
      </c>
      <c r="J5" s="205" t="str">
        <f>'112.11月菜單'!B23</f>
        <v>無骨香雞排(炸)(加)</v>
      </c>
      <c r="K5" s="205" t="s">
        <v>139</v>
      </c>
      <c r="L5" s="202" t="s">
        <v>16</v>
      </c>
      <c r="M5" s="205" t="str">
        <f>'112.11月菜單'!B24</f>
        <v>椰菜拌米血丁(冷)</v>
      </c>
      <c r="N5" s="205" t="s">
        <v>50</v>
      </c>
      <c r="O5" s="202" t="s">
        <v>16</v>
      </c>
      <c r="P5" s="205" t="str">
        <f>'112.11月菜單'!B25</f>
        <v>淺色蔬菜</v>
      </c>
      <c r="Q5" s="205" t="s">
        <v>18</v>
      </c>
      <c r="R5" s="202" t="s">
        <v>16</v>
      </c>
      <c r="S5" s="205" t="str">
        <f>'112.11月菜單'!B26</f>
        <v>冬瓜湯</v>
      </c>
      <c r="T5" s="205" t="s">
        <v>17</v>
      </c>
      <c r="U5" s="202" t="s">
        <v>16</v>
      </c>
      <c r="V5" s="488"/>
      <c r="W5" s="33" t="s">
        <v>44</v>
      </c>
      <c r="X5" s="34" t="s">
        <v>19</v>
      </c>
      <c r="Y5" s="35">
        <v>5.6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94"/>
    </row>
    <row r="6" spans="2:33" ht="27.9" customHeight="1" x14ac:dyDescent="0.4">
      <c r="B6" s="37" t="s">
        <v>8</v>
      </c>
      <c r="C6" s="487"/>
      <c r="D6" s="203" t="s">
        <v>73</v>
      </c>
      <c r="E6" s="204"/>
      <c r="F6" s="203">
        <v>100</v>
      </c>
      <c r="G6" s="204" t="s">
        <v>338</v>
      </c>
      <c r="H6" s="212"/>
      <c r="I6" s="203">
        <v>45</v>
      </c>
      <c r="J6" s="228" t="s">
        <v>339</v>
      </c>
      <c r="K6" s="230" t="s">
        <v>278</v>
      </c>
      <c r="L6" s="203">
        <v>50</v>
      </c>
      <c r="M6" s="203" t="s">
        <v>340</v>
      </c>
      <c r="N6" s="203"/>
      <c r="O6" s="203">
        <v>30</v>
      </c>
      <c r="P6" s="203" t="s">
        <v>74</v>
      </c>
      <c r="Q6" s="203"/>
      <c r="R6" s="203">
        <v>80</v>
      </c>
      <c r="S6" s="204" t="s">
        <v>362</v>
      </c>
      <c r="T6" s="203"/>
      <c r="U6" s="203">
        <v>35</v>
      </c>
      <c r="V6" s="489"/>
      <c r="W6" s="96">
        <f>Y5*15+Y6*0+Y7*5+Y8*0+Y9*15+Y10*12+15</f>
        <v>106.5</v>
      </c>
      <c r="X6" s="38" t="s">
        <v>25</v>
      </c>
      <c r="Y6" s="39">
        <v>2.2000000000000002</v>
      </c>
      <c r="Z6" s="15"/>
      <c r="AA6" s="40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6"/>
    </row>
    <row r="7" spans="2:33" ht="27.9" customHeight="1" x14ac:dyDescent="0.4">
      <c r="B7" s="37">
        <v>13</v>
      </c>
      <c r="C7" s="487"/>
      <c r="D7" s="203"/>
      <c r="E7" s="204"/>
      <c r="F7" s="203"/>
      <c r="G7" s="204" t="s">
        <v>124</v>
      </c>
      <c r="H7" s="212"/>
      <c r="I7" s="203">
        <v>10</v>
      </c>
      <c r="J7" s="203"/>
      <c r="K7" s="203"/>
      <c r="L7" s="203"/>
      <c r="M7" s="203" t="s">
        <v>297</v>
      </c>
      <c r="N7" s="203" t="s">
        <v>104</v>
      </c>
      <c r="O7" s="203">
        <v>30</v>
      </c>
      <c r="P7" s="203"/>
      <c r="Q7" s="203"/>
      <c r="R7" s="203"/>
      <c r="S7" s="204" t="s">
        <v>293</v>
      </c>
      <c r="T7" s="203"/>
      <c r="U7" s="203">
        <v>1</v>
      </c>
      <c r="V7" s="489"/>
      <c r="W7" s="42" t="s">
        <v>46</v>
      </c>
      <c r="X7" s="43" t="s">
        <v>27</v>
      </c>
      <c r="Y7" s="39">
        <v>1.5</v>
      </c>
      <c r="Z7" s="16"/>
      <c r="AA7" s="44" t="s">
        <v>28</v>
      </c>
      <c r="AB7" s="17">
        <v>2</v>
      </c>
      <c r="AC7" s="45">
        <f>AB7*7</f>
        <v>14</v>
      </c>
      <c r="AD7" s="17">
        <f>AB7*5</f>
        <v>10</v>
      </c>
      <c r="AE7" s="17" t="s">
        <v>29</v>
      </c>
      <c r="AF7" s="46">
        <f>AC7*4+AD7*9</f>
        <v>146</v>
      </c>
      <c r="AG7" s="94"/>
    </row>
    <row r="8" spans="2:33" ht="27.9" customHeight="1" x14ac:dyDescent="0.4">
      <c r="B8" s="37" t="s">
        <v>10</v>
      </c>
      <c r="C8" s="487"/>
      <c r="D8" s="203"/>
      <c r="E8" s="204"/>
      <c r="F8" s="203"/>
      <c r="G8" s="497" t="s">
        <v>331</v>
      </c>
      <c r="H8" s="498"/>
      <c r="I8" s="203">
        <v>20</v>
      </c>
      <c r="J8" s="203"/>
      <c r="K8" s="213"/>
      <c r="L8" s="203"/>
      <c r="M8" s="203"/>
      <c r="N8" s="206"/>
      <c r="O8" s="203"/>
      <c r="P8" s="203"/>
      <c r="Q8" s="206"/>
      <c r="R8" s="203"/>
      <c r="S8" s="203"/>
      <c r="T8" s="204"/>
      <c r="U8" s="203"/>
      <c r="V8" s="489"/>
      <c r="W8" s="91">
        <f>Y5*0+Y6*5+Y7*0+Y8*5+Y9*0+Y10*4</f>
        <v>23.5</v>
      </c>
      <c r="X8" s="43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  <c r="AG8" s="96"/>
    </row>
    <row r="9" spans="2:33" ht="27.9" customHeight="1" x14ac:dyDescent="0.3">
      <c r="B9" s="491" t="s">
        <v>37</v>
      </c>
      <c r="C9" s="487"/>
      <c r="D9" s="204"/>
      <c r="E9" s="204"/>
      <c r="F9" s="204"/>
      <c r="G9" s="204" t="s">
        <v>127</v>
      </c>
      <c r="H9" s="206"/>
      <c r="I9" s="203">
        <v>3</v>
      </c>
      <c r="J9" s="203"/>
      <c r="K9" s="206"/>
      <c r="L9" s="203"/>
      <c r="M9" s="203"/>
      <c r="N9" s="206"/>
      <c r="O9" s="203"/>
      <c r="P9" s="203"/>
      <c r="Q9" s="206"/>
      <c r="R9" s="203"/>
      <c r="S9" s="204"/>
      <c r="T9" s="204"/>
      <c r="U9" s="204"/>
      <c r="V9" s="489"/>
      <c r="W9" s="42" t="s">
        <v>47</v>
      </c>
      <c r="X9" s="43" t="s">
        <v>33</v>
      </c>
      <c r="Y9" s="39">
        <v>0</v>
      </c>
      <c r="Z9" s="16"/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  <c r="AG9" s="94"/>
    </row>
    <row r="10" spans="2:33" ht="27.9" customHeight="1" x14ac:dyDescent="0.4">
      <c r="B10" s="491"/>
      <c r="C10" s="487"/>
      <c r="D10" s="204"/>
      <c r="E10" s="204"/>
      <c r="F10" s="204"/>
      <c r="G10" s="203"/>
      <c r="H10" s="206"/>
      <c r="I10" s="203"/>
      <c r="J10" s="203"/>
      <c r="K10" s="206"/>
      <c r="L10" s="203"/>
      <c r="M10" s="203"/>
      <c r="N10" s="206"/>
      <c r="O10" s="203"/>
      <c r="P10" s="203"/>
      <c r="Q10" s="206"/>
      <c r="R10" s="203"/>
      <c r="S10" s="204"/>
      <c r="T10" s="212"/>
      <c r="U10" s="203"/>
      <c r="V10" s="489"/>
      <c r="W10" s="91">
        <f>Y5*2+Y6*7+Y7*1+Y8*0+Y9*0+Y10*8</f>
        <v>28.1</v>
      </c>
      <c r="X10" s="85" t="s">
        <v>42</v>
      </c>
      <c r="Y10" s="47">
        <v>0</v>
      </c>
      <c r="Z10" s="15"/>
      <c r="AA10" s="16" t="s">
        <v>35</v>
      </c>
      <c r="AE10" s="16">
        <f>AB10*15</f>
        <v>0</v>
      </c>
      <c r="AG10" s="96"/>
    </row>
    <row r="11" spans="2:33" ht="27.9" customHeight="1" x14ac:dyDescent="0.3">
      <c r="B11" s="48" t="s">
        <v>36</v>
      </c>
      <c r="C11" s="49"/>
      <c r="D11" s="204"/>
      <c r="E11" s="206"/>
      <c r="F11" s="204"/>
      <c r="G11" s="203"/>
      <c r="H11" s="206"/>
      <c r="I11" s="203"/>
      <c r="J11" s="203"/>
      <c r="K11" s="206"/>
      <c r="L11" s="203"/>
      <c r="M11" s="203"/>
      <c r="N11" s="206"/>
      <c r="O11" s="203"/>
      <c r="P11" s="203"/>
      <c r="Q11" s="206"/>
      <c r="R11" s="203"/>
      <c r="S11" s="203"/>
      <c r="T11" s="206"/>
      <c r="U11" s="203"/>
      <c r="V11" s="489"/>
      <c r="W11" s="42" t="s">
        <v>12</v>
      </c>
      <c r="X11" s="50"/>
      <c r="Y11" s="39"/>
      <c r="Z11" s="16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94"/>
    </row>
    <row r="12" spans="2:33" ht="27.9" customHeight="1" x14ac:dyDescent="0.4">
      <c r="B12" s="51"/>
      <c r="C12" s="52"/>
      <c r="D12" s="206"/>
      <c r="E12" s="206"/>
      <c r="F12" s="203"/>
      <c r="G12" s="203"/>
      <c r="H12" s="206"/>
      <c r="I12" s="203"/>
      <c r="J12" s="203"/>
      <c r="K12" s="206"/>
      <c r="L12" s="203"/>
      <c r="M12" s="203"/>
      <c r="N12" s="206"/>
      <c r="O12" s="203"/>
      <c r="P12" s="203"/>
      <c r="Q12" s="206"/>
      <c r="R12" s="203"/>
      <c r="S12" s="203"/>
      <c r="T12" s="206"/>
      <c r="U12" s="203"/>
      <c r="V12" s="490"/>
      <c r="W12" s="92">
        <f>W6*4+W10*4+W8*9</f>
        <v>749.9</v>
      </c>
      <c r="X12" s="54"/>
      <c r="Y12" s="55"/>
      <c r="Z12" s="15"/>
      <c r="AC12" s="53">
        <f>AC11*4/AF11</f>
        <v>0.15658362989323843</v>
      </c>
      <c r="AD12" s="53">
        <f>AD11*9/AF11</f>
        <v>0.28825622775800713</v>
      </c>
      <c r="AE12" s="53">
        <f>AE11*4/AF11</f>
        <v>0.55516014234875444</v>
      </c>
      <c r="AG12" s="99"/>
    </row>
    <row r="13" spans="2:33" s="36" customFormat="1" ht="27.9" customHeight="1" x14ac:dyDescent="0.4">
      <c r="B13" s="32">
        <v>11</v>
      </c>
      <c r="C13" s="487"/>
      <c r="D13" s="205" t="str">
        <f>'112.11月菜單'!F21</f>
        <v>麥片飯</v>
      </c>
      <c r="E13" s="205" t="s">
        <v>15</v>
      </c>
      <c r="F13" s="205"/>
      <c r="G13" s="205" t="str">
        <f>'112.11月菜單'!F22</f>
        <v>酥炸魚丁(海)(炸)(豆)</v>
      </c>
      <c r="H13" s="205" t="s">
        <v>341</v>
      </c>
      <c r="I13" s="205"/>
      <c r="J13" s="205" t="str">
        <f>'112.11月菜單'!F23</f>
        <v>洋蔥豬柳</v>
      </c>
      <c r="K13" s="205" t="s">
        <v>17</v>
      </c>
      <c r="L13" s="205"/>
      <c r="M13" s="205" t="str">
        <f>'112.11月菜單'!F24</f>
        <v>沙茶竹筍</v>
      </c>
      <c r="N13" s="205" t="s">
        <v>167</v>
      </c>
      <c r="O13" s="205"/>
      <c r="P13" s="205" t="str">
        <f>'112.11月菜單'!F25</f>
        <v>深色蔬菜</v>
      </c>
      <c r="Q13" s="205" t="s">
        <v>18</v>
      </c>
      <c r="R13" s="205"/>
      <c r="S13" s="205" t="str">
        <f>'112.11月菜單'!F26</f>
        <v>菜頭湯</v>
      </c>
      <c r="T13" s="205" t="s">
        <v>17</v>
      </c>
      <c r="U13" s="205"/>
      <c r="V13" s="488"/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94"/>
    </row>
    <row r="14" spans="2:33" ht="27.9" customHeight="1" x14ac:dyDescent="0.4">
      <c r="B14" s="37" t="s">
        <v>8</v>
      </c>
      <c r="C14" s="487"/>
      <c r="D14" s="203" t="s">
        <v>73</v>
      </c>
      <c r="E14" s="203"/>
      <c r="F14" s="203">
        <v>60</v>
      </c>
      <c r="G14" s="241" t="s">
        <v>193</v>
      </c>
      <c r="H14" s="242" t="s">
        <v>95</v>
      </c>
      <c r="I14" s="203">
        <v>40</v>
      </c>
      <c r="J14" s="204" t="s">
        <v>342</v>
      </c>
      <c r="K14" s="203"/>
      <c r="L14" s="203">
        <v>30</v>
      </c>
      <c r="M14" s="203" t="s">
        <v>163</v>
      </c>
      <c r="N14" s="203"/>
      <c r="O14" s="203">
        <v>40</v>
      </c>
      <c r="P14" s="203" t="s">
        <v>74</v>
      </c>
      <c r="Q14" s="203"/>
      <c r="R14" s="203">
        <v>80</v>
      </c>
      <c r="S14" s="204" t="s">
        <v>75</v>
      </c>
      <c r="T14" s="203"/>
      <c r="U14" s="203">
        <v>30</v>
      </c>
      <c r="V14" s="489"/>
      <c r="W14" s="96">
        <f>Y13*15+Y14*0+Y15*5+Y16*0+Y17*15+Y18*12+15</f>
        <v>100</v>
      </c>
      <c r="X14" s="38" t="s">
        <v>25</v>
      </c>
      <c r="Y14" s="39">
        <v>2.4</v>
      </c>
      <c r="Z14" s="15"/>
      <c r="AA14" s="40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37">
        <v>14</v>
      </c>
      <c r="C15" s="487"/>
      <c r="D15" s="203" t="s">
        <v>149</v>
      </c>
      <c r="E15" s="203"/>
      <c r="F15" s="203">
        <v>40</v>
      </c>
      <c r="G15" s="203" t="s">
        <v>191</v>
      </c>
      <c r="H15" s="203" t="s">
        <v>300</v>
      </c>
      <c r="I15" s="203">
        <v>30</v>
      </c>
      <c r="J15" s="497" t="s">
        <v>165</v>
      </c>
      <c r="K15" s="498"/>
      <c r="L15" s="203">
        <v>30</v>
      </c>
      <c r="M15" s="229" t="s">
        <v>310</v>
      </c>
      <c r="N15" s="232"/>
      <c r="O15" s="203">
        <v>10</v>
      </c>
      <c r="P15" s="203"/>
      <c r="Q15" s="203"/>
      <c r="R15" s="203"/>
      <c r="S15" s="203"/>
      <c r="T15" s="213"/>
      <c r="U15" s="203"/>
      <c r="V15" s="489"/>
      <c r="W15" s="42" t="s">
        <v>46</v>
      </c>
      <c r="X15" s="43" t="s">
        <v>27</v>
      </c>
      <c r="Y15" s="39">
        <v>2</v>
      </c>
      <c r="Z15" s="16"/>
      <c r="AA15" s="44" t="s">
        <v>28</v>
      </c>
      <c r="AB15" s="17">
        <v>2</v>
      </c>
      <c r="AC15" s="45">
        <f>AB15*7</f>
        <v>14</v>
      </c>
      <c r="AD15" s="17">
        <f>AB15*5</f>
        <v>10</v>
      </c>
      <c r="AE15" s="17" t="s">
        <v>29</v>
      </c>
      <c r="AF15" s="46">
        <f>AC15*4+AD15*9</f>
        <v>146</v>
      </c>
    </row>
    <row r="16" spans="2:33" ht="27.9" customHeight="1" x14ac:dyDescent="0.4">
      <c r="B16" s="37" t="s">
        <v>10</v>
      </c>
      <c r="C16" s="487"/>
      <c r="D16" s="206"/>
      <c r="E16" s="206"/>
      <c r="F16" s="203"/>
      <c r="G16" s="215"/>
      <c r="H16" s="225"/>
      <c r="I16" s="216"/>
      <c r="J16" s="203"/>
      <c r="K16" s="203"/>
      <c r="L16" s="203"/>
      <c r="M16" s="203" t="s">
        <v>318</v>
      </c>
      <c r="N16" s="212"/>
      <c r="O16" s="203">
        <v>3</v>
      </c>
      <c r="P16" s="203"/>
      <c r="Q16" s="206"/>
      <c r="R16" s="203"/>
      <c r="S16" s="204"/>
      <c r="T16" s="203"/>
      <c r="U16" s="203"/>
      <c r="V16" s="489"/>
      <c r="W16" s="91">
        <f>Y13*0+Y14*5+Y15*0+Y16*5+Y17*0+Y18*4</f>
        <v>24.5</v>
      </c>
      <c r="X16" s="43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3" ht="27.9" customHeight="1" x14ac:dyDescent="0.3">
      <c r="B17" s="491" t="s">
        <v>38</v>
      </c>
      <c r="C17" s="487"/>
      <c r="D17" s="206"/>
      <c r="E17" s="206"/>
      <c r="F17" s="203"/>
      <c r="G17" s="192"/>
      <c r="H17" s="182"/>
      <c r="I17" s="192"/>
      <c r="J17" s="203"/>
      <c r="K17" s="203"/>
      <c r="L17" s="203"/>
      <c r="M17" s="203" t="s">
        <v>319</v>
      </c>
      <c r="N17" s="206"/>
      <c r="O17" s="203">
        <v>1</v>
      </c>
      <c r="P17" s="188"/>
      <c r="Q17" s="182"/>
      <c r="R17" s="188"/>
      <c r="S17" s="188"/>
      <c r="T17" s="182"/>
      <c r="U17" s="189"/>
      <c r="V17" s="489"/>
      <c r="W17" s="42" t="s">
        <v>47</v>
      </c>
      <c r="X17" s="43" t="s">
        <v>33</v>
      </c>
      <c r="Y17" s="39">
        <v>0</v>
      </c>
      <c r="Z17" s="16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</row>
    <row r="18" spans="2:33" ht="27.9" customHeight="1" x14ac:dyDescent="0.4">
      <c r="B18" s="491"/>
      <c r="C18" s="487"/>
      <c r="D18" s="206"/>
      <c r="E18" s="206"/>
      <c r="F18" s="203"/>
      <c r="G18" s="215"/>
      <c r="H18" s="225"/>
      <c r="I18" s="216"/>
      <c r="J18" s="203"/>
      <c r="K18" s="206"/>
      <c r="L18" s="203"/>
      <c r="M18" s="203"/>
      <c r="N18" s="204"/>
      <c r="O18" s="203"/>
      <c r="P18" s="203"/>
      <c r="Q18" s="206"/>
      <c r="R18" s="203"/>
      <c r="S18" s="172"/>
      <c r="T18" s="172"/>
      <c r="U18" s="172"/>
      <c r="V18" s="489"/>
      <c r="W18" s="91">
        <f>Y13*2+Y14*7+Y15*1+Y16*0+Y17*0+Y18*8</f>
        <v>28.8</v>
      </c>
      <c r="X18" s="85" t="s">
        <v>42</v>
      </c>
      <c r="Y18" s="47">
        <v>0</v>
      </c>
      <c r="Z18" s="15"/>
      <c r="AA18" s="16" t="s">
        <v>35</v>
      </c>
      <c r="AB18" s="17">
        <v>1</v>
      </c>
      <c r="AE18" s="16">
        <f>AB18*15</f>
        <v>15</v>
      </c>
      <c r="AG18" s="96"/>
    </row>
    <row r="19" spans="2:33" ht="27.9" customHeight="1" x14ac:dyDescent="0.3">
      <c r="B19" s="48" t="s">
        <v>36</v>
      </c>
      <c r="C19" s="49"/>
      <c r="D19" s="206"/>
      <c r="E19" s="206"/>
      <c r="F19" s="203"/>
      <c r="G19" s="203"/>
      <c r="H19" s="206"/>
      <c r="I19" s="203"/>
      <c r="J19" s="203"/>
      <c r="K19" s="206"/>
      <c r="L19" s="203"/>
      <c r="M19" s="203"/>
      <c r="N19" s="206"/>
      <c r="O19" s="203"/>
      <c r="P19" s="203"/>
      <c r="Q19" s="206"/>
      <c r="R19" s="203"/>
      <c r="S19" s="204"/>
      <c r="T19" s="172"/>
      <c r="U19" s="172"/>
      <c r="V19" s="489"/>
      <c r="W19" s="42" t="s">
        <v>12</v>
      </c>
      <c r="X19" s="50"/>
      <c r="Y19" s="39"/>
      <c r="Z19" s="16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94"/>
    </row>
    <row r="20" spans="2:33" ht="27.9" customHeight="1" x14ac:dyDescent="0.4">
      <c r="B20" s="51"/>
      <c r="C20" s="52"/>
      <c r="D20" s="206"/>
      <c r="E20" s="206"/>
      <c r="F20" s="203"/>
      <c r="G20" s="203"/>
      <c r="H20" s="206"/>
      <c r="I20" s="203"/>
      <c r="J20" s="203"/>
      <c r="K20" s="206"/>
      <c r="L20" s="203"/>
      <c r="M20" s="203"/>
      <c r="N20" s="206"/>
      <c r="O20" s="203"/>
      <c r="P20" s="203"/>
      <c r="Q20" s="206"/>
      <c r="R20" s="203"/>
      <c r="S20" s="203"/>
      <c r="T20" s="206"/>
      <c r="U20" s="203"/>
      <c r="V20" s="490"/>
      <c r="W20" s="92">
        <f>W14*4+W18*4+W16*9</f>
        <v>735.7</v>
      </c>
      <c r="X20" s="54"/>
      <c r="Y20" s="55"/>
      <c r="Z20" s="15"/>
      <c r="AC20" s="53">
        <f>AC19*4/AF19</f>
        <v>0.14393648354462799</v>
      </c>
      <c r="AD20" s="53">
        <f>AD19*9/AF19</f>
        <v>0.25931617364579335</v>
      </c>
      <c r="AE20" s="53">
        <f>AE19*4/AF19</f>
        <v>0.59674734280957875</v>
      </c>
      <c r="AG20" s="99"/>
    </row>
    <row r="21" spans="2:33" s="36" customFormat="1" ht="27.9" customHeight="1" x14ac:dyDescent="0.4">
      <c r="B21" s="56">
        <v>11</v>
      </c>
      <c r="C21" s="487"/>
      <c r="D21" s="205" t="str">
        <f>'112.11月菜單'!J21</f>
        <v>香Q米飯</v>
      </c>
      <c r="E21" s="205" t="s">
        <v>15</v>
      </c>
      <c r="F21" s="205"/>
      <c r="G21" s="205" t="str">
        <f>'112.11月菜單'!J22</f>
        <v>醬汁肉片</v>
      </c>
      <c r="H21" s="205" t="s">
        <v>292</v>
      </c>
      <c r="I21" s="205"/>
      <c r="J21" s="205" t="str">
        <f>'112.11月菜單'!J23</f>
        <v>客家小炒(豆)(海)</v>
      </c>
      <c r="K21" s="205" t="s">
        <v>93</v>
      </c>
      <c r="L21" s="205"/>
      <c r="M21" s="205" t="str">
        <f>'112.11月菜單'!J24</f>
        <v>炸醬高麗菜</v>
      </c>
      <c r="N21" s="205" t="s">
        <v>81</v>
      </c>
      <c r="O21" s="205"/>
      <c r="P21" s="205" t="str">
        <f>'112.11月菜單'!J25</f>
        <v>深色蔬菜</v>
      </c>
      <c r="Q21" s="205" t="s">
        <v>18</v>
      </c>
      <c r="R21" s="205"/>
      <c r="S21" s="205" t="str">
        <f>'112.11月菜單'!J26</f>
        <v>榨菜肉絲湯(醃)</v>
      </c>
      <c r="T21" s="205" t="s">
        <v>17</v>
      </c>
      <c r="U21" s="205"/>
      <c r="V21" s="488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94"/>
    </row>
    <row r="22" spans="2:33" s="61" customFormat="1" ht="27.75" customHeight="1" x14ac:dyDescent="0.55000000000000004">
      <c r="B22" s="57" t="s">
        <v>8</v>
      </c>
      <c r="C22" s="487"/>
      <c r="D22" s="203" t="s">
        <v>24</v>
      </c>
      <c r="E22" s="204"/>
      <c r="F22" s="203">
        <v>100</v>
      </c>
      <c r="G22" s="497" t="s">
        <v>196</v>
      </c>
      <c r="H22" s="498"/>
      <c r="I22" s="203">
        <v>50</v>
      </c>
      <c r="J22" s="203" t="s">
        <v>197</v>
      </c>
      <c r="K22" s="204" t="s">
        <v>288</v>
      </c>
      <c r="L22" s="203">
        <v>40</v>
      </c>
      <c r="M22" s="204" t="s">
        <v>155</v>
      </c>
      <c r="N22" s="204"/>
      <c r="O22" s="204">
        <v>60</v>
      </c>
      <c r="P22" s="203" t="s">
        <v>74</v>
      </c>
      <c r="Q22" s="203"/>
      <c r="R22" s="203">
        <v>80</v>
      </c>
      <c r="S22" s="204" t="s">
        <v>115</v>
      </c>
      <c r="T22" s="203" t="s">
        <v>141</v>
      </c>
      <c r="U22" s="203">
        <v>30</v>
      </c>
      <c r="V22" s="489"/>
      <c r="W22" s="96">
        <f>Y21*15+Y22*0+Y23*5+Y24*0+Y25*15+Y26*12+15</f>
        <v>98.5</v>
      </c>
      <c r="X22" s="38" t="s">
        <v>25</v>
      </c>
      <c r="Y22" s="39">
        <v>2.4</v>
      </c>
      <c r="Z22" s="58"/>
      <c r="AA22" s="59" t="s">
        <v>26</v>
      </c>
      <c r="AB22" s="60">
        <v>6.2</v>
      </c>
      <c r="AC22" s="60">
        <f>AB22*2</f>
        <v>12.4</v>
      </c>
      <c r="AD22" s="60"/>
      <c r="AE22" s="60">
        <f>AB22*15</f>
        <v>93</v>
      </c>
      <c r="AF22" s="60">
        <f>AC22*4+AE22*4</f>
        <v>421.6</v>
      </c>
      <c r="AG22" s="96"/>
    </row>
    <row r="23" spans="2:33" s="61" customFormat="1" ht="27.9" customHeight="1" x14ac:dyDescent="0.4">
      <c r="B23" s="57">
        <v>15</v>
      </c>
      <c r="C23" s="487"/>
      <c r="D23" s="203"/>
      <c r="E23" s="204"/>
      <c r="F23" s="203"/>
      <c r="G23" s="203" t="s">
        <v>293</v>
      </c>
      <c r="H23" s="203"/>
      <c r="I23" s="203">
        <v>1</v>
      </c>
      <c r="J23" s="203" t="s">
        <v>118</v>
      </c>
      <c r="K23" s="204" t="s">
        <v>343</v>
      </c>
      <c r="L23" s="203">
        <v>1</v>
      </c>
      <c r="M23" s="203" t="s">
        <v>170</v>
      </c>
      <c r="N23" s="204"/>
      <c r="O23" s="203">
        <v>3</v>
      </c>
      <c r="P23" s="203"/>
      <c r="Q23" s="203"/>
      <c r="R23" s="203"/>
      <c r="S23" s="497" t="s">
        <v>165</v>
      </c>
      <c r="T23" s="498"/>
      <c r="U23" s="203">
        <v>5</v>
      </c>
      <c r="V23" s="489"/>
      <c r="W23" s="42" t="s">
        <v>46</v>
      </c>
      <c r="X23" s="43" t="s">
        <v>27</v>
      </c>
      <c r="Y23" s="39">
        <v>1.7</v>
      </c>
      <c r="Z23" s="62"/>
      <c r="AA23" s="63" t="s">
        <v>28</v>
      </c>
      <c r="AB23" s="60">
        <v>2.1</v>
      </c>
      <c r="AC23" s="64">
        <f>AB23*7</f>
        <v>14.700000000000001</v>
      </c>
      <c r="AD23" s="60">
        <f>AB23*5</f>
        <v>10.5</v>
      </c>
      <c r="AE23" s="60" t="s">
        <v>29</v>
      </c>
      <c r="AF23" s="65">
        <f>AC23*4+AD23*9</f>
        <v>153.30000000000001</v>
      </c>
      <c r="AG23" s="94"/>
    </row>
    <row r="24" spans="2:33" s="61" customFormat="1" ht="27.9" customHeight="1" x14ac:dyDescent="0.55000000000000004">
      <c r="B24" s="57" t="s">
        <v>10</v>
      </c>
      <c r="C24" s="487"/>
      <c r="D24" s="204"/>
      <c r="E24" s="204"/>
      <c r="F24" s="204"/>
      <c r="G24" s="203"/>
      <c r="H24" s="206"/>
      <c r="I24" s="203"/>
      <c r="J24" s="497" t="s">
        <v>165</v>
      </c>
      <c r="K24" s="498"/>
      <c r="L24" s="203">
        <v>5</v>
      </c>
      <c r="M24" s="224" t="s">
        <v>345</v>
      </c>
      <c r="N24" s="182"/>
      <c r="O24" s="203">
        <v>0.05</v>
      </c>
      <c r="P24" s="203"/>
      <c r="Q24" s="206"/>
      <c r="R24" s="203"/>
      <c r="S24" s="204" t="s">
        <v>133</v>
      </c>
      <c r="T24" s="203"/>
      <c r="U24" s="203">
        <v>1</v>
      </c>
      <c r="V24" s="489"/>
      <c r="W24" s="91">
        <f>Y21*0+Y22*5+Y23*0+Y24*5+Y25*0+Y26*4</f>
        <v>24.5</v>
      </c>
      <c r="X24" s="43" t="s">
        <v>30</v>
      </c>
      <c r="Y24" s="39">
        <v>2.5</v>
      </c>
      <c r="Z24" s="58"/>
      <c r="AA24" s="66" t="s">
        <v>31</v>
      </c>
      <c r="AB24" s="60">
        <v>1.6</v>
      </c>
      <c r="AC24" s="60">
        <f>AB24*1</f>
        <v>1.6</v>
      </c>
      <c r="AD24" s="60" t="s">
        <v>29</v>
      </c>
      <c r="AE24" s="60">
        <f>AB24*5</f>
        <v>8</v>
      </c>
      <c r="AF24" s="60">
        <f>AC24*4+AE24*4</f>
        <v>38.4</v>
      </c>
      <c r="AG24" s="96"/>
    </row>
    <row r="25" spans="2:33" s="61" customFormat="1" ht="27.9" customHeight="1" x14ac:dyDescent="0.3">
      <c r="B25" s="483" t="s">
        <v>39</v>
      </c>
      <c r="C25" s="487"/>
      <c r="D25" s="204"/>
      <c r="E25" s="204"/>
      <c r="F25" s="204"/>
      <c r="G25" s="203"/>
      <c r="H25" s="206"/>
      <c r="I25" s="203"/>
      <c r="J25" s="203"/>
      <c r="K25" s="204"/>
      <c r="L25" s="203"/>
      <c r="M25" s="203" t="s">
        <v>344</v>
      </c>
      <c r="N25" s="204"/>
      <c r="O25" s="203">
        <v>3</v>
      </c>
      <c r="P25" s="203"/>
      <c r="Q25" s="206"/>
      <c r="R25" s="203"/>
      <c r="S25" s="203"/>
      <c r="T25" s="206"/>
      <c r="U25" s="203"/>
      <c r="V25" s="489"/>
      <c r="W25" s="42" t="s">
        <v>47</v>
      </c>
      <c r="X25" s="43" t="s">
        <v>33</v>
      </c>
      <c r="Y25" s="39">
        <v>0</v>
      </c>
      <c r="Z25" s="62"/>
      <c r="AA25" s="66" t="s">
        <v>34</v>
      </c>
      <c r="AB25" s="60">
        <v>2.5</v>
      </c>
      <c r="AC25" s="60"/>
      <c r="AD25" s="60">
        <f>AB25*5</f>
        <v>12.5</v>
      </c>
      <c r="AE25" s="60" t="s">
        <v>29</v>
      </c>
      <c r="AF25" s="60">
        <f>AD25*9</f>
        <v>112.5</v>
      </c>
      <c r="AG25" s="94"/>
    </row>
    <row r="26" spans="2:33" s="61" customFormat="1" ht="27.9" customHeight="1" x14ac:dyDescent="0.55000000000000004">
      <c r="B26" s="483"/>
      <c r="C26" s="487"/>
      <c r="D26" s="204"/>
      <c r="E26" s="204"/>
      <c r="F26" s="204"/>
      <c r="G26" s="209"/>
      <c r="H26" s="206"/>
      <c r="I26" s="203"/>
      <c r="J26" s="203"/>
      <c r="K26" s="206"/>
      <c r="L26" s="203"/>
      <c r="M26" s="203"/>
      <c r="N26" s="206"/>
      <c r="O26" s="203"/>
      <c r="P26" s="203"/>
      <c r="Q26" s="206"/>
      <c r="R26" s="203"/>
      <c r="S26" s="203"/>
      <c r="T26" s="206"/>
      <c r="U26" s="203"/>
      <c r="V26" s="489"/>
      <c r="W26" s="91">
        <f>Y21*2+Y22*7+Y23*1+Y24*0+Y25*0+Y26*8</f>
        <v>28.5</v>
      </c>
      <c r="X26" s="85" t="s">
        <v>42</v>
      </c>
      <c r="Y26" s="47">
        <v>0</v>
      </c>
      <c r="Z26" s="58"/>
      <c r="AA26" s="66" t="s">
        <v>35</v>
      </c>
      <c r="AB26" s="60"/>
      <c r="AC26" s="66"/>
      <c r="AD26" s="66"/>
      <c r="AE26" s="66">
        <f>AB26*15</f>
        <v>0</v>
      </c>
      <c r="AF26" s="66"/>
      <c r="AG26" s="96"/>
    </row>
    <row r="27" spans="2:33" s="61" customFormat="1" ht="27.9" customHeight="1" x14ac:dyDescent="0.3">
      <c r="B27" s="67" t="s">
        <v>36</v>
      </c>
      <c r="C27" s="68"/>
      <c r="D27" s="204"/>
      <c r="E27" s="206"/>
      <c r="F27" s="204"/>
      <c r="G27" s="203"/>
      <c r="H27" s="206"/>
      <c r="I27" s="203"/>
      <c r="J27" s="203"/>
      <c r="K27" s="206"/>
      <c r="L27" s="203"/>
      <c r="M27" s="203"/>
      <c r="N27" s="206"/>
      <c r="O27" s="203"/>
      <c r="P27" s="203"/>
      <c r="Q27" s="206"/>
      <c r="R27" s="203"/>
      <c r="S27" s="203"/>
      <c r="T27" s="206"/>
      <c r="U27" s="203"/>
      <c r="V27" s="489"/>
      <c r="W27" s="42" t="s">
        <v>12</v>
      </c>
      <c r="X27" s="50"/>
      <c r="Y27" s="39"/>
      <c r="Z27" s="62"/>
      <c r="AA27" s="66"/>
      <c r="AB27" s="60"/>
      <c r="AC27" s="66">
        <f>SUM(AC22:AC26)</f>
        <v>28.700000000000003</v>
      </c>
      <c r="AD27" s="66">
        <f>SUM(AD22:AD26)</f>
        <v>23</v>
      </c>
      <c r="AE27" s="66">
        <f>SUM(AE22:AE26)</f>
        <v>101</v>
      </c>
      <c r="AF27" s="66">
        <f>AC27*4+AD27*9+AE27*4</f>
        <v>725.8</v>
      </c>
      <c r="AG27" s="94"/>
    </row>
    <row r="28" spans="2:33" s="61" customFormat="1" ht="27.9" customHeight="1" thickBot="1" x14ac:dyDescent="0.6">
      <c r="B28" s="69"/>
      <c r="C28" s="70"/>
      <c r="D28" s="206"/>
      <c r="E28" s="206"/>
      <c r="F28" s="203"/>
      <c r="G28" s="203"/>
      <c r="H28" s="206"/>
      <c r="I28" s="203"/>
      <c r="J28" s="203"/>
      <c r="K28" s="206"/>
      <c r="L28" s="203"/>
      <c r="M28" s="203"/>
      <c r="N28" s="206"/>
      <c r="O28" s="203"/>
      <c r="P28" s="203"/>
      <c r="Q28" s="206"/>
      <c r="R28" s="203"/>
      <c r="S28" s="203"/>
      <c r="T28" s="206"/>
      <c r="U28" s="203"/>
      <c r="V28" s="490"/>
      <c r="W28" s="92">
        <f>W22*4+W26*4+W24*9</f>
        <v>728.5</v>
      </c>
      <c r="X28" s="54"/>
      <c r="Y28" s="55"/>
      <c r="Z28" s="58"/>
      <c r="AA28" s="62"/>
      <c r="AB28" s="71"/>
      <c r="AC28" s="72">
        <f>AC27*4/AF27</f>
        <v>0.15817029484706532</v>
      </c>
      <c r="AD28" s="72">
        <f>AD27*9/AF27</f>
        <v>0.28520253513364563</v>
      </c>
      <c r="AE28" s="72">
        <f>AE27*4/AF27</f>
        <v>0.55662717001928907</v>
      </c>
      <c r="AF28" s="62"/>
      <c r="AG28" s="99"/>
    </row>
    <row r="29" spans="2:33" s="36" customFormat="1" ht="27.9" customHeight="1" x14ac:dyDescent="0.4">
      <c r="B29" s="32">
        <v>11</v>
      </c>
      <c r="C29" s="487"/>
      <c r="D29" s="205" t="str">
        <f>'112.11月菜單'!N21</f>
        <v>地瓜飯</v>
      </c>
      <c r="E29" s="205" t="s">
        <v>15</v>
      </c>
      <c r="F29" s="205"/>
      <c r="G29" s="205" t="str">
        <f>'112.11月菜單'!N22</f>
        <v>梅子燒雞(醃)</v>
      </c>
      <c r="H29" s="205" t="s">
        <v>17</v>
      </c>
      <c r="I29" s="205"/>
      <c r="J29" s="205" t="str">
        <f>'112.11月菜單'!N23</f>
        <v>塔香魷魚圈(海)</v>
      </c>
      <c r="K29" s="205" t="s">
        <v>17</v>
      </c>
      <c r="L29" s="205"/>
      <c r="M29" s="205" t="str">
        <f>'112.11月菜單'!N24</f>
        <v>鐵板銀芽肉絲</v>
      </c>
      <c r="N29" s="205" t="s">
        <v>69</v>
      </c>
      <c r="O29" s="205"/>
      <c r="P29" s="205" t="str">
        <f>'112.11月菜單'!N25</f>
        <v>有機蔬菜</v>
      </c>
      <c r="Q29" s="205" t="s">
        <v>53</v>
      </c>
      <c r="R29" s="205"/>
      <c r="S29" s="205" t="str">
        <f>'112.11月菜單'!N26</f>
        <v>紫菜蛋花湯</v>
      </c>
      <c r="T29" s="205" t="s">
        <v>50</v>
      </c>
      <c r="U29" s="205"/>
      <c r="V29" s="488"/>
      <c r="W29" s="33" t="s">
        <v>44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487"/>
      <c r="D30" s="203" t="s">
        <v>24</v>
      </c>
      <c r="E30" s="203"/>
      <c r="F30" s="203">
        <v>80</v>
      </c>
      <c r="G30" s="249" t="s">
        <v>346</v>
      </c>
      <c r="H30" s="250" t="s">
        <v>347</v>
      </c>
      <c r="I30" s="203">
        <v>3</v>
      </c>
      <c r="J30" s="203" t="s">
        <v>96</v>
      </c>
      <c r="K30" s="204"/>
      <c r="L30" s="203">
        <v>40</v>
      </c>
      <c r="M30" s="203" t="s">
        <v>148</v>
      </c>
      <c r="N30" s="203"/>
      <c r="O30" s="203">
        <v>50</v>
      </c>
      <c r="P30" s="203" t="s">
        <v>74</v>
      </c>
      <c r="Q30" s="203"/>
      <c r="R30" s="203">
        <v>80</v>
      </c>
      <c r="S30" s="203" t="s">
        <v>349</v>
      </c>
      <c r="T30" s="203"/>
      <c r="U30" s="203">
        <v>1</v>
      </c>
      <c r="V30" s="489"/>
      <c r="W30" s="96">
        <f>Y29*15+Y30*0+Y31*5+Y32*0+Y33*15+Y34*12+15</f>
        <v>98.5</v>
      </c>
      <c r="X30" s="38" t="s">
        <v>25</v>
      </c>
      <c r="Y30" s="39">
        <v>2.4</v>
      </c>
      <c r="Z30" s="15"/>
      <c r="AA30" s="40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16</v>
      </c>
      <c r="C31" s="487"/>
      <c r="D31" s="203" t="s">
        <v>78</v>
      </c>
      <c r="E31" s="203"/>
      <c r="F31" s="203">
        <v>55</v>
      </c>
      <c r="G31" s="203" t="s">
        <v>348</v>
      </c>
      <c r="H31" s="203"/>
      <c r="I31" s="203">
        <v>50</v>
      </c>
      <c r="J31" s="203" t="s">
        <v>175</v>
      </c>
      <c r="K31" s="203" t="s">
        <v>134</v>
      </c>
      <c r="L31" s="203">
        <v>60</v>
      </c>
      <c r="M31" s="203" t="s">
        <v>124</v>
      </c>
      <c r="N31" s="203"/>
      <c r="O31" s="203">
        <v>1</v>
      </c>
      <c r="P31" s="203"/>
      <c r="Q31" s="203"/>
      <c r="R31" s="203"/>
      <c r="S31" s="203" t="s">
        <v>70</v>
      </c>
      <c r="T31" s="203"/>
      <c r="U31" s="203">
        <v>5</v>
      </c>
      <c r="V31" s="489"/>
      <c r="W31" s="42" t="s">
        <v>46</v>
      </c>
      <c r="X31" s="43" t="s">
        <v>27</v>
      </c>
      <c r="Y31" s="39">
        <v>1.7</v>
      </c>
      <c r="Z31" s="16"/>
      <c r="AA31" s="44" t="s">
        <v>28</v>
      </c>
      <c r="AB31" s="17">
        <v>2</v>
      </c>
      <c r="AC31" s="45">
        <f>AB31*7</f>
        <v>14</v>
      </c>
      <c r="AD31" s="17">
        <f>AB31*5</f>
        <v>10</v>
      </c>
      <c r="AE31" s="17" t="s">
        <v>29</v>
      </c>
      <c r="AF31" s="46">
        <f>AC31*4+AD31*9</f>
        <v>146</v>
      </c>
    </row>
    <row r="32" spans="2:33" ht="27.9" customHeight="1" x14ac:dyDescent="0.4">
      <c r="B32" s="37" t="s">
        <v>10</v>
      </c>
      <c r="C32" s="487"/>
      <c r="D32" s="206"/>
      <c r="E32" s="206"/>
      <c r="F32" s="203"/>
      <c r="G32" s="203"/>
      <c r="H32" s="206"/>
      <c r="I32" s="203"/>
      <c r="J32" s="203" t="s">
        <v>181</v>
      </c>
      <c r="K32" s="206"/>
      <c r="L32" s="203">
        <v>1</v>
      </c>
      <c r="M32" s="497" t="s">
        <v>421</v>
      </c>
      <c r="N32" s="498"/>
      <c r="O32" s="203">
        <v>3</v>
      </c>
      <c r="P32" s="203"/>
      <c r="Q32" s="206"/>
      <c r="R32" s="203"/>
      <c r="S32" s="203" t="s">
        <v>293</v>
      </c>
      <c r="T32" s="204"/>
      <c r="U32" s="203">
        <v>1</v>
      </c>
      <c r="V32" s="489"/>
      <c r="W32" s="91">
        <f>Y29*0+Y30*5+Y31*0+Y32*5+Y33*0+Y34*4</f>
        <v>24.5</v>
      </c>
      <c r="X32" s="43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6" ht="27.9" customHeight="1" x14ac:dyDescent="0.3">
      <c r="B33" s="491" t="s">
        <v>40</v>
      </c>
      <c r="C33" s="487"/>
      <c r="D33" s="206"/>
      <c r="E33" s="206"/>
      <c r="F33" s="203"/>
      <c r="G33" s="203"/>
      <c r="H33" s="206"/>
      <c r="I33" s="203"/>
      <c r="J33" s="203" t="s">
        <v>182</v>
      </c>
      <c r="K33" s="206"/>
      <c r="L33" s="203">
        <v>1</v>
      </c>
      <c r="M33" s="204"/>
      <c r="N33" s="206"/>
      <c r="O33" s="203"/>
      <c r="P33" s="203"/>
      <c r="Q33" s="206"/>
      <c r="R33" s="203"/>
      <c r="S33" s="204"/>
      <c r="T33" s="204"/>
      <c r="U33" s="204"/>
      <c r="V33" s="489"/>
      <c r="W33" s="42" t="s">
        <v>47</v>
      </c>
      <c r="X33" s="43" t="s">
        <v>33</v>
      </c>
      <c r="Y33" s="39">
        <v>0</v>
      </c>
      <c r="Z33" s="16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J33" s="16"/>
    </row>
    <row r="34" spans="2:36" ht="27.9" customHeight="1" x14ac:dyDescent="0.4">
      <c r="B34" s="491"/>
      <c r="C34" s="487"/>
      <c r="D34" s="206"/>
      <c r="E34" s="206"/>
      <c r="F34" s="203"/>
      <c r="G34" s="203"/>
      <c r="H34" s="206"/>
      <c r="I34" s="203"/>
      <c r="J34" s="203"/>
      <c r="K34" s="206"/>
      <c r="L34" s="203"/>
      <c r="M34" s="204"/>
      <c r="N34" s="206"/>
      <c r="O34" s="203"/>
      <c r="P34" s="203"/>
      <c r="Q34" s="206"/>
      <c r="R34" s="203"/>
      <c r="S34" s="172"/>
      <c r="T34" s="172"/>
      <c r="U34" s="172"/>
      <c r="V34" s="489"/>
      <c r="W34" s="91">
        <f>Y29*2+Y30*7+Y31*1+Y32*0+Y33*0+Y34*8</f>
        <v>28.5</v>
      </c>
      <c r="X34" s="85" t="s">
        <v>42</v>
      </c>
      <c r="Y34" s="47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6" ht="27.9" customHeight="1" x14ac:dyDescent="0.3">
      <c r="B35" s="48" t="s">
        <v>36</v>
      </c>
      <c r="C35" s="49"/>
      <c r="D35" s="206"/>
      <c r="E35" s="206"/>
      <c r="F35" s="203"/>
      <c r="G35" s="203"/>
      <c r="H35" s="206"/>
      <c r="I35" s="203"/>
      <c r="J35" s="203"/>
      <c r="K35" s="206"/>
      <c r="L35" s="203"/>
      <c r="M35" s="203"/>
      <c r="N35" s="206"/>
      <c r="O35" s="203"/>
      <c r="P35" s="203"/>
      <c r="Q35" s="206"/>
      <c r="R35" s="203"/>
      <c r="S35" s="203"/>
      <c r="T35" s="206"/>
      <c r="U35" s="203"/>
      <c r="V35" s="489"/>
      <c r="W35" s="42" t="s">
        <v>12</v>
      </c>
      <c r="X35" s="50"/>
      <c r="Y35" s="39"/>
      <c r="Z35" s="16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94"/>
    </row>
    <row r="36" spans="2:36" ht="27.9" customHeight="1" x14ac:dyDescent="0.4">
      <c r="B36" s="51"/>
      <c r="C36" s="52"/>
      <c r="D36" s="206"/>
      <c r="E36" s="206"/>
      <c r="F36" s="203"/>
      <c r="G36" s="203"/>
      <c r="H36" s="206"/>
      <c r="I36" s="203"/>
      <c r="J36" s="203"/>
      <c r="K36" s="206"/>
      <c r="L36" s="203"/>
      <c r="M36" s="203"/>
      <c r="N36" s="206"/>
      <c r="O36" s="203"/>
      <c r="P36" s="203"/>
      <c r="Q36" s="206"/>
      <c r="R36" s="203"/>
      <c r="S36" s="203"/>
      <c r="T36" s="206"/>
      <c r="U36" s="203"/>
      <c r="V36" s="490"/>
      <c r="W36" s="92">
        <f>W30*4+W34*4+W32*9</f>
        <v>728.5</v>
      </c>
      <c r="X36" s="54"/>
      <c r="Y36" s="55"/>
      <c r="Z36" s="15"/>
      <c r="AC36" s="53">
        <f>AC35*4/AF35</f>
        <v>0.14447187215798363</v>
      </c>
      <c r="AD36" s="53">
        <f>AD35*9/AF35</f>
        <v>0.26308951539560865</v>
      </c>
      <c r="AE36" s="53">
        <f>AE35*4/AF35</f>
        <v>0.59243861244640761</v>
      </c>
      <c r="AG36" s="99"/>
    </row>
    <row r="37" spans="2:36" s="36" customFormat="1" ht="27.9" customHeight="1" x14ac:dyDescent="0.4">
      <c r="B37" s="32">
        <v>11</v>
      </c>
      <c r="C37" s="487"/>
      <c r="D37" s="205" t="str">
        <f>'112.11月菜單'!R21</f>
        <v>夜市鐵板拌麵</v>
      </c>
      <c r="E37" s="205" t="s">
        <v>50</v>
      </c>
      <c r="F37" s="205"/>
      <c r="G37" s="205" t="str">
        <f>'112.11月菜單'!R22</f>
        <v>BBQ雞翅</v>
      </c>
      <c r="H37" s="205" t="s">
        <v>351</v>
      </c>
      <c r="I37" s="205"/>
      <c r="J37" s="205" t="str">
        <f>'112.11月菜單'!R23</f>
        <v>銀絲卷(冷)</v>
      </c>
      <c r="K37" s="205" t="s">
        <v>15</v>
      </c>
      <c r="L37" s="205"/>
      <c r="M37" s="205" t="str">
        <f>'112.11月菜單'!R24</f>
        <v>壽喜燒肉</v>
      </c>
      <c r="N37" s="205" t="s">
        <v>17</v>
      </c>
      <c r="O37" s="205"/>
      <c r="P37" s="205" t="str">
        <f>'112.11月菜單'!R25</f>
        <v>深色蔬菜</v>
      </c>
      <c r="Q37" s="205" t="s">
        <v>62</v>
      </c>
      <c r="R37" s="205"/>
      <c r="S37" s="205" t="str">
        <f>'112.11月菜單'!R26</f>
        <v>味噌菇菇湯</v>
      </c>
      <c r="T37" s="205" t="s">
        <v>63</v>
      </c>
      <c r="U37" s="205"/>
      <c r="V37" s="488"/>
      <c r="W37" s="165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94"/>
    </row>
    <row r="38" spans="2:36" ht="27.9" customHeight="1" x14ac:dyDescent="0.4">
      <c r="B38" s="37" t="s">
        <v>8</v>
      </c>
      <c r="C38" s="487"/>
      <c r="D38" s="204" t="s">
        <v>120</v>
      </c>
      <c r="E38" s="203"/>
      <c r="F38" s="203">
        <v>120</v>
      </c>
      <c r="G38" s="221" t="s">
        <v>350</v>
      </c>
      <c r="H38" s="204"/>
      <c r="I38" s="203">
        <v>60</v>
      </c>
      <c r="J38" s="203" t="s">
        <v>352</v>
      </c>
      <c r="K38" s="203" t="s">
        <v>104</v>
      </c>
      <c r="L38" s="203">
        <v>30</v>
      </c>
      <c r="M38" s="204" t="s">
        <v>155</v>
      </c>
      <c r="N38" s="204"/>
      <c r="O38" s="204">
        <v>30</v>
      </c>
      <c r="P38" s="203" t="s">
        <v>74</v>
      </c>
      <c r="Q38" s="204"/>
      <c r="R38" s="203">
        <v>80</v>
      </c>
      <c r="S38" s="203" t="s">
        <v>309</v>
      </c>
      <c r="T38" s="203"/>
      <c r="U38" s="203">
        <v>1</v>
      </c>
      <c r="V38" s="489"/>
      <c r="W38" s="166">
        <f>Y37*15+Y38*0+Y39*5+Y40*0+Y41*15+Y42*12+15</f>
        <v>99</v>
      </c>
      <c r="X38" s="38" t="s">
        <v>25</v>
      </c>
      <c r="Y38" s="39">
        <v>2.4</v>
      </c>
      <c r="Z38" s="15"/>
      <c r="AA38" s="40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6"/>
    </row>
    <row r="39" spans="2:36" ht="27.9" customHeight="1" x14ac:dyDescent="0.4">
      <c r="B39" s="37">
        <v>17</v>
      </c>
      <c r="C39" s="487"/>
      <c r="D39" s="203" t="s">
        <v>101</v>
      </c>
      <c r="E39" s="203"/>
      <c r="F39" s="203">
        <v>20</v>
      </c>
      <c r="G39" s="203"/>
      <c r="H39" s="204"/>
      <c r="I39" s="203"/>
      <c r="J39" s="203"/>
      <c r="K39" s="203"/>
      <c r="L39" s="203"/>
      <c r="M39" s="203" t="s">
        <v>353</v>
      </c>
      <c r="N39" s="204"/>
      <c r="O39" s="203">
        <v>30</v>
      </c>
      <c r="P39" s="203"/>
      <c r="Q39" s="204"/>
      <c r="R39" s="203"/>
      <c r="S39" s="203" t="s">
        <v>310</v>
      </c>
      <c r="T39" s="203"/>
      <c r="U39" s="203">
        <v>20</v>
      </c>
      <c r="V39" s="489"/>
      <c r="W39" s="167" t="s">
        <v>46</v>
      </c>
      <c r="X39" s="43" t="s">
        <v>27</v>
      </c>
      <c r="Y39" s="39">
        <v>1.8</v>
      </c>
      <c r="Z39" s="16"/>
      <c r="AA39" s="44" t="s">
        <v>28</v>
      </c>
      <c r="AB39" s="17">
        <v>2.2999999999999998</v>
      </c>
      <c r="AC39" s="45">
        <f>AB39*7</f>
        <v>16.099999999999998</v>
      </c>
      <c r="AD39" s="17">
        <f>AB39*5</f>
        <v>11.5</v>
      </c>
      <c r="AE39" s="17" t="s">
        <v>29</v>
      </c>
      <c r="AF39" s="46">
        <f>AC39*4+AD39*9</f>
        <v>167.89999999999998</v>
      </c>
      <c r="AG39" s="94"/>
    </row>
    <row r="40" spans="2:36" ht="27.9" customHeight="1" x14ac:dyDescent="0.4">
      <c r="B40" s="37" t="s">
        <v>10</v>
      </c>
      <c r="C40" s="487"/>
      <c r="D40" s="204" t="s">
        <v>68</v>
      </c>
      <c r="E40" s="204"/>
      <c r="F40" s="203">
        <v>8</v>
      </c>
      <c r="G40" s="203"/>
      <c r="H40" s="204"/>
      <c r="I40" s="203"/>
      <c r="J40" s="203"/>
      <c r="K40" s="206"/>
      <c r="L40" s="203"/>
      <c r="M40" s="497" t="s">
        <v>152</v>
      </c>
      <c r="N40" s="498"/>
      <c r="O40" s="203">
        <v>10</v>
      </c>
      <c r="P40" s="203"/>
      <c r="Q40" s="204"/>
      <c r="R40" s="203"/>
      <c r="S40" s="203" t="s">
        <v>311</v>
      </c>
      <c r="T40" s="203"/>
      <c r="U40" s="203">
        <v>5</v>
      </c>
      <c r="V40" s="489"/>
      <c r="W40" s="166">
        <f>Y37*0+Y38*5+Y39*0+Y40*5+Y41*0+Y42*4</f>
        <v>24.5</v>
      </c>
      <c r="X40" s="43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  <c r="AG40" s="96"/>
    </row>
    <row r="41" spans="2:36" ht="27.9" customHeight="1" x14ac:dyDescent="0.3">
      <c r="B41" s="491" t="s">
        <v>32</v>
      </c>
      <c r="C41" s="487"/>
      <c r="D41" s="204" t="s">
        <v>129</v>
      </c>
      <c r="E41" s="204"/>
      <c r="F41" s="203">
        <v>1</v>
      </c>
      <c r="G41" s="203"/>
      <c r="H41" s="204"/>
      <c r="I41" s="203"/>
      <c r="J41" s="203"/>
      <c r="K41" s="206"/>
      <c r="L41" s="203"/>
      <c r="M41" s="203" t="s">
        <v>281</v>
      </c>
      <c r="N41" s="204"/>
      <c r="O41" s="203">
        <v>1</v>
      </c>
      <c r="P41" s="203"/>
      <c r="Q41" s="204"/>
      <c r="R41" s="203"/>
      <c r="S41" s="204" t="s">
        <v>312</v>
      </c>
      <c r="T41" s="204"/>
      <c r="U41" s="204">
        <v>5</v>
      </c>
      <c r="V41" s="489"/>
      <c r="W41" s="167" t="s">
        <v>47</v>
      </c>
      <c r="X41" s="43" t="s">
        <v>33</v>
      </c>
      <c r="Y41" s="39">
        <v>0</v>
      </c>
      <c r="Z41" s="16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94"/>
    </row>
    <row r="42" spans="2:36" ht="27.9" customHeight="1" x14ac:dyDescent="0.4">
      <c r="B42" s="491"/>
      <c r="C42" s="487"/>
      <c r="D42" s="204"/>
      <c r="E42" s="206"/>
      <c r="F42" s="203"/>
      <c r="G42" s="203"/>
      <c r="H42" s="206"/>
      <c r="I42" s="203"/>
      <c r="J42" s="203"/>
      <c r="K42" s="206"/>
      <c r="L42" s="203"/>
      <c r="M42" s="192"/>
      <c r="N42" s="187"/>
      <c r="O42" s="189"/>
      <c r="P42" s="203"/>
      <c r="Q42" s="206"/>
      <c r="R42" s="203"/>
      <c r="S42" s="204" t="s">
        <v>302</v>
      </c>
      <c r="T42" s="206"/>
      <c r="U42" s="204">
        <v>3</v>
      </c>
      <c r="V42" s="489"/>
      <c r="W42" s="166">
        <f>Y37*2+Y38*7+Y39*1+Y40*0+Y41*0+Y42*8</f>
        <v>28.6</v>
      </c>
      <c r="X42" s="85" t="s">
        <v>42</v>
      </c>
      <c r="Y42" s="47">
        <v>0</v>
      </c>
      <c r="Z42" s="15"/>
      <c r="AA42" s="16" t="s">
        <v>35</v>
      </c>
      <c r="AE42" s="16">
        <f>AB42*15</f>
        <v>0</v>
      </c>
      <c r="AG42" s="96"/>
    </row>
    <row r="43" spans="2:36" ht="27.9" customHeight="1" x14ac:dyDescent="0.3">
      <c r="B43" s="48" t="s">
        <v>36</v>
      </c>
      <c r="C43" s="49"/>
      <c r="D43" s="204"/>
      <c r="E43" s="206"/>
      <c r="F43" s="203"/>
      <c r="G43" s="203"/>
      <c r="H43" s="206"/>
      <c r="I43" s="203"/>
      <c r="J43" s="204"/>
      <c r="K43" s="206"/>
      <c r="L43" s="204"/>
      <c r="M43" s="215"/>
      <c r="N43" s="219"/>
      <c r="O43" s="203"/>
      <c r="P43" s="203"/>
      <c r="Q43" s="206"/>
      <c r="R43" s="203"/>
      <c r="S43" s="102" t="s">
        <v>108</v>
      </c>
      <c r="T43" s="248"/>
      <c r="U43" s="102">
        <v>1</v>
      </c>
      <c r="V43" s="489"/>
      <c r="W43" s="167" t="s">
        <v>12</v>
      </c>
      <c r="X43" s="50"/>
      <c r="Y43" s="39"/>
      <c r="Z43" s="16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94"/>
    </row>
    <row r="44" spans="2:36" ht="27.9" customHeight="1" thickBot="1" x14ac:dyDescent="0.45">
      <c r="B44" s="73"/>
      <c r="C44" s="52"/>
      <c r="D44" s="210"/>
      <c r="E44" s="210"/>
      <c r="F44" s="211"/>
      <c r="G44" s="211"/>
      <c r="H44" s="210"/>
      <c r="I44" s="211"/>
      <c r="J44" s="211"/>
      <c r="K44" s="210"/>
      <c r="L44" s="211"/>
      <c r="M44" s="211"/>
      <c r="N44" s="210"/>
      <c r="O44" s="211"/>
      <c r="P44" s="211"/>
      <c r="Q44" s="210"/>
      <c r="R44" s="211"/>
      <c r="S44" s="211"/>
      <c r="T44" s="210"/>
      <c r="U44" s="211"/>
      <c r="V44" s="490"/>
      <c r="W44" s="168">
        <f>W38*4+W42*4+W40*9</f>
        <v>730.9</v>
      </c>
      <c r="X44" s="54"/>
      <c r="Y44" s="55"/>
      <c r="Z44" s="15"/>
      <c r="AC44" s="53">
        <f>AC43*4/AF43</f>
        <v>0.16345624656026417</v>
      </c>
      <c r="AD44" s="53">
        <f>AD43*9/AF43</f>
        <v>0.29719317556411667</v>
      </c>
      <c r="AE44" s="53">
        <f>AE43*4/AF43</f>
        <v>0.53935057787561924</v>
      </c>
      <c r="AG44" s="99"/>
    </row>
    <row r="45" spans="2:36" s="77" customFormat="1" ht="21.75" customHeight="1" x14ac:dyDescent="0.3">
      <c r="B45" s="74"/>
      <c r="C45" s="16"/>
      <c r="D45" s="41"/>
      <c r="E45" s="75"/>
      <c r="F45" s="41"/>
      <c r="G45" s="41"/>
      <c r="H45" s="75"/>
      <c r="I45" s="41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76"/>
      <c r="AA45" s="66"/>
      <c r="AB45" s="60"/>
      <c r="AC45" s="66"/>
      <c r="AD45" s="66"/>
      <c r="AE45" s="66"/>
      <c r="AF45" s="66"/>
      <c r="AG45" s="66"/>
    </row>
    <row r="46" spans="2:36" ht="28.2" x14ac:dyDescent="0.3">
      <c r="B46" s="60"/>
      <c r="C46" s="77"/>
      <c r="D46" s="499"/>
      <c r="E46" s="499"/>
      <c r="F46" s="502"/>
      <c r="G46" s="502"/>
      <c r="H46" s="78"/>
      <c r="I46" s="16"/>
      <c r="J46" s="16"/>
      <c r="K46" s="78"/>
      <c r="L46" s="16"/>
      <c r="M46" s="117"/>
      <c r="N46" s="118"/>
      <c r="O46" s="118"/>
      <c r="P46" s="16"/>
      <c r="Q46" s="78"/>
      <c r="R46" s="16"/>
      <c r="T46" s="78"/>
      <c r="U46" s="16"/>
      <c r="V46" s="79"/>
      <c r="Y46" s="82"/>
    </row>
    <row r="47" spans="2:36" ht="28.2" x14ac:dyDescent="0.3">
      <c r="G47" s="118"/>
      <c r="H47" s="118"/>
      <c r="I47" s="118"/>
      <c r="J47" s="118"/>
      <c r="K47" s="118"/>
      <c r="L47" s="118"/>
      <c r="M47" s="118"/>
      <c r="N47" s="117"/>
      <c r="O47" s="118"/>
      <c r="P47" s="118"/>
      <c r="Q47" s="118"/>
      <c r="R47" s="118"/>
      <c r="S47" s="118"/>
      <c r="T47" s="118"/>
      <c r="U47" s="118"/>
      <c r="V47" s="79"/>
      <c r="Y47" s="82"/>
    </row>
    <row r="48" spans="2:36" ht="28.2" x14ac:dyDescent="0.3">
      <c r="G48" s="118"/>
      <c r="H48" s="118"/>
      <c r="I48" s="118"/>
      <c r="J48" s="118"/>
      <c r="K48" s="118"/>
      <c r="L48" s="118"/>
      <c r="M48" s="118"/>
      <c r="N48" s="117"/>
      <c r="O48" s="118"/>
      <c r="P48" s="118"/>
      <c r="Q48" s="118"/>
      <c r="R48" s="118"/>
      <c r="S48" s="118"/>
      <c r="T48" s="118"/>
      <c r="U48" s="118"/>
      <c r="V48" s="79"/>
      <c r="Y48" s="82"/>
    </row>
    <row r="49" spans="7:25" ht="28.2" x14ac:dyDescent="0.3">
      <c r="G49" s="118"/>
      <c r="H49" s="120"/>
      <c r="I49" s="118"/>
      <c r="J49" s="118"/>
      <c r="K49" s="120"/>
      <c r="L49" s="118"/>
      <c r="M49" s="118"/>
      <c r="N49" s="117"/>
      <c r="O49" s="118"/>
      <c r="P49" s="118"/>
      <c r="Q49" s="120"/>
      <c r="R49" s="118"/>
      <c r="S49" s="117"/>
      <c r="T49" s="120"/>
      <c r="U49" s="118"/>
      <c r="V49" s="79"/>
      <c r="Y49" s="82"/>
    </row>
    <row r="50" spans="7:25" x14ac:dyDescent="0.3">
      <c r="Y50" s="82"/>
    </row>
    <row r="51" spans="7:25" x14ac:dyDescent="0.3">
      <c r="Y51" s="82"/>
    </row>
    <row r="52" spans="7:25" x14ac:dyDescent="0.3">
      <c r="Y52" s="82"/>
    </row>
  </sheetData>
  <mergeCells count="27">
    <mergeCell ref="C37:C42"/>
    <mergeCell ref="V37:V44"/>
    <mergeCell ref="B41:B42"/>
    <mergeCell ref="J45:Y45"/>
    <mergeCell ref="D46:G46"/>
    <mergeCell ref="M40:N40"/>
    <mergeCell ref="C21:C26"/>
    <mergeCell ref="V21:V28"/>
    <mergeCell ref="B25:B26"/>
    <mergeCell ref="C29:C34"/>
    <mergeCell ref="V29:V36"/>
    <mergeCell ref="B33:B34"/>
    <mergeCell ref="G22:H22"/>
    <mergeCell ref="J24:K24"/>
    <mergeCell ref="S23:T23"/>
    <mergeCell ref="M32:N32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8:H8"/>
    <mergeCell ref="J15:K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B28" zoomScale="75" zoomScaleNormal="75" workbookViewId="0">
      <selection activeCell="D30" sqref="D30:F31"/>
    </sheetView>
  </sheetViews>
  <sheetFormatPr defaultColWidth="9" defaultRowHeight="21" x14ac:dyDescent="0.3"/>
  <cols>
    <col min="1" max="1" width="1.88671875" style="41" customWidth="1"/>
    <col min="2" max="2" width="4.88671875" style="74" customWidth="1"/>
    <col min="3" max="3" width="0" style="41" hidden="1" customWidth="1"/>
    <col min="4" max="4" width="18.6640625" style="41" customWidth="1"/>
    <col min="5" max="5" width="5.6640625" style="75" customWidth="1"/>
    <col min="6" max="6" width="9.6640625" style="41" customWidth="1"/>
    <col min="7" max="7" width="18.6640625" style="41" customWidth="1"/>
    <col min="8" max="8" width="5.6640625" style="75" customWidth="1"/>
    <col min="9" max="9" width="9.6640625" style="41" customWidth="1"/>
    <col min="10" max="10" width="18.6640625" style="41" customWidth="1"/>
    <col min="11" max="11" width="5.6640625" style="75" customWidth="1"/>
    <col min="12" max="12" width="9.6640625" style="41" customWidth="1"/>
    <col min="13" max="13" width="18.6640625" style="41" customWidth="1"/>
    <col min="14" max="14" width="5.6640625" style="75" customWidth="1"/>
    <col min="15" max="15" width="9.6640625" style="41" customWidth="1"/>
    <col min="16" max="16" width="18.6640625" style="41" customWidth="1"/>
    <col min="17" max="17" width="5.6640625" style="75" customWidth="1"/>
    <col min="18" max="18" width="9.6640625" style="41" customWidth="1"/>
    <col min="19" max="19" width="18.6640625" style="41" customWidth="1"/>
    <col min="20" max="20" width="5.6640625" style="75" customWidth="1"/>
    <col min="21" max="21" width="9.6640625" style="41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1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41"/>
  </cols>
  <sheetData>
    <row r="1" spans="2:32" s="3" customFormat="1" ht="39" x14ac:dyDescent="0.7">
      <c r="B1" s="484" t="s">
        <v>443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2"/>
      <c r="AB1" s="4"/>
    </row>
    <row r="2" spans="2:32" s="3" customFormat="1" ht="13.5" customHeight="1" x14ac:dyDescent="0.6">
      <c r="B2" s="485"/>
      <c r="C2" s="486"/>
      <c r="D2" s="486"/>
      <c r="E2" s="486"/>
      <c r="F2" s="486"/>
      <c r="G2" s="486"/>
      <c r="H2" s="112"/>
      <c r="I2" s="2"/>
      <c r="J2" s="2"/>
      <c r="K2" s="112"/>
      <c r="L2" s="2"/>
      <c r="M2" s="2"/>
      <c r="N2" s="112"/>
      <c r="O2" s="2"/>
      <c r="P2" s="2"/>
      <c r="Q2" s="112"/>
      <c r="R2" s="2"/>
      <c r="S2" s="2"/>
      <c r="T2" s="112"/>
      <c r="U2" s="2"/>
      <c r="V2" s="6"/>
      <c r="W2" s="7"/>
      <c r="X2" s="8"/>
      <c r="Y2" s="7"/>
      <c r="Z2" s="2"/>
      <c r="AB2" s="4"/>
    </row>
    <row r="3" spans="2:32" s="16" customFormat="1" ht="32.25" customHeight="1" thickBot="1" x14ac:dyDescent="0.5">
      <c r="B3" s="86" t="s">
        <v>43</v>
      </c>
      <c r="C3" s="9"/>
      <c r="D3" s="10"/>
      <c r="E3" s="10"/>
      <c r="F3" s="492" t="s">
        <v>142</v>
      </c>
      <c r="G3" s="492"/>
      <c r="H3" s="492"/>
      <c r="I3" s="492"/>
      <c r="J3" s="492"/>
      <c r="K3" s="492"/>
      <c r="L3" s="10"/>
      <c r="M3" s="10"/>
      <c r="N3" s="10"/>
      <c r="O3" s="10"/>
      <c r="P3" s="10"/>
      <c r="Q3" s="10"/>
      <c r="R3" s="10"/>
      <c r="S3" s="3"/>
      <c r="T3" s="10"/>
      <c r="U3" s="10"/>
      <c r="V3" s="11"/>
      <c r="W3" s="12"/>
      <c r="X3" s="13"/>
      <c r="Y3" s="14"/>
      <c r="Z3" s="15"/>
      <c r="AB3" s="17"/>
    </row>
    <row r="4" spans="2:32" s="31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2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9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9"/>
      <c r="AC4" s="30"/>
      <c r="AD4" s="30"/>
      <c r="AE4" s="30"/>
      <c r="AF4" s="30"/>
    </row>
    <row r="5" spans="2:32" s="36" customFormat="1" ht="65.099999999999994" customHeight="1" x14ac:dyDescent="0.4">
      <c r="B5" s="32">
        <v>11</v>
      </c>
      <c r="C5" s="487"/>
      <c r="D5" s="205" t="str">
        <f>'112.11月菜單'!B30</f>
        <v>香Q米飯</v>
      </c>
      <c r="E5" s="205" t="s">
        <v>65</v>
      </c>
      <c r="F5" s="202" t="s">
        <v>16</v>
      </c>
      <c r="G5" s="205" t="str">
        <f>'112.11月菜單'!B31</f>
        <v>豆干滷肉(豆)</v>
      </c>
      <c r="H5" s="205" t="s">
        <v>356</v>
      </c>
      <c r="I5" s="202" t="s">
        <v>16</v>
      </c>
      <c r="J5" s="205" t="str">
        <f>'112.11月菜單'!B32</f>
        <v>香炒豆芽米粉</v>
      </c>
      <c r="K5" s="205" t="s">
        <v>72</v>
      </c>
      <c r="L5" s="202" t="s">
        <v>16</v>
      </c>
      <c r="M5" s="205" t="str">
        <f>'112.11月菜單'!B33</f>
        <v>佛跳牆(醃)</v>
      </c>
      <c r="N5" s="205" t="s">
        <v>178</v>
      </c>
      <c r="O5" s="202" t="s">
        <v>16</v>
      </c>
      <c r="P5" s="205" t="str">
        <f>'112.11月菜單'!B34</f>
        <v>深色蔬菜</v>
      </c>
      <c r="Q5" s="205" t="s">
        <v>67</v>
      </c>
      <c r="R5" s="202" t="s">
        <v>16</v>
      </c>
      <c r="S5" s="205" t="str">
        <f>'112.11月菜單'!B35</f>
        <v>菜頭湯</v>
      </c>
      <c r="T5" s="205" t="s">
        <v>66</v>
      </c>
      <c r="U5" s="202" t="s">
        <v>16</v>
      </c>
      <c r="V5" s="488"/>
      <c r="W5" s="33" t="s">
        <v>44</v>
      </c>
      <c r="X5" s="34" t="s">
        <v>19</v>
      </c>
      <c r="Y5" s="35">
        <v>5.6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</row>
    <row r="6" spans="2:32" ht="27.9" customHeight="1" x14ac:dyDescent="0.4">
      <c r="B6" s="37" t="s">
        <v>8</v>
      </c>
      <c r="C6" s="487"/>
      <c r="D6" s="203" t="s">
        <v>73</v>
      </c>
      <c r="E6" s="204"/>
      <c r="F6" s="203">
        <v>100</v>
      </c>
      <c r="G6" s="508" t="s">
        <v>331</v>
      </c>
      <c r="H6" s="509"/>
      <c r="I6" s="203">
        <v>40</v>
      </c>
      <c r="J6" s="215" t="s">
        <v>179</v>
      </c>
      <c r="K6" s="193"/>
      <c r="L6" s="195">
        <v>30</v>
      </c>
      <c r="M6" s="204" t="s">
        <v>385</v>
      </c>
      <c r="N6" s="204"/>
      <c r="O6" s="204">
        <v>40</v>
      </c>
      <c r="P6" s="203" t="s">
        <v>74</v>
      </c>
      <c r="Q6" s="203"/>
      <c r="R6" s="203">
        <v>80</v>
      </c>
      <c r="S6" s="204" t="s">
        <v>363</v>
      </c>
      <c r="T6" s="203"/>
      <c r="U6" s="203">
        <v>30</v>
      </c>
      <c r="V6" s="489"/>
      <c r="W6" s="96">
        <f>Y5*15+Y6*0+Y7*5+Y8*0+Y9*15+Y10*12+15</f>
        <v>108.5</v>
      </c>
      <c r="X6" s="38" t="s">
        <v>25</v>
      </c>
      <c r="Y6" s="39">
        <v>2.2000000000000002</v>
      </c>
      <c r="Z6" s="15"/>
      <c r="AA6" s="40" t="s">
        <v>26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</row>
    <row r="7" spans="2:32" ht="27.9" customHeight="1" x14ac:dyDescent="0.4">
      <c r="B7" s="37">
        <v>20</v>
      </c>
      <c r="C7" s="487"/>
      <c r="D7" s="203"/>
      <c r="E7" s="204"/>
      <c r="F7" s="203"/>
      <c r="G7" s="203" t="s">
        <v>116</v>
      </c>
      <c r="H7" s="204" t="s">
        <v>332</v>
      </c>
      <c r="I7" s="203">
        <v>30</v>
      </c>
      <c r="J7" s="208" t="s">
        <v>180</v>
      </c>
      <c r="K7" s="194"/>
      <c r="L7" s="199">
        <v>10</v>
      </c>
      <c r="M7" s="203" t="s">
        <v>386</v>
      </c>
      <c r="N7" s="203"/>
      <c r="O7" s="204">
        <v>10</v>
      </c>
      <c r="P7" s="203"/>
      <c r="Q7" s="203"/>
      <c r="R7" s="203"/>
      <c r="S7" s="204"/>
      <c r="T7" s="203"/>
      <c r="U7" s="203"/>
      <c r="V7" s="489"/>
      <c r="W7" s="42" t="s">
        <v>46</v>
      </c>
      <c r="X7" s="43" t="s">
        <v>27</v>
      </c>
      <c r="Y7" s="39">
        <v>1.9</v>
      </c>
      <c r="Z7" s="16"/>
      <c r="AA7" s="44" t="s">
        <v>28</v>
      </c>
      <c r="AB7" s="17">
        <v>2</v>
      </c>
      <c r="AC7" s="45">
        <f>AB7*7</f>
        <v>14</v>
      </c>
      <c r="AD7" s="17">
        <f>AB7*5</f>
        <v>10</v>
      </c>
      <c r="AE7" s="17" t="s">
        <v>29</v>
      </c>
      <c r="AF7" s="46">
        <f>AC7*4+AD7*9</f>
        <v>146</v>
      </c>
    </row>
    <row r="8" spans="2:32" ht="27.9" customHeight="1" x14ac:dyDescent="0.4">
      <c r="B8" s="37" t="s">
        <v>10</v>
      </c>
      <c r="C8" s="487"/>
      <c r="D8" s="203"/>
      <c r="E8" s="204"/>
      <c r="F8" s="203"/>
      <c r="G8" s="203" t="s">
        <v>333</v>
      </c>
      <c r="H8" s="204"/>
      <c r="I8" s="203">
        <v>3</v>
      </c>
      <c r="J8" s="208" t="s">
        <v>101</v>
      </c>
      <c r="K8" s="194"/>
      <c r="L8" s="199">
        <v>5</v>
      </c>
      <c r="M8" s="238" t="s">
        <v>387</v>
      </c>
      <c r="N8" s="203" t="s">
        <v>141</v>
      </c>
      <c r="O8" s="203">
        <v>10</v>
      </c>
      <c r="P8" s="203"/>
      <c r="Q8" s="206"/>
      <c r="R8" s="203"/>
      <c r="S8" s="204"/>
      <c r="T8" s="203"/>
      <c r="U8" s="203"/>
      <c r="V8" s="489"/>
      <c r="W8" s="91">
        <f>Y5*0+Y6*5+Y7*0+Y8*5+Y9*0+Y10*4</f>
        <v>23.5</v>
      </c>
      <c r="X8" s="43" t="s">
        <v>30</v>
      </c>
      <c r="Y8" s="39">
        <v>2.5</v>
      </c>
      <c r="Z8" s="15"/>
      <c r="AA8" s="16" t="s">
        <v>31</v>
      </c>
      <c r="AB8" s="17">
        <v>1.5</v>
      </c>
      <c r="AC8" s="17">
        <f>AB8*1</f>
        <v>1.5</v>
      </c>
      <c r="AD8" s="17" t="s">
        <v>29</v>
      </c>
      <c r="AE8" s="17">
        <f>AB8*5</f>
        <v>7.5</v>
      </c>
      <c r="AF8" s="17">
        <f>AC8*4+AE8*4</f>
        <v>36</v>
      </c>
    </row>
    <row r="9" spans="2:32" ht="27.9" customHeight="1" x14ac:dyDescent="0.3">
      <c r="B9" s="491" t="s">
        <v>37</v>
      </c>
      <c r="C9" s="487"/>
      <c r="D9" s="204"/>
      <c r="E9" s="204"/>
      <c r="F9" s="204"/>
      <c r="G9" s="203"/>
      <c r="H9" s="204"/>
      <c r="I9" s="203"/>
      <c r="J9" s="208" t="s">
        <v>170</v>
      </c>
      <c r="K9" s="194"/>
      <c r="L9" s="198">
        <v>3</v>
      </c>
      <c r="M9" s="238" t="s">
        <v>388</v>
      </c>
      <c r="N9" s="240"/>
      <c r="O9" s="203">
        <v>3</v>
      </c>
      <c r="P9" s="203"/>
      <c r="Q9" s="206"/>
      <c r="R9" s="203"/>
      <c r="S9" s="204"/>
      <c r="T9" s="203"/>
      <c r="U9" s="203"/>
      <c r="V9" s="489"/>
      <c r="W9" s="42" t="s">
        <v>47</v>
      </c>
      <c r="X9" s="43" t="s">
        <v>33</v>
      </c>
      <c r="Y9" s="39">
        <v>0</v>
      </c>
      <c r="Z9" s="16"/>
      <c r="AA9" s="16" t="s">
        <v>34</v>
      </c>
      <c r="AB9" s="17">
        <v>2.5</v>
      </c>
      <c r="AC9" s="17"/>
      <c r="AD9" s="17">
        <f>AB9*5</f>
        <v>12.5</v>
      </c>
      <c r="AE9" s="17" t="s">
        <v>29</v>
      </c>
      <c r="AF9" s="17">
        <f>AD9*9</f>
        <v>112.5</v>
      </c>
    </row>
    <row r="10" spans="2:32" ht="27.9" customHeight="1" x14ac:dyDescent="0.4">
      <c r="B10" s="491"/>
      <c r="C10" s="487"/>
      <c r="D10" s="204"/>
      <c r="E10" s="204"/>
      <c r="F10" s="204"/>
      <c r="G10" s="203"/>
      <c r="H10" s="206"/>
      <c r="I10" s="203"/>
      <c r="J10" s="208" t="s">
        <v>183</v>
      </c>
      <c r="K10" s="194"/>
      <c r="L10" s="199">
        <v>1</v>
      </c>
      <c r="M10" s="204" t="s">
        <v>389</v>
      </c>
      <c r="N10" s="187"/>
      <c r="O10" s="203">
        <v>1</v>
      </c>
      <c r="P10" s="203"/>
      <c r="Q10" s="206"/>
      <c r="R10" s="203"/>
      <c r="S10" s="203"/>
      <c r="T10" s="206"/>
      <c r="U10" s="203"/>
      <c r="V10" s="489"/>
      <c r="W10" s="91">
        <f>Y5*2+Y6*7+Y7*1+Y8*0+Y9*0+Y10*8</f>
        <v>28.5</v>
      </c>
      <c r="X10" s="85" t="s">
        <v>42</v>
      </c>
      <c r="Y10" s="47">
        <v>0</v>
      </c>
      <c r="Z10" s="15"/>
      <c r="AA10" s="16" t="s">
        <v>35</v>
      </c>
      <c r="AE10" s="16">
        <f>AB10*15</f>
        <v>0</v>
      </c>
    </row>
    <row r="11" spans="2:32" ht="27.9" customHeight="1" x14ac:dyDescent="0.3">
      <c r="B11" s="48" t="s">
        <v>36</v>
      </c>
      <c r="C11" s="49"/>
      <c r="D11" s="204"/>
      <c r="E11" s="206"/>
      <c r="F11" s="204"/>
      <c r="G11" s="203"/>
      <c r="H11" s="206"/>
      <c r="I11" s="203"/>
      <c r="J11" s="208"/>
      <c r="K11" s="194"/>
      <c r="L11" s="198"/>
      <c r="M11" s="203"/>
      <c r="N11" s="206"/>
      <c r="O11" s="203"/>
      <c r="P11" s="203"/>
      <c r="Q11" s="206"/>
      <c r="R11" s="203"/>
      <c r="S11" s="203"/>
      <c r="T11" s="206"/>
      <c r="U11" s="203"/>
      <c r="V11" s="489"/>
      <c r="W11" s="42" t="s">
        <v>12</v>
      </c>
      <c r="X11" s="50"/>
      <c r="Y11" s="39"/>
      <c r="Z11" s="16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</row>
    <row r="12" spans="2:32" ht="27.9" customHeight="1" x14ac:dyDescent="0.4">
      <c r="B12" s="51"/>
      <c r="C12" s="52"/>
      <c r="D12" s="206"/>
      <c r="E12" s="206"/>
      <c r="F12" s="203"/>
      <c r="G12" s="203"/>
      <c r="H12" s="206"/>
      <c r="I12" s="203"/>
      <c r="J12" s="203"/>
      <c r="K12" s="206"/>
      <c r="L12" s="203"/>
      <c r="M12" s="203"/>
      <c r="N12" s="206"/>
      <c r="O12" s="203"/>
      <c r="P12" s="203"/>
      <c r="Q12" s="206"/>
      <c r="R12" s="203"/>
      <c r="S12" s="203"/>
      <c r="T12" s="206"/>
      <c r="U12" s="203"/>
      <c r="V12" s="490"/>
      <c r="W12" s="92">
        <f>W6*4+W10*4+W8*9</f>
        <v>759.5</v>
      </c>
      <c r="X12" s="54"/>
      <c r="Y12" s="55"/>
      <c r="Z12" s="15"/>
      <c r="AC12" s="53">
        <f>AC11*4/AF11</f>
        <v>0.15658362989323843</v>
      </c>
      <c r="AD12" s="53">
        <f>AD11*9/AF11</f>
        <v>0.28825622775800713</v>
      </c>
      <c r="AE12" s="53">
        <f>AE11*4/AF11</f>
        <v>0.55516014234875444</v>
      </c>
    </row>
    <row r="13" spans="2:32" s="36" customFormat="1" ht="27.9" customHeight="1" x14ac:dyDescent="0.4">
      <c r="B13" s="32">
        <v>11</v>
      </c>
      <c r="C13" s="487"/>
      <c r="D13" s="205" t="str">
        <f>'112.11月菜單'!F30</f>
        <v>糙米飯</v>
      </c>
      <c r="E13" s="205" t="s">
        <v>65</v>
      </c>
      <c r="F13" s="205"/>
      <c r="G13" s="205" t="str">
        <f>'112.11月菜單'!F31</f>
        <v>醬燒雞翅</v>
      </c>
      <c r="H13" s="205" t="s">
        <v>171</v>
      </c>
      <c r="I13" s="205"/>
      <c r="J13" s="205" t="str">
        <f>'112.11月菜單'!F32</f>
        <v>木須炒蛋</v>
      </c>
      <c r="K13" s="205" t="s">
        <v>153</v>
      </c>
      <c r="L13" s="205"/>
      <c r="M13" s="205" t="str">
        <f>'112.11月菜單'!F33</f>
        <v>珍菇花椰菜</v>
      </c>
      <c r="N13" s="205" t="s">
        <v>365</v>
      </c>
      <c r="O13" s="205"/>
      <c r="P13" s="205" t="str">
        <f>'112.11月菜單'!F34</f>
        <v>淺色蔬菜</v>
      </c>
      <c r="Q13" s="205" t="s">
        <v>18</v>
      </c>
      <c r="R13" s="205"/>
      <c r="S13" s="205" t="str">
        <f>'112.11月菜單'!F35</f>
        <v>味噌豆腐湯(豆)</v>
      </c>
      <c r="T13" s="205" t="s">
        <v>66</v>
      </c>
      <c r="U13" s="205"/>
      <c r="V13" s="488"/>
      <c r="W13" s="33" t="s">
        <v>44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</row>
    <row r="14" spans="2:32" ht="27.9" customHeight="1" x14ac:dyDescent="0.4">
      <c r="B14" s="37" t="s">
        <v>8</v>
      </c>
      <c r="C14" s="487"/>
      <c r="D14" s="203" t="s">
        <v>176</v>
      </c>
      <c r="E14" s="203"/>
      <c r="F14" s="203">
        <v>40</v>
      </c>
      <c r="G14" s="234" t="s">
        <v>185</v>
      </c>
      <c r="H14" s="235"/>
      <c r="I14" s="214">
        <v>60</v>
      </c>
      <c r="J14" s="228" t="s">
        <v>305</v>
      </c>
      <c r="K14" s="230"/>
      <c r="L14" s="203">
        <v>30</v>
      </c>
      <c r="M14" s="204" t="s">
        <v>80</v>
      </c>
      <c r="N14" s="203"/>
      <c r="O14" s="203">
        <v>5</v>
      </c>
      <c r="P14" s="203" t="s">
        <v>74</v>
      </c>
      <c r="Q14" s="203"/>
      <c r="R14" s="203">
        <v>80</v>
      </c>
      <c r="S14" s="204" t="s">
        <v>309</v>
      </c>
      <c r="T14" s="203"/>
      <c r="U14" s="203">
        <v>1</v>
      </c>
      <c r="V14" s="489"/>
      <c r="W14" s="96">
        <f>Y13*15+Y14*0+Y15*5+Y16*0+Y17*15+Y18*12+15</f>
        <v>98.5</v>
      </c>
      <c r="X14" s="38" t="s">
        <v>25</v>
      </c>
      <c r="Y14" s="39">
        <v>2.4</v>
      </c>
      <c r="Z14" s="15"/>
      <c r="AA14" s="40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2" ht="27.9" customHeight="1" x14ac:dyDescent="0.4">
      <c r="B15" s="37">
        <v>21</v>
      </c>
      <c r="C15" s="487"/>
      <c r="D15" s="203" t="s">
        <v>94</v>
      </c>
      <c r="E15" s="203"/>
      <c r="F15" s="203">
        <v>60</v>
      </c>
      <c r="G15" s="215"/>
      <c r="H15" s="218"/>
      <c r="I15" s="216"/>
      <c r="J15" s="203" t="s">
        <v>306</v>
      </c>
      <c r="K15" s="203"/>
      <c r="L15" s="203">
        <v>30</v>
      </c>
      <c r="M15" s="204" t="s">
        <v>164</v>
      </c>
      <c r="N15" s="203"/>
      <c r="O15" s="203">
        <v>50</v>
      </c>
      <c r="P15" s="203"/>
      <c r="Q15" s="203"/>
      <c r="R15" s="203"/>
      <c r="S15" s="204" t="s">
        <v>366</v>
      </c>
      <c r="T15" s="203" t="s">
        <v>355</v>
      </c>
      <c r="U15" s="203">
        <v>30</v>
      </c>
      <c r="V15" s="489"/>
      <c r="W15" s="42" t="s">
        <v>46</v>
      </c>
      <c r="X15" s="43" t="s">
        <v>27</v>
      </c>
      <c r="Y15" s="39">
        <v>1.7</v>
      </c>
      <c r="Z15" s="16"/>
      <c r="AA15" s="44" t="s">
        <v>28</v>
      </c>
      <c r="AB15" s="17">
        <v>2</v>
      </c>
      <c r="AC15" s="45">
        <f>AB15*7</f>
        <v>14</v>
      </c>
      <c r="AD15" s="17">
        <f>AB15*5</f>
        <v>10</v>
      </c>
      <c r="AE15" s="17" t="s">
        <v>29</v>
      </c>
      <c r="AF15" s="46">
        <f>AC15*4+AD15*9</f>
        <v>146</v>
      </c>
    </row>
    <row r="16" spans="2:32" ht="27.9" customHeight="1" x14ac:dyDescent="0.4">
      <c r="B16" s="37" t="s">
        <v>10</v>
      </c>
      <c r="C16" s="487"/>
      <c r="D16" s="206"/>
      <c r="E16" s="206"/>
      <c r="F16" s="203"/>
      <c r="G16" s="207"/>
      <c r="H16" s="217"/>
      <c r="I16" s="214"/>
      <c r="J16" s="203" t="s">
        <v>307</v>
      </c>
      <c r="K16" s="206"/>
      <c r="L16" s="203">
        <v>10</v>
      </c>
      <c r="M16" s="204" t="s">
        <v>357</v>
      </c>
      <c r="N16" s="213"/>
      <c r="O16" s="203">
        <v>1</v>
      </c>
      <c r="P16" s="203"/>
      <c r="Q16" s="206"/>
      <c r="R16" s="203"/>
      <c r="S16" s="203" t="s">
        <v>367</v>
      </c>
      <c r="T16" s="172"/>
      <c r="U16" s="203">
        <v>1</v>
      </c>
      <c r="V16" s="489"/>
      <c r="W16" s="91">
        <f>Y13*0+Y14*5+Y15*0+Y16*5+Y17*0+Y18*4</f>
        <v>24.5</v>
      </c>
      <c r="X16" s="43" t="s">
        <v>30</v>
      </c>
      <c r="Y16" s="39">
        <v>2.5</v>
      </c>
      <c r="Z16" s="15"/>
      <c r="AA16" s="16" t="s">
        <v>31</v>
      </c>
      <c r="AB16" s="17">
        <v>1.7</v>
      </c>
      <c r="AC16" s="17">
        <f>AB16*1</f>
        <v>1.7</v>
      </c>
      <c r="AD16" s="17" t="s">
        <v>29</v>
      </c>
      <c r="AE16" s="17">
        <f>AB16*5</f>
        <v>8.5</v>
      </c>
      <c r="AF16" s="17">
        <f>AC16*4+AE16*4</f>
        <v>40.799999999999997</v>
      </c>
    </row>
    <row r="17" spans="2:32" ht="27.9" customHeight="1" x14ac:dyDescent="0.3">
      <c r="B17" s="491" t="s">
        <v>38</v>
      </c>
      <c r="C17" s="487"/>
      <c r="D17" s="206"/>
      <c r="E17" s="206"/>
      <c r="F17" s="203"/>
      <c r="G17" s="203"/>
      <c r="H17" s="206"/>
      <c r="I17" s="203"/>
      <c r="J17" s="203" t="s">
        <v>364</v>
      </c>
      <c r="K17" s="206"/>
      <c r="L17" s="203">
        <v>1</v>
      </c>
      <c r="M17" s="204"/>
      <c r="N17" s="212"/>
      <c r="O17" s="203"/>
      <c r="P17" s="203"/>
      <c r="Q17" s="206"/>
      <c r="R17" s="203"/>
      <c r="S17" s="203"/>
      <c r="T17" s="172"/>
      <c r="U17" s="203"/>
      <c r="V17" s="489"/>
      <c r="W17" s="42" t="s">
        <v>47</v>
      </c>
      <c r="X17" s="43" t="s">
        <v>33</v>
      </c>
      <c r="Y17" s="39">
        <v>0</v>
      </c>
      <c r="Z17" s="16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</row>
    <row r="18" spans="2:32" ht="27.9" customHeight="1" x14ac:dyDescent="0.4">
      <c r="B18" s="491"/>
      <c r="C18" s="487"/>
      <c r="D18" s="206"/>
      <c r="E18" s="206"/>
      <c r="F18" s="203"/>
      <c r="G18" s="203"/>
      <c r="H18" s="206"/>
      <c r="I18" s="203"/>
      <c r="J18" s="204"/>
      <c r="K18" s="203"/>
      <c r="L18" s="204"/>
      <c r="M18" s="204"/>
      <c r="N18" s="206"/>
      <c r="O18" s="203"/>
      <c r="P18" s="203"/>
      <c r="Q18" s="206"/>
      <c r="R18" s="203"/>
      <c r="S18" s="203"/>
      <c r="T18" s="172"/>
      <c r="U18" s="203"/>
      <c r="V18" s="489"/>
      <c r="W18" s="91">
        <f>Y13*2+Y14*7+Y15*1+Y16*0+Y17*0+Y18*8</f>
        <v>28.5</v>
      </c>
      <c r="X18" s="85" t="s">
        <v>42</v>
      </c>
      <c r="Y18" s="47">
        <v>0</v>
      </c>
      <c r="Z18" s="15"/>
      <c r="AA18" s="16" t="s">
        <v>35</v>
      </c>
      <c r="AB18" s="17">
        <v>1</v>
      </c>
      <c r="AE18" s="16">
        <f>AB18*15</f>
        <v>15</v>
      </c>
    </row>
    <row r="19" spans="2:32" ht="27.9" customHeight="1" x14ac:dyDescent="0.3">
      <c r="B19" s="48" t="s">
        <v>36</v>
      </c>
      <c r="C19" s="49"/>
      <c r="D19" s="206"/>
      <c r="E19" s="206"/>
      <c r="F19" s="203"/>
      <c r="G19" s="203"/>
      <c r="H19" s="206"/>
      <c r="I19" s="203"/>
      <c r="J19" s="203"/>
      <c r="K19" s="206"/>
      <c r="L19" s="203"/>
      <c r="M19" s="203"/>
      <c r="N19" s="206"/>
      <c r="O19" s="203"/>
      <c r="P19" s="203"/>
      <c r="Q19" s="206"/>
      <c r="R19" s="203"/>
      <c r="S19" s="204"/>
      <c r="T19" s="172"/>
      <c r="U19" s="172"/>
      <c r="V19" s="489"/>
      <c r="W19" s="42" t="s">
        <v>12</v>
      </c>
      <c r="X19" s="50"/>
      <c r="Y19" s="39"/>
      <c r="Z19" s="16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</row>
    <row r="20" spans="2:32" ht="27.9" customHeight="1" x14ac:dyDescent="0.4">
      <c r="B20" s="51"/>
      <c r="C20" s="52"/>
      <c r="D20" s="206"/>
      <c r="E20" s="206"/>
      <c r="F20" s="203"/>
      <c r="G20" s="203"/>
      <c r="H20" s="206"/>
      <c r="I20" s="203"/>
      <c r="J20" s="203"/>
      <c r="K20" s="206"/>
      <c r="L20" s="203"/>
      <c r="M20" s="203"/>
      <c r="N20" s="206"/>
      <c r="O20" s="203"/>
      <c r="P20" s="203"/>
      <c r="Q20" s="206"/>
      <c r="R20" s="203"/>
      <c r="S20" s="203"/>
      <c r="T20" s="206"/>
      <c r="U20" s="203"/>
      <c r="V20" s="490"/>
      <c r="W20" s="92">
        <f>W14*4+W18*4+W16*9</f>
        <v>728.5</v>
      </c>
      <c r="X20" s="54"/>
      <c r="Y20" s="55"/>
      <c r="Z20" s="15"/>
      <c r="AC20" s="53">
        <f>AC19*4/AF19</f>
        <v>0.14393648354462799</v>
      </c>
      <c r="AD20" s="53">
        <f>AD19*9/AF19</f>
        <v>0.25931617364579335</v>
      </c>
      <c r="AE20" s="53">
        <f>AE19*4/AF19</f>
        <v>0.59674734280957875</v>
      </c>
    </row>
    <row r="21" spans="2:32" s="36" customFormat="1" ht="27.9" customHeight="1" x14ac:dyDescent="0.4">
      <c r="B21" s="32">
        <v>11</v>
      </c>
      <c r="C21" s="487"/>
      <c r="D21" s="205" t="str">
        <f>'112.11月菜單'!J30</f>
        <v>香Q米飯</v>
      </c>
      <c r="E21" s="205" t="s">
        <v>15</v>
      </c>
      <c r="F21" s="205"/>
      <c r="G21" s="205" t="str">
        <f>'112.11月菜單'!J31</f>
        <v>爆炒魷魚圈(海)</v>
      </c>
      <c r="H21" s="205" t="s">
        <v>50</v>
      </c>
      <c r="I21" s="205"/>
      <c r="J21" s="205" t="str">
        <f>'112.11月菜單'!J32</f>
        <v>咖哩絞肉</v>
      </c>
      <c r="K21" s="205" t="s">
        <v>376</v>
      </c>
      <c r="L21" s="205"/>
      <c r="M21" s="205" t="str">
        <f>'112.11月菜單'!J33</f>
        <v>卡啦翅小腿(炸)</v>
      </c>
      <c r="N21" s="205" t="s">
        <v>341</v>
      </c>
      <c r="O21" s="205"/>
      <c r="P21" s="205" t="str">
        <f>'112.11月菜單'!J34</f>
        <v>深色蔬菜</v>
      </c>
      <c r="Q21" s="205" t="s">
        <v>90</v>
      </c>
      <c r="R21" s="205"/>
      <c r="S21" s="205" t="str">
        <f>'112.11月菜單'!J35</f>
        <v>竹筍湯</v>
      </c>
      <c r="T21" s="205" t="s">
        <v>87</v>
      </c>
      <c r="U21" s="205"/>
      <c r="V21" s="488"/>
      <c r="W21" s="33" t="s">
        <v>44</v>
      </c>
      <c r="X21" s="34" t="s">
        <v>19</v>
      </c>
      <c r="Y21" s="35">
        <v>5.5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</row>
    <row r="22" spans="2:32" s="61" customFormat="1" ht="27.75" customHeight="1" x14ac:dyDescent="0.55000000000000004">
      <c r="B22" s="37" t="s">
        <v>8</v>
      </c>
      <c r="C22" s="487"/>
      <c r="D22" s="203" t="s">
        <v>24</v>
      </c>
      <c r="E22" s="204"/>
      <c r="F22" s="203">
        <v>100</v>
      </c>
      <c r="G22" s="203" t="s">
        <v>378</v>
      </c>
      <c r="H22" s="204"/>
      <c r="I22" s="203">
        <v>45</v>
      </c>
      <c r="J22" s="228" t="s">
        <v>372</v>
      </c>
      <c r="K22" s="230"/>
      <c r="L22" s="203">
        <v>45</v>
      </c>
      <c r="M22" s="203" t="s">
        <v>187</v>
      </c>
      <c r="N22" s="203"/>
      <c r="O22" s="203">
        <v>30</v>
      </c>
      <c r="P22" s="203" t="s">
        <v>89</v>
      </c>
      <c r="Q22" s="203"/>
      <c r="R22" s="203">
        <v>80</v>
      </c>
      <c r="S22" s="203" t="s">
        <v>163</v>
      </c>
      <c r="T22" s="203"/>
      <c r="U22" s="203">
        <v>30</v>
      </c>
      <c r="V22" s="489"/>
      <c r="W22" s="96">
        <f>Y21*15+Y22*0+Y23*5+Y24*0+Y25*15+Y26*12+15</f>
        <v>105.5</v>
      </c>
      <c r="X22" s="38" t="s">
        <v>25</v>
      </c>
      <c r="Y22" s="39">
        <v>2.2000000000000002</v>
      </c>
      <c r="Z22" s="58"/>
      <c r="AA22" s="59" t="s">
        <v>26</v>
      </c>
      <c r="AB22" s="60">
        <v>6.2</v>
      </c>
      <c r="AC22" s="60">
        <f>AB22*2</f>
        <v>12.4</v>
      </c>
      <c r="AD22" s="60"/>
      <c r="AE22" s="60">
        <f>AB22*15</f>
        <v>93</v>
      </c>
      <c r="AF22" s="60">
        <f>AC22*4+AE22*4</f>
        <v>421.6</v>
      </c>
    </row>
    <row r="23" spans="2:32" s="61" customFormat="1" ht="27.9" customHeight="1" x14ac:dyDescent="0.4">
      <c r="B23" s="37">
        <v>22</v>
      </c>
      <c r="C23" s="487"/>
      <c r="D23" s="203"/>
      <c r="E23" s="204"/>
      <c r="F23" s="203"/>
      <c r="G23" s="203" t="s">
        <v>172</v>
      </c>
      <c r="H23" s="203" t="s">
        <v>95</v>
      </c>
      <c r="I23" s="203">
        <v>60</v>
      </c>
      <c r="J23" s="215" t="s">
        <v>373</v>
      </c>
      <c r="K23" s="231"/>
      <c r="L23" s="203">
        <v>5</v>
      </c>
      <c r="M23" s="203"/>
      <c r="N23" s="203"/>
      <c r="O23" s="203"/>
      <c r="P23" s="203"/>
      <c r="Q23" s="203"/>
      <c r="R23" s="203"/>
      <c r="S23" s="203"/>
      <c r="T23" s="203"/>
      <c r="U23" s="203"/>
      <c r="V23" s="489"/>
      <c r="W23" s="42" t="s">
        <v>46</v>
      </c>
      <c r="X23" s="43" t="s">
        <v>27</v>
      </c>
      <c r="Y23" s="39">
        <v>1.6</v>
      </c>
      <c r="Z23" s="62"/>
      <c r="AA23" s="63" t="s">
        <v>28</v>
      </c>
      <c r="AB23" s="60">
        <v>2.1</v>
      </c>
      <c r="AC23" s="64">
        <f>AB23*7</f>
        <v>14.700000000000001</v>
      </c>
      <c r="AD23" s="60">
        <f>AB23*5</f>
        <v>10.5</v>
      </c>
      <c r="AE23" s="60" t="s">
        <v>29</v>
      </c>
      <c r="AF23" s="65">
        <f>AC23*4+AD23*9</f>
        <v>153.30000000000001</v>
      </c>
    </row>
    <row r="24" spans="2:32" s="61" customFormat="1" ht="27.9" customHeight="1" x14ac:dyDescent="0.55000000000000004">
      <c r="B24" s="37" t="s">
        <v>10</v>
      </c>
      <c r="C24" s="487"/>
      <c r="D24" s="204"/>
      <c r="E24" s="204"/>
      <c r="F24" s="204"/>
      <c r="G24" s="203" t="s">
        <v>121</v>
      </c>
      <c r="H24" s="206"/>
      <c r="I24" s="203">
        <v>1</v>
      </c>
      <c r="J24" s="215" t="s">
        <v>374</v>
      </c>
      <c r="K24" s="231"/>
      <c r="L24" s="203">
        <v>10</v>
      </c>
      <c r="M24" s="229"/>
      <c r="N24" s="232"/>
      <c r="O24" s="203"/>
      <c r="P24" s="203"/>
      <c r="Q24" s="206"/>
      <c r="R24" s="203"/>
      <c r="S24" s="204"/>
      <c r="T24" s="206"/>
      <c r="U24" s="203"/>
      <c r="V24" s="489"/>
      <c r="W24" s="91">
        <f>Y21*0+Y22*5+Y23*0+Y24*5+Y25*0+Y26*4</f>
        <v>23.5</v>
      </c>
      <c r="X24" s="43" t="s">
        <v>30</v>
      </c>
      <c r="Y24" s="39">
        <v>2.5</v>
      </c>
      <c r="Z24" s="58"/>
      <c r="AA24" s="66" t="s">
        <v>31</v>
      </c>
      <c r="AB24" s="60">
        <v>1.6</v>
      </c>
      <c r="AC24" s="60">
        <f>AB24*1</f>
        <v>1.6</v>
      </c>
      <c r="AD24" s="60" t="s">
        <v>29</v>
      </c>
      <c r="AE24" s="60">
        <f>AB24*5</f>
        <v>8</v>
      </c>
      <c r="AF24" s="60">
        <f>AC24*4+AE24*4</f>
        <v>38.4</v>
      </c>
    </row>
    <row r="25" spans="2:32" s="61" customFormat="1" ht="27.9" customHeight="1" x14ac:dyDescent="0.3">
      <c r="B25" s="491" t="s">
        <v>84</v>
      </c>
      <c r="C25" s="487"/>
      <c r="D25" s="204"/>
      <c r="E25" s="204"/>
      <c r="F25" s="204"/>
      <c r="G25" s="203" t="s">
        <v>128</v>
      </c>
      <c r="H25" s="206"/>
      <c r="I25" s="203">
        <v>1</v>
      </c>
      <c r="J25" s="229" t="s">
        <v>375</v>
      </c>
      <c r="K25" s="232"/>
      <c r="L25" s="203">
        <v>1</v>
      </c>
      <c r="M25" s="203"/>
      <c r="N25" s="213"/>
      <c r="O25" s="203"/>
      <c r="P25" s="203"/>
      <c r="Q25" s="206"/>
      <c r="R25" s="203"/>
      <c r="S25" s="203"/>
      <c r="T25" s="206"/>
      <c r="U25" s="203"/>
      <c r="V25" s="489"/>
      <c r="W25" s="42" t="s">
        <v>47</v>
      </c>
      <c r="X25" s="43" t="s">
        <v>33</v>
      </c>
      <c r="Y25" s="39">
        <v>0</v>
      </c>
      <c r="Z25" s="62"/>
      <c r="AA25" s="66" t="s">
        <v>34</v>
      </c>
      <c r="AB25" s="60">
        <v>2.5</v>
      </c>
      <c r="AC25" s="60"/>
      <c r="AD25" s="60">
        <f>AB25*5</f>
        <v>12.5</v>
      </c>
      <c r="AE25" s="60" t="s">
        <v>29</v>
      </c>
      <c r="AF25" s="60">
        <f>AD25*9</f>
        <v>112.5</v>
      </c>
    </row>
    <row r="26" spans="2:32" s="61" customFormat="1" ht="27.9" customHeight="1" x14ac:dyDescent="0.55000000000000004">
      <c r="B26" s="491"/>
      <c r="C26" s="487"/>
      <c r="D26" s="206"/>
      <c r="E26" s="206"/>
      <c r="F26" s="203"/>
      <c r="G26" s="203"/>
      <c r="H26" s="203"/>
      <c r="I26" s="203"/>
      <c r="J26" s="215"/>
      <c r="K26" s="231"/>
      <c r="L26" s="203"/>
      <c r="M26" s="203"/>
      <c r="N26" s="213"/>
      <c r="O26" s="203"/>
      <c r="P26" s="203"/>
      <c r="Q26" s="206"/>
      <c r="R26" s="203"/>
      <c r="S26" s="203"/>
      <c r="T26" s="206"/>
      <c r="U26" s="203"/>
      <c r="V26" s="489"/>
      <c r="W26" s="91">
        <f>Y21*2+Y22*7+Y23*1+Y24*0+Y25*0+Y26*8</f>
        <v>28.000000000000004</v>
      </c>
      <c r="X26" s="85" t="s">
        <v>42</v>
      </c>
      <c r="Y26" s="47">
        <v>0</v>
      </c>
      <c r="Z26" s="58"/>
      <c r="AA26" s="66" t="s">
        <v>35</v>
      </c>
      <c r="AB26" s="60"/>
      <c r="AC26" s="66"/>
      <c r="AD26" s="66"/>
      <c r="AE26" s="66">
        <f>AB26*15</f>
        <v>0</v>
      </c>
      <c r="AF26" s="66"/>
    </row>
    <row r="27" spans="2:32" s="61" customFormat="1" ht="27.9" customHeight="1" x14ac:dyDescent="0.3">
      <c r="B27" s="48" t="s">
        <v>36</v>
      </c>
      <c r="C27" s="68"/>
      <c r="D27" s="203"/>
      <c r="E27" s="206"/>
      <c r="F27" s="203"/>
      <c r="G27" s="203"/>
      <c r="H27" s="206"/>
      <c r="I27" s="203"/>
      <c r="J27" s="215"/>
      <c r="K27" s="219"/>
      <c r="L27" s="203"/>
      <c r="M27" s="203"/>
      <c r="N27" s="206"/>
      <c r="O27" s="203"/>
      <c r="P27" s="203"/>
      <c r="Q27" s="206"/>
      <c r="R27" s="203"/>
      <c r="S27" s="203"/>
      <c r="T27" s="206"/>
      <c r="U27" s="203"/>
      <c r="V27" s="489"/>
      <c r="W27" s="42" t="s">
        <v>12</v>
      </c>
      <c r="X27" s="50"/>
      <c r="Y27" s="39"/>
      <c r="Z27" s="62"/>
      <c r="AA27" s="66"/>
      <c r="AB27" s="60"/>
      <c r="AC27" s="66">
        <f>SUM(AC22:AC26)</f>
        <v>28.700000000000003</v>
      </c>
      <c r="AD27" s="66">
        <f>SUM(AD22:AD26)</f>
        <v>23</v>
      </c>
      <c r="AE27" s="66">
        <f>SUM(AE22:AE26)</f>
        <v>101</v>
      </c>
      <c r="AF27" s="66">
        <f>AC27*4+AD27*9+AE27*4</f>
        <v>725.8</v>
      </c>
    </row>
    <row r="28" spans="2:32" s="61" customFormat="1" ht="27.9" customHeight="1" thickBot="1" x14ac:dyDescent="0.6">
      <c r="B28" s="51"/>
      <c r="C28" s="70"/>
      <c r="D28" s="206"/>
      <c r="E28" s="206"/>
      <c r="F28" s="203"/>
      <c r="G28" s="203"/>
      <c r="H28" s="206"/>
      <c r="I28" s="203"/>
      <c r="J28" s="177"/>
      <c r="K28" s="233"/>
      <c r="L28" s="203"/>
      <c r="M28" s="203"/>
      <c r="N28" s="206"/>
      <c r="O28" s="203"/>
      <c r="P28" s="203"/>
      <c r="Q28" s="206"/>
      <c r="R28" s="203"/>
      <c r="S28" s="203"/>
      <c r="T28" s="206"/>
      <c r="U28" s="203"/>
      <c r="V28" s="490"/>
      <c r="W28" s="92">
        <f>W22*4+W26*4+W24*9</f>
        <v>745.5</v>
      </c>
      <c r="X28" s="54"/>
      <c r="Y28" s="55"/>
      <c r="Z28" s="58"/>
      <c r="AA28" s="62"/>
      <c r="AB28" s="71"/>
      <c r="AC28" s="72">
        <f>AC27*4/AF27</f>
        <v>0.15817029484706532</v>
      </c>
      <c r="AD28" s="72">
        <f>AD27*9/AF27</f>
        <v>0.28520253513364563</v>
      </c>
      <c r="AE28" s="72">
        <f>AE27*4/AF27</f>
        <v>0.55662717001928907</v>
      </c>
      <c r="AF28" s="62"/>
    </row>
    <row r="29" spans="2:32" s="36" customFormat="1" ht="27.9" customHeight="1" x14ac:dyDescent="0.4">
      <c r="B29" s="32">
        <v>11</v>
      </c>
      <c r="C29" s="487"/>
      <c r="D29" s="205" t="str">
        <f>'112.11月菜單'!N30</f>
        <v>地瓜飯</v>
      </c>
      <c r="E29" s="205" t="s">
        <v>88</v>
      </c>
      <c r="F29" s="205"/>
      <c r="G29" s="205" t="str">
        <f>'112.11月菜單'!N31</f>
        <v>鹹豬肉</v>
      </c>
      <c r="H29" s="205" t="s">
        <v>87</v>
      </c>
      <c r="I29" s="205"/>
      <c r="J29" s="205" t="str">
        <f>'112.11月菜單'!N32</f>
        <v>酥炸魚塊X2(海加)(炸)</v>
      </c>
      <c r="K29" s="205" t="s">
        <v>380</v>
      </c>
      <c r="L29" s="205"/>
      <c r="M29" s="205" t="str">
        <f>'112.11月菜單'!N33</f>
        <v>塔香海帶根</v>
      </c>
      <c r="N29" s="205" t="s">
        <v>87</v>
      </c>
      <c r="O29" s="205"/>
      <c r="P29" s="205" t="str">
        <f>'112.11月菜單'!N34</f>
        <v>有機蔬菜</v>
      </c>
      <c r="Q29" s="205" t="s">
        <v>90</v>
      </c>
      <c r="R29" s="205"/>
      <c r="S29" s="205" t="str">
        <f>'112.11月菜單'!N35</f>
        <v>冬瓜山粉圓</v>
      </c>
      <c r="T29" s="205" t="s">
        <v>437</v>
      </c>
      <c r="U29" s="205"/>
      <c r="V29" s="488"/>
      <c r="W29" s="33" t="s">
        <v>44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2" ht="27.9" customHeight="1" x14ac:dyDescent="0.4">
      <c r="B30" s="37" t="s">
        <v>8</v>
      </c>
      <c r="C30" s="487"/>
      <c r="D30" s="203" t="s">
        <v>73</v>
      </c>
      <c r="E30" s="203"/>
      <c r="F30" s="203">
        <v>80</v>
      </c>
      <c r="G30" s="497" t="s">
        <v>165</v>
      </c>
      <c r="H30" s="498"/>
      <c r="I30" s="214">
        <v>40</v>
      </c>
      <c r="J30" s="204" t="s">
        <v>423</v>
      </c>
      <c r="K30" s="203" t="s">
        <v>379</v>
      </c>
      <c r="L30" s="203">
        <v>30</v>
      </c>
      <c r="M30" s="204" t="s">
        <v>381</v>
      </c>
      <c r="N30" s="204"/>
      <c r="O30" s="204">
        <v>50</v>
      </c>
      <c r="P30" s="203" t="s">
        <v>89</v>
      </c>
      <c r="Q30" s="203"/>
      <c r="R30" s="203">
        <v>80</v>
      </c>
      <c r="S30" s="204" t="s">
        <v>438</v>
      </c>
      <c r="T30" s="203"/>
      <c r="U30" s="203">
        <v>15</v>
      </c>
      <c r="V30" s="489"/>
      <c r="W30" s="96">
        <f>Y29*15+Y30*0+Y31*5+Y32*0+Y33*15+Y34*12+18</f>
        <v>100.5</v>
      </c>
      <c r="X30" s="38" t="s">
        <v>25</v>
      </c>
      <c r="Y30" s="39">
        <v>2.1</v>
      </c>
      <c r="Z30" s="15"/>
      <c r="AA30" s="40" t="s">
        <v>26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2" ht="27.9" customHeight="1" x14ac:dyDescent="0.4">
      <c r="B31" s="37">
        <v>23</v>
      </c>
      <c r="C31" s="487"/>
      <c r="D31" s="203" t="s">
        <v>78</v>
      </c>
      <c r="E31" s="203"/>
      <c r="F31" s="203">
        <v>55</v>
      </c>
      <c r="G31" s="203" t="s">
        <v>68</v>
      </c>
      <c r="H31" s="204"/>
      <c r="I31" s="203">
        <v>20</v>
      </c>
      <c r="J31" s="229"/>
      <c r="K31" s="232"/>
      <c r="L31" s="203"/>
      <c r="M31" s="203" t="s">
        <v>128</v>
      </c>
      <c r="N31" s="203"/>
      <c r="O31" s="204">
        <v>1</v>
      </c>
      <c r="P31" s="203"/>
      <c r="Q31" s="203"/>
      <c r="R31" s="203"/>
      <c r="S31" s="204" t="s">
        <v>439</v>
      </c>
      <c r="T31" s="203"/>
      <c r="U31" s="203">
        <v>5</v>
      </c>
      <c r="V31" s="489"/>
      <c r="W31" s="42" t="s">
        <v>46</v>
      </c>
      <c r="X31" s="43" t="s">
        <v>27</v>
      </c>
      <c r="Y31" s="39">
        <v>1.5</v>
      </c>
      <c r="Z31" s="16"/>
      <c r="AA31" s="44" t="s">
        <v>28</v>
      </c>
      <c r="AB31" s="17">
        <v>2</v>
      </c>
      <c r="AC31" s="45">
        <f>AB31*7</f>
        <v>14</v>
      </c>
      <c r="AD31" s="17">
        <f>AB31*5</f>
        <v>10</v>
      </c>
      <c r="AE31" s="17" t="s">
        <v>29</v>
      </c>
      <c r="AF31" s="46">
        <f>AC31*4+AD31*9</f>
        <v>146</v>
      </c>
    </row>
    <row r="32" spans="2:32" ht="27.9" customHeight="1" x14ac:dyDescent="0.4">
      <c r="B32" s="37" t="s">
        <v>10</v>
      </c>
      <c r="C32" s="487"/>
      <c r="D32" s="206"/>
      <c r="E32" s="206"/>
      <c r="F32" s="203"/>
      <c r="G32" s="203"/>
      <c r="H32" s="203"/>
      <c r="I32" s="203"/>
      <c r="J32" s="203"/>
      <c r="K32" s="203"/>
      <c r="L32" s="203"/>
      <c r="M32" s="203"/>
      <c r="N32" s="212"/>
      <c r="O32" s="203"/>
      <c r="P32" s="203"/>
      <c r="Q32" s="206"/>
      <c r="R32" s="203"/>
      <c r="S32" s="204"/>
      <c r="T32" s="206"/>
      <c r="U32" s="203"/>
      <c r="V32" s="489"/>
      <c r="W32" s="91">
        <f>Y29*0+Y30*5+Y31*0+Y32*5+Y33*0+Y34*4</f>
        <v>23</v>
      </c>
      <c r="X32" s="43" t="s">
        <v>30</v>
      </c>
      <c r="Y32" s="39">
        <v>2.5</v>
      </c>
      <c r="Z32" s="15"/>
      <c r="AA32" s="16" t="s">
        <v>31</v>
      </c>
      <c r="AB32" s="17">
        <v>1.8</v>
      </c>
      <c r="AC32" s="17">
        <f>AB32*1</f>
        <v>1.8</v>
      </c>
      <c r="AD32" s="17" t="s">
        <v>29</v>
      </c>
      <c r="AE32" s="17">
        <f>AB32*5</f>
        <v>9</v>
      </c>
      <c r="AF32" s="17">
        <f>AC32*4+AE32*4</f>
        <v>43.2</v>
      </c>
    </row>
    <row r="33" spans="2:32" ht="27.9" customHeight="1" x14ac:dyDescent="0.3">
      <c r="B33" s="491" t="s">
        <v>85</v>
      </c>
      <c r="C33" s="487"/>
      <c r="D33" s="206"/>
      <c r="E33" s="206"/>
      <c r="F33" s="203"/>
      <c r="G33" s="253"/>
      <c r="H33" s="232"/>
      <c r="I33" s="203"/>
      <c r="J33" s="204"/>
      <c r="K33" s="203"/>
      <c r="L33" s="203"/>
      <c r="M33" s="203"/>
      <c r="N33" s="206"/>
      <c r="O33" s="203"/>
      <c r="P33" s="203"/>
      <c r="Q33" s="206"/>
      <c r="R33" s="203"/>
      <c r="S33" s="204"/>
      <c r="T33" s="206"/>
      <c r="U33" s="203"/>
      <c r="V33" s="489"/>
      <c r="W33" s="42" t="s">
        <v>47</v>
      </c>
      <c r="X33" s="43" t="s">
        <v>33</v>
      </c>
      <c r="Y33" s="39">
        <v>0</v>
      </c>
      <c r="Z33" s="16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</row>
    <row r="34" spans="2:32" ht="27.9" customHeight="1" x14ac:dyDescent="0.4">
      <c r="B34" s="491"/>
      <c r="C34" s="487"/>
      <c r="D34" s="206"/>
      <c r="E34" s="206"/>
      <c r="F34" s="203"/>
      <c r="G34" s="203"/>
      <c r="H34" s="206"/>
      <c r="I34" s="203"/>
      <c r="J34" s="204"/>
      <c r="K34" s="206"/>
      <c r="L34" s="204"/>
      <c r="M34" s="203"/>
      <c r="N34" s="206"/>
      <c r="O34" s="203"/>
      <c r="P34" s="203"/>
      <c r="Q34" s="206"/>
      <c r="R34" s="203"/>
      <c r="S34" s="204"/>
      <c r="T34" s="206"/>
      <c r="U34" s="203"/>
      <c r="V34" s="489"/>
      <c r="W34" s="91">
        <f>Y29*2+Y30*7+Y31*1+Y32*0+Y33*0+Y34*8</f>
        <v>26.200000000000003</v>
      </c>
      <c r="X34" s="85" t="s">
        <v>42</v>
      </c>
      <c r="Y34" s="47">
        <v>0</v>
      </c>
      <c r="Z34" s="15"/>
      <c r="AA34" s="16" t="s">
        <v>35</v>
      </c>
      <c r="AB34" s="17">
        <v>1</v>
      </c>
      <c r="AE34" s="16">
        <f>AB34*15</f>
        <v>15</v>
      </c>
    </row>
    <row r="35" spans="2:32" ht="27.9" customHeight="1" x14ac:dyDescent="0.3">
      <c r="B35" s="48" t="s">
        <v>36</v>
      </c>
      <c r="C35" s="49"/>
      <c r="D35" s="206"/>
      <c r="E35" s="206"/>
      <c r="F35" s="203"/>
      <c r="G35" s="203"/>
      <c r="H35" s="206"/>
      <c r="I35" s="203"/>
      <c r="J35" s="203"/>
      <c r="K35" s="206"/>
      <c r="L35" s="203"/>
      <c r="M35" s="203"/>
      <c r="N35" s="206"/>
      <c r="O35" s="203"/>
      <c r="P35" s="203"/>
      <c r="Q35" s="206"/>
      <c r="R35" s="203"/>
      <c r="S35" s="203"/>
      <c r="T35" s="206"/>
      <c r="U35" s="203"/>
      <c r="V35" s="489"/>
      <c r="W35" s="42" t="s">
        <v>12</v>
      </c>
      <c r="X35" s="50"/>
      <c r="Y35" s="39"/>
      <c r="Z35" s="16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</row>
    <row r="36" spans="2:32" ht="27.9" customHeight="1" x14ac:dyDescent="0.4">
      <c r="B36" s="51"/>
      <c r="C36" s="52"/>
      <c r="D36" s="206"/>
      <c r="E36" s="206"/>
      <c r="F36" s="203"/>
      <c r="G36" s="203"/>
      <c r="H36" s="206"/>
      <c r="I36" s="203"/>
      <c r="J36" s="203"/>
      <c r="K36" s="206"/>
      <c r="L36" s="203"/>
      <c r="M36" s="203"/>
      <c r="N36" s="206"/>
      <c r="O36" s="203"/>
      <c r="P36" s="203"/>
      <c r="Q36" s="206"/>
      <c r="R36" s="203"/>
      <c r="S36" s="203"/>
      <c r="T36" s="206"/>
      <c r="U36" s="203"/>
      <c r="V36" s="490"/>
      <c r="W36" s="92">
        <f>W30*4+W34*4+W32*9</f>
        <v>713.8</v>
      </c>
      <c r="X36" s="54"/>
      <c r="Y36" s="55"/>
      <c r="Z36" s="15"/>
      <c r="AC36" s="53">
        <f>AC35*4/AF35</f>
        <v>0.14447187215798363</v>
      </c>
      <c r="AD36" s="53">
        <f>AD35*9/AF35</f>
        <v>0.26308951539560865</v>
      </c>
      <c r="AE36" s="53">
        <f>AE35*4/AF35</f>
        <v>0.59243861244640761</v>
      </c>
    </row>
    <row r="37" spans="2:32" s="36" customFormat="1" ht="27.9" customHeight="1" x14ac:dyDescent="0.4">
      <c r="B37" s="32">
        <v>11</v>
      </c>
      <c r="C37" s="487"/>
      <c r="D37" s="205" t="str">
        <f>'112.11月菜單'!R30</f>
        <v>招牌炒飯</v>
      </c>
      <c r="E37" s="205" t="s">
        <v>50</v>
      </c>
      <c r="F37" s="205"/>
      <c r="G37" s="205" t="str">
        <f>'112.11月菜單'!R31</f>
        <v>醬燒烤豬里肌</v>
      </c>
      <c r="H37" s="205" t="s">
        <v>82</v>
      </c>
      <c r="I37" s="205"/>
      <c r="J37" s="205" t="str">
        <f>'112.11月菜單'!R32</f>
        <v>水煎餃(冷)</v>
      </c>
      <c r="K37" s="205" t="s">
        <v>171</v>
      </c>
      <c r="L37" s="205"/>
      <c r="M37" s="205" t="str">
        <f>'112.11月菜單'!R33</f>
        <v>酸菜白肉鍋(醃)</v>
      </c>
      <c r="N37" s="205" t="s">
        <v>17</v>
      </c>
      <c r="O37" s="205"/>
      <c r="P37" s="205" t="str">
        <f>'112.11月菜單'!R34</f>
        <v>深色蔬菜</v>
      </c>
      <c r="Q37" s="205" t="s">
        <v>18</v>
      </c>
      <c r="R37" s="205"/>
      <c r="S37" s="205" t="str">
        <f>'112.11月菜單'!R35</f>
        <v>海芽薑絲湯</v>
      </c>
      <c r="T37" s="205" t="s">
        <v>17</v>
      </c>
      <c r="U37" s="205"/>
      <c r="V37" s="488"/>
      <c r="W37" s="165" t="s">
        <v>44</v>
      </c>
      <c r="X37" s="34" t="s">
        <v>19</v>
      </c>
      <c r="Y37" s="35">
        <v>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2" ht="27.9" customHeight="1" x14ac:dyDescent="0.4">
      <c r="B38" s="37" t="s">
        <v>8</v>
      </c>
      <c r="C38" s="487"/>
      <c r="D38" s="204" t="s">
        <v>24</v>
      </c>
      <c r="E38" s="204"/>
      <c r="F38" s="203">
        <v>80</v>
      </c>
      <c r="G38" s="493" t="s">
        <v>186</v>
      </c>
      <c r="H38" s="494"/>
      <c r="I38" s="203">
        <v>40</v>
      </c>
      <c r="J38" s="204" t="s">
        <v>384</v>
      </c>
      <c r="K38" s="203" t="s">
        <v>188</v>
      </c>
      <c r="L38" s="204">
        <v>30</v>
      </c>
      <c r="M38" s="203" t="s">
        <v>150</v>
      </c>
      <c r="N38" s="203" t="s">
        <v>91</v>
      </c>
      <c r="O38" s="203">
        <v>10</v>
      </c>
      <c r="P38" s="203" t="s">
        <v>100</v>
      </c>
      <c r="Q38" s="204"/>
      <c r="R38" s="203">
        <v>80</v>
      </c>
      <c r="S38" s="203" t="s">
        <v>154</v>
      </c>
      <c r="T38" s="203"/>
      <c r="U38" s="203">
        <v>5</v>
      </c>
      <c r="V38" s="489"/>
      <c r="W38" s="166">
        <f>Y37*15+Y38*0+Y39*5+Y40*0+Y41*15+Y42*12+15</f>
        <v>97.5</v>
      </c>
      <c r="X38" s="38" t="s">
        <v>25</v>
      </c>
      <c r="Y38" s="39">
        <v>2.2000000000000002</v>
      </c>
      <c r="Z38" s="15"/>
      <c r="AA38" s="40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2" ht="27.9" customHeight="1" x14ac:dyDescent="0.4">
      <c r="B39" s="37">
        <v>24</v>
      </c>
      <c r="C39" s="487"/>
      <c r="D39" s="204" t="s">
        <v>132</v>
      </c>
      <c r="E39" s="204"/>
      <c r="F39" s="203">
        <v>10</v>
      </c>
      <c r="G39" s="203"/>
      <c r="H39" s="204"/>
      <c r="I39" s="203"/>
      <c r="J39" s="204"/>
      <c r="K39" s="203"/>
      <c r="L39" s="204"/>
      <c r="M39" s="203" t="s">
        <v>151</v>
      </c>
      <c r="N39" s="203"/>
      <c r="O39" s="203">
        <v>60</v>
      </c>
      <c r="P39" s="203"/>
      <c r="Q39" s="204"/>
      <c r="R39" s="203"/>
      <c r="S39" s="203" t="s">
        <v>128</v>
      </c>
      <c r="T39" s="204"/>
      <c r="U39" s="203">
        <v>1</v>
      </c>
      <c r="V39" s="489"/>
      <c r="W39" s="167" t="s">
        <v>46</v>
      </c>
      <c r="X39" s="43" t="s">
        <v>27</v>
      </c>
      <c r="Y39" s="39">
        <v>1.5</v>
      </c>
      <c r="Z39" s="16"/>
      <c r="AA39" s="44" t="s">
        <v>28</v>
      </c>
      <c r="AB39" s="17">
        <v>2.2999999999999998</v>
      </c>
      <c r="AC39" s="45">
        <f>AB39*7</f>
        <v>16.099999999999998</v>
      </c>
      <c r="AD39" s="17">
        <f>AB39*5</f>
        <v>11.5</v>
      </c>
      <c r="AE39" s="17" t="s">
        <v>29</v>
      </c>
      <c r="AF39" s="46">
        <f>AC39*4+AD39*9</f>
        <v>167.89999999999998</v>
      </c>
    </row>
    <row r="40" spans="2:32" ht="27.9" customHeight="1" x14ac:dyDescent="0.4">
      <c r="B40" s="37" t="s">
        <v>10</v>
      </c>
      <c r="C40" s="487"/>
      <c r="D40" s="203" t="s">
        <v>382</v>
      </c>
      <c r="E40" s="212"/>
      <c r="F40" s="204">
        <v>1</v>
      </c>
      <c r="G40" s="203"/>
      <c r="H40" s="204"/>
      <c r="I40" s="203"/>
      <c r="J40" s="204"/>
      <c r="K40" s="203"/>
      <c r="L40" s="204"/>
      <c r="M40" s="497" t="s">
        <v>152</v>
      </c>
      <c r="N40" s="498"/>
      <c r="O40" s="203">
        <v>20</v>
      </c>
      <c r="P40" s="203"/>
      <c r="Q40" s="204"/>
      <c r="R40" s="203"/>
      <c r="S40" s="203"/>
      <c r="T40" s="204"/>
      <c r="U40" s="203"/>
      <c r="V40" s="489"/>
      <c r="W40" s="166">
        <f>Y37*0+Y38*5+Y39*0+Y40*5+Y41*0+Y42*4</f>
        <v>23.5</v>
      </c>
      <c r="X40" s="43" t="s">
        <v>30</v>
      </c>
      <c r="Y40" s="39">
        <v>2.5</v>
      </c>
      <c r="Z40" s="15"/>
      <c r="AA40" s="16" t="s">
        <v>31</v>
      </c>
      <c r="AB40" s="17">
        <v>1.6</v>
      </c>
      <c r="AC40" s="17">
        <f>AB40*1</f>
        <v>1.6</v>
      </c>
      <c r="AD40" s="17" t="s">
        <v>29</v>
      </c>
      <c r="AE40" s="17">
        <f>AB40*5</f>
        <v>8</v>
      </c>
      <c r="AF40" s="17">
        <f>AC40*4+AE40*4</f>
        <v>38.4</v>
      </c>
    </row>
    <row r="41" spans="2:32" ht="27.9" customHeight="1" x14ac:dyDescent="0.3">
      <c r="B41" s="491" t="s">
        <v>32</v>
      </c>
      <c r="C41" s="487"/>
      <c r="D41" s="204" t="s">
        <v>305</v>
      </c>
      <c r="E41" s="204"/>
      <c r="F41" s="203">
        <v>5</v>
      </c>
      <c r="G41" s="203"/>
      <c r="H41" s="204"/>
      <c r="I41" s="203"/>
      <c r="J41" s="204"/>
      <c r="K41" s="203"/>
      <c r="L41" s="204"/>
      <c r="M41" s="203" t="s">
        <v>124</v>
      </c>
      <c r="N41" s="213"/>
      <c r="O41" s="203">
        <v>3</v>
      </c>
      <c r="P41" s="203"/>
      <c r="Q41" s="204"/>
      <c r="R41" s="203"/>
      <c r="S41" s="204"/>
      <c r="T41" s="204"/>
      <c r="U41" s="204"/>
      <c r="V41" s="489"/>
      <c r="W41" s="167" t="s">
        <v>47</v>
      </c>
      <c r="X41" s="43" t="s">
        <v>33</v>
      </c>
      <c r="Y41" s="39">
        <v>0</v>
      </c>
      <c r="Z41" s="16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</row>
    <row r="42" spans="2:32" ht="27.9" customHeight="1" x14ac:dyDescent="0.4">
      <c r="B42" s="491"/>
      <c r="C42" s="487"/>
      <c r="D42" s="213" t="s">
        <v>383</v>
      </c>
      <c r="E42" s="206"/>
      <c r="F42" s="203">
        <v>0.05</v>
      </c>
      <c r="G42" s="203"/>
      <c r="H42" s="206"/>
      <c r="I42" s="203"/>
      <c r="J42" s="204"/>
      <c r="K42" s="203"/>
      <c r="L42" s="204"/>
      <c r="M42" s="204"/>
      <c r="N42" s="187"/>
      <c r="O42" s="203"/>
      <c r="P42" s="203"/>
      <c r="Q42" s="206"/>
      <c r="R42" s="203"/>
      <c r="S42" s="204"/>
      <c r="T42" s="206"/>
      <c r="U42" s="204"/>
      <c r="V42" s="489"/>
      <c r="W42" s="166">
        <f>Y37*2+Y38*7+Y39*1+Y40*0+Y41*0+Y42*8</f>
        <v>26.900000000000002</v>
      </c>
      <c r="X42" s="85" t="s">
        <v>42</v>
      </c>
      <c r="Y42" s="47">
        <v>0</v>
      </c>
      <c r="Z42" s="15"/>
      <c r="AA42" s="16" t="s">
        <v>35</v>
      </c>
      <c r="AE42" s="16">
        <f>AB42*15</f>
        <v>0</v>
      </c>
    </row>
    <row r="43" spans="2:32" ht="27.9" customHeight="1" x14ac:dyDescent="0.3">
      <c r="B43" s="48" t="s">
        <v>36</v>
      </c>
      <c r="C43" s="49"/>
      <c r="D43" s="206"/>
      <c r="E43" s="206"/>
      <c r="F43" s="203"/>
      <c r="G43" s="203"/>
      <c r="H43" s="206"/>
      <c r="I43" s="203"/>
      <c r="J43" s="204"/>
      <c r="K43" s="206"/>
      <c r="L43" s="204"/>
      <c r="M43" s="215"/>
      <c r="N43" s="219"/>
      <c r="O43" s="203"/>
      <c r="P43" s="203"/>
      <c r="Q43" s="206"/>
      <c r="R43" s="203"/>
      <c r="S43" s="204"/>
      <c r="T43" s="206"/>
      <c r="U43" s="204"/>
      <c r="V43" s="489"/>
      <c r="W43" s="167" t="s">
        <v>12</v>
      </c>
      <c r="X43" s="50"/>
      <c r="Y43" s="39"/>
      <c r="Z43" s="16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</row>
    <row r="44" spans="2:32" ht="27.9" customHeight="1" thickBot="1" x14ac:dyDescent="0.45">
      <c r="B44" s="73"/>
      <c r="C44" s="52"/>
      <c r="D44" s="210"/>
      <c r="E44" s="210"/>
      <c r="F44" s="211"/>
      <c r="G44" s="211"/>
      <c r="H44" s="210"/>
      <c r="I44" s="211"/>
      <c r="J44" s="211"/>
      <c r="K44" s="210"/>
      <c r="L44" s="211"/>
      <c r="M44" s="211"/>
      <c r="N44" s="210"/>
      <c r="O44" s="211"/>
      <c r="P44" s="211"/>
      <c r="Q44" s="210"/>
      <c r="R44" s="211"/>
      <c r="S44" s="211"/>
      <c r="T44" s="210"/>
      <c r="U44" s="211"/>
      <c r="V44" s="490"/>
      <c r="W44" s="168">
        <f>W38*4+W42*4+W40*9</f>
        <v>709.1</v>
      </c>
      <c r="X44" s="54"/>
      <c r="Y44" s="55"/>
      <c r="Z44" s="15"/>
      <c r="AC44" s="53">
        <f>AC43*4/AF43</f>
        <v>0.16345624656026417</v>
      </c>
      <c r="AD44" s="53">
        <f>AD43*9/AF43</f>
        <v>0.29719317556411667</v>
      </c>
      <c r="AE44" s="53">
        <f>AE43*4/AF43</f>
        <v>0.53935057787561924</v>
      </c>
    </row>
    <row r="45" spans="2:32" s="77" customFormat="1" ht="21.75" customHeight="1" x14ac:dyDescent="0.3">
      <c r="B45" s="74"/>
      <c r="C45" s="16"/>
      <c r="D45" s="41"/>
      <c r="E45" s="75"/>
      <c r="F45" s="41"/>
      <c r="G45" s="41"/>
      <c r="H45" s="75"/>
      <c r="I45" s="41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76"/>
      <c r="AA45" s="66"/>
      <c r="AB45" s="60"/>
      <c r="AC45" s="66"/>
      <c r="AD45" s="66"/>
      <c r="AE45" s="66"/>
      <c r="AF45" s="66"/>
    </row>
    <row r="46" spans="2:32" x14ac:dyDescent="0.3">
      <c r="B46" s="60"/>
      <c r="C46" s="77"/>
      <c r="D46" s="499"/>
      <c r="E46" s="499"/>
      <c r="F46" s="502"/>
      <c r="G46" s="502"/>
      <c r="H46" s="78"/>
      <c r="I46" s="16"/>
      <c r="J46" s="16"/>
      <c r="K46" s="78"/>
      <c r="L46" s="16"/>
      <c r="N46" s="78"/>
      <c r="O46" s="16"/>
      <c r="Q46" s="78"/>
      <c r="R46" s="16"/>
      <c r="T46" s="78"/>
      <c r="U46" s="16"/>
      <c r="V46" s="79"/>
      <c r="Y46" s="82"/>
    </row>
    <row r="47" spans="2:32" x14ac:dyDescent="0.3">
      <c r="Y47" s="82"/>
    </row>
    <row r="48" spans="2:32" x14ac:dyDescent="0.3">
      <c r="Y48" s="82"/>
    </row>
    <row r="49" spans="25:25" x14ac:dyDescent="0.3">
      <c r="Y49" s="82"/>
    </row>
    <row r="50" spans="25:25" x14ac:dyDescent="0.3">
      <c r="Y50" s="82"/>
    </row>
    <row r="51" spans="25:25" x14ac:dyDescent="0.3">
      <c r="Y51" s="82"/>
    </row>
    <row r="52" spans="25:25" x14ac:dyDescent="0.3">
      <c r="Y52" s="82"/>
    </row>
  </sheetData>
  <mergeCells count="24">
    <mergeCell ref="C37:C42"/>
    <mergeCell ref="V37:V44"/>
    <mergeCell ref="B41:B42"/>
    <mergeCell ref="J45:Y45"/>
    <mergeCell ref="D46:G46"/>
    <mergeCell ref="G38:H38"/>
    <mergeCell ref="M40:N40"/>
    <mergeCell ref="C21:C26"/>
    <mergeCell ref="V21:V28"/>
    <mergeCell ref="B25:B26"/>
    <mergeCell ref="C29:C34"/>
    <mergeCell ref="V29:V36"/>
    <mergeCell ref="B33:B34"/>
    <mergeCell ref="G30:H30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6:H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2"/>
  <sheetViews>
    <sheetView tabSelected="1" topLeftCell="A19" zoomScale="75" zoomScaleNormal="75" workbookViewId="0">
      <selection activeCell="D30" sqref="D30:F31"/>
    </sheetView>
  </sheetViews>
  <sheetFormatPr defaultColWidth="9" defaultRowHeight="21" x14ac:dyDescent="0.3"/>
  <cols>
    <col min="1" max="1" width="1.88671875" style="41" customWidth="1"/>
    <col min="2" max="2" width="4.88671875" style="74" customWidth="1"/>
    <col min="3" max="3" width="0" style="41" hidden="1" customWidth="1"/>
    <col min="4" max="4" width="18.6640625" style="41" customWidth="1"/>
    <col min="5" max="5" width="5.6640625" style="75" customWidth="1"/>
    <col min="6" max="6" width="11.21875" style="41" customWidth="1"/>
    <col min="7" max="7" width="18.6640625" style="41" customWidth="1"/>
    <col min="8" max="8" width="5.6640625" style="75" customWidth="1"/>
    <col min="9" max="9" width="11.88671875" style="41" customWidth="1"/>
    <col min="10" max="10" width="18.6640625" style="41" customWidth="1"/>
    <col min="11" max="11" width="5.6640625" style="75" customWidth="1"/>
    <col min="12" max="12" width="11.77734375" style="41" customWidth="1"/>
    <col min="13" max="13" width="18.6640625" style="41" customWidth="1"/>
    <col min="14" max="14" width="5.6640625" style="75" customWidth="1"/>
    <col min="15" max="15" width="12.109375" style="41" customWidth="1"/>
    <col min="16" max="16" width="18.6640625" style="41" customWidth="1"/>
    <col min="17" max="17" width="5.6640625" style="75" customWidth="1"/>
    <col min="18" max="18" width="11.77734375" style="41" customWidth="1"/>
    <col min="19" max="19" width="18.6640625" style="41" customWidth="1"/>
    <col min="20" max="20" width="5.6640625" style="75" customWidth="1"/>
    <col min="21" max="21" width="12.77734375" style="41" customWidth="1"/>
    <col min="22" max="22" width="5.21875" style="83" customWidth="1"/>
    <col min="23" max="23" width="11.77734375" style="80" customWidth="1"/>
    <col min="24" max="24" width="11.21875" style="81" customWidth="1"/>
    <col min="25" max="25" width="6.6640625" style="84" customWidth="1"/>
    <col min="26" max="26" width="6.6640625" style="41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34" width="9" style="16"/>
    <col min="35" max="16384" width="9" style="41"/>
  </cols>
  <sheetData>
    <row r="1" spans="2:37" s="3" customFormat="1" ht="39" x14ac:dyDescent="0.7">
      <c r="B1" s="484" t="s">
        <v>444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2"/>
      <c r="AB1" s="4"/>
    </row>
    <row r="2" spans="2:37" s="3" customFormat="1" ht="18.899999999999999" customHeight="1" x14ac:dyDescent="0.6">
      <c r="B2" s="485"/>
      <c r="C2" s="486"/>
      <c r="D2" s="486"/>
      <c r="E2" s="486"/>
      <c r="F2" s="486"/>
      <c r="G2" s="486"/>
      <c r="H2" s="123"/>
      <c r="I2" s="2"/>
      <c r="J2" s="2"/>
      <c r="K2" s="123"/>
      <c r="L2" s="2"/>
      <c r="M2" s="2"/>
      <c r="N2" s="123"/>
      <c r="O2" s="2"/>
      <c r="P2" s="2"/>
      <c r="Q2" s="123"/>
      <c r="R2" s="2"/>
      <c r="S2" s="2"/>
      <c r="T2" s="123"/>
      <c r="U2" s="2"/>
      <c r="V2" s="6"/>
      <c r="W2" s="7"/>
      <c r="X2" s="8"/>
      <c r="Y2" s="7"/>
      <c r="Z2" s="2"/>
      <c r="AB2" s="4"/>
    </row>
    <row r="3" spans="2:37" s="16" customFormat="1" ht="30" customHeight="1" thickBot="1" x14ac:dyDescent="0.5">
      <c r="B3" s="86" t="s">
        <v>43</v>
      </c>
      <c r="C3" s="86"/>
      <c r="D3" s="87"/>
      <c r="E3" s="10"/>
      <c r="F3" s="492" t="s">
        <v>142</v>
      </c>
      <c r="G3" s="492"/>
      <c r="H3" s="492"/>
      <c r="I3" s="492"/>
      <c r="J3" s="492"/>
      <c r="K3" s="492"/>
      <c r="L3" s="10"/>
      <c r="M3" s="10"/>
      <c r="N3" s="10"/>
      <c r="O3" s="10"/>
      <c r="P3" s="10"/>
      <c r="Q3" s="10"/>
      <c r="R3" s="10"/>
      <c r="S3" s="3"/>
      <c r="T3" s="10"/>
      <c r="U3" s="10"/>
      <c r="V3" s="11"/>
      <c r="W3" s="12"/>
      <c r="X3" s="13"/>
      <c r="Y3" s="14"/>
      <c r="Z3" s="15"/>
      <c r="AB3" s="17"/>
    </row>
    <row r="4" spans="2:37" s="31" customFormat="1" ht="100.2" x14ac:dyDescent="0.3">
      <c r="B4" s="18" t="s">
        <v>0</v>
      </c>
      <c r="C4" s="19" t="s">
        <v>1</v>
      </c>
      <c r="D4" s="20" t="s">
        <v>2</v>
      </c>
      <c r="E4" s="21" t="s">
        <v>41</v>
      </c>
      <c r="F4" s="20"/>
      <c r="G4" s="20" t="s">
        <v>3</v>
      </c>
      <c r="H4" s="21" t="s">
        <v>41</v>
      </c>
      <c r="I4" s="20"/>
      <c r="J4" s="20" t="s">
        <v>4</v>
      </c>
      <c r="K4" s="21" t="s">
        <v>41</v>
      </c>
      <c r="L4" s="20"/>
      <c r="M4" s="20" t="s">
        <v>4</v>
      </c>
      <c r="N4" s="21" t="s">
        <v>41</v>
      </c>
      <c r="O4" s="20"/>
      <c r="P4" s="20" t="s">
        <v>4</v>
      </c>
      <c r="Q4" s="21" t="s">
        <v>41</v>
      </c>
      <c r="R4" s="20"/>
      <c r="S4" s="23" t="s">
        <v>5</v>
      </c>
      <c r="T4" s="21" t="s">
        <v>41</v>
      </c>
      <c r="U4" s="20"/>
      <c r="V4" s="89" t="s">
        <v>48</v>
      </c>
      <c r="W4" s="24" t="s">
        <v>6</v>
      </c>
      <c r="X4" s="25" t="s">
        <v>13</v>
      </c>
      <c r="Y4" s="26" t="s">
        <v>14</v>
      </c>
      <c r="Z4" s="27"/>
      <c r="AA4" s="28"/>
      <c r="AB4" s="29"/>
      <c r="AC4" s="30"/>
      <c r="AD4" s="30"/>
      <c r="AE4" s="30"/>
      <c r="AF4" s="30"/>
      <c r="AG4" s="93"/>
      <c r="AH4" s="93"/>
      <c r="AI4" s="93"/>
      <c r="AJ4" s="93"/>
      <c r="AK4" s="93"/>
    </row>
    <row r="5" spans="2:37" s="36" customFormat="1" ht="44.4" x14ac:dyDescent="0.4">
      <c r="B5" s="114">
        <v>11</v>
      </c>
      <c r="C5" s="510"/>
      <c r="D5" s="205" t="str">
        <f>'112.11月菜單'!B39</f>
        <v>香Q米飯</v>
      </c>
      <c r="E5" s="205" t="s">
        <v>111</v>
      </c>
      <c r="F5" s="202" t="s">
        <v>16</v>
      </c>
      <c r="G5" s="205" t="str">
        <f>'112.11月菜單'!B40</f>
        <v>壽喜燒肉</v>
      </c>
      <c r="H5" s="205" t="s">
        <v>401</v>
      </c>
      <c r="I5" s="202" t="s">
        <v>16</v>
      </c>
      <c r="J5" s="205" t="str">
        <f>'112.11月菜單'!B41</f>
        <v>茄汁豆腐丁(豆)</v>
      </c>
      <c r="K5" s="205" t="s">
        <v>17</v>
      </c>
      <c r="L5" s="202" t="s">
        <v>16</v>
      </c>
      <c r="M5" s="237" t="str">
        <f>'112.11月菜單'!B42</f>
        <v>柴香魷魚丸(海加)</v>
      </c>
      <c r="N5" s="205" t="s">
        <v>426</v>
      </c>
      <c r="O5" s="202" t="s">
        <v>16</v>
      </c>
      <c r="P5" s="205" t="str">
        <f>'112.11月菜單'!B43</f>
        <v>深色蔬菜</v>
      </c>
      <c r="Q5" s="205" t="s">
        <v>55</v>
      </c>
      <c r="R5" s="202" t="s">
        <v>16</v>
      </c>
      <c r="S5" s="205" t="str">
        <f>'112.11月菜單'!B44</f>
        <v>冬瓜湯</v>
      </c>
      <c r="T5" s="205" t="s">
        <v>54</v>
      </c>
      <c r="U5" s="202" t="s">
        <v>16</v>
      </c>
      <c r="V5" s="511"/>
      <c r="W5" s="33" t="s">
        <v>44</v>
      </c>
      <c r="X5" s="34" t="s">
        <v>56</v>
      </c>
      <c r="Y5" s="35">
        <v>5</v>
      </c>
      <c r="Z5" s="98"/>
      <c r="AA5" s="16"/>
      <c r="AB5" s="17"/>
      <c r="AC5" s="16"/>
      <c r="AD5" s="16"/>
      <c r="AE5" s="16"/>
      <c r="AF5" s="16"/>
      <c r="AG5" s="94"/>
      <c r="AH5" s="94"/>
      <c r="AI5" s="82"/>
      <c r="AJ5" s="1"/>
      <c r="AK5" s="95"/>
    </row>
    <row r="6" spans="2:37" ht="27.9" customHeight="1" x14ac:dyDescent="0.4">
      <c r="B6" s="115" t="s">
        <v>8</v>
      </c>
      <c r="C6" s="510"/>
      <c r="D6" s="204" t="s">
        <v>112</v>
      </c>
      <c r="E6" s="204"/>
      <c r="F6" s="203">
        <v>100</v>
      </c>
      <c r="G6" s="204" t="s">
        <v>148</v>
      </c>
      <c r="H6" s="204"/>
      <c r="I6" s="204">
        <v>20</v>
      </c>
      <c r="J6" s="203" t="s">
        <v>425</v>
      </c>
      <c r="K6" s="204" t="s">
        <v>92</v>
      </c>
      <c r="L6" s="215">
        <v>45</v>
      </c>
      <c r="M6" s="204" t="s">
        <v>427</v>
      </c>
      <c r="N6" s="204" t="s">
        <v>428</v>
      </c>
      <c r="O6" s="204">
        <v>1</v>
      </c>
      <c r="P6" s="203" t="s">
        <v>74</v>
      </c>
      <c r="Q6" s="203"/>
      <c r="R6" s="203">
        <v>80</v>
      </c>
      <c r="S6" s="204" t="s">
        <v>136</v>
      </c>
      <c r="T6" s="203"/>
      <c r="U6" s="203">
        <v>35</v>
      </c>
      <c r="V6" s="512"/>
      <c r="W6" s="96">
        <f>Y5*15+Y6*0+Y7*5+Y8*0+Y9*15+Y10*12+15</f>
        <v>97.5</v>
      </c>
      <c r="X6" s="38" t="s">
        <v>57</v>
      </c>
      <c r="Y6" s="39">
        <v>2.4</v>
      </c>
      <c r="Z6" s="15"/>
      <c r="AA6" s="40"/>
      <c r="AC6" s="17"/>
      <c r="AD6" s="17"/>
      <c r="AE6" s="17"/>
      <c r="AF6" s="17"/>
      <c r="AG6" s="96"/>
      <c r="AH6" s="96"/>
      <c r="AI6" s="97"/>
      <c r="AJ6" s="1"/>
      <c r="AK6" s="16"/>
    </row>
    <row r="7" spans="2:37" ht="27.9" customHeight="1" x14ac:dyDescent="0.4">
      <c r="B7" s="115">
        <v>27</v>
      </c>
      <c r="C7" s="510"/>
      <c r="D7" s="204"/>
      <c r="E7" s="204"/>
      <c r="F7" s="203"/>
      <c r="G7" s="203" t="s">
        <v>68</v>
      </c>
      <c r="H7" s="204"/>
      <c r="I7" s="203">
        <v>20</v>
      </c>
      <c r="J7" s="203"/>
      <c r="K7" s="204"/>
      <c r="L7" s="215"/>
      <c r="M7" s="203" t="s">
        <v>430</v>
      </c>
      <c r="N7" s="204" t="s">
        <v>429</v>
      </c>
      <c r="O7" s="203">
        <v>20</v>
      </c>
      <c r="P7" s="203"/>
      <c r="Q7" s="204"/>
      <c r="R7" s="203"/>
      <c r="S7" s="204" t="s">
        <v>128</v>
      </c>
      <c r="T7" s="203"/>
      <c r="U7" s="203">
        <v>1</v>
      </c>
      <c r="V7" s="512"/>
      <c r="W7" s="42" t="s">
        <v>46</v>
      </c>
      <c r="X7" s="43" t="s">
        <v>27</v>
      </c>
      <c r="Y7" s="39">
        <v>1.5</v>
      </c>
      <c r="Z7" s="16"/>
      <c r="AA7" s="44"/>
      <c r="AC7" s="45"/>
      <c r="AD7" s="17"/>
      <c r="AE7" s="17"/>
      <c r="AF7" s="46"/>
      <c r="AG7" s="94"/>
      <c r="AH7" s="94"/>
      <c r="AI7" s="82"/>
      <c r="AJ7" s="1"/>
      <c r="AK7" s="16"/>
    </row>
    <row r="8" spans="2:37" ht="27.9" customHeight="1" x14ac:dyDescent="0.4">
      <c r="B8" s="115" t="s">
        <v>10</v>
      </c>
      <c r="C8" s="510"/>
      <c r="D8" s="204"/>
      <c r="E8" s="204"/>
      <c r="F8" s="203"/>
      <c r="G8" s="497" t="s">
        <v>152</v>
      </c>
      <c r="H8" s="498"/>
      <c r="I8" s="203">
        <v>35</v>
      </c>
      <c r="J8" s="204"/>
      <c r="K8" s="203"/>
      <c r="L8" s="236"/>
      <c r="M8" s="252"/>
      <c r="N8" s="232"/>
      <c r="O8" s="203"/>
      <c r="P8" s="203"/>
      <c r="Q8" s="204"/>
      <c r="R8" s="203"/>
      <c r="S8" s="204"/>
      <c r="T8" s="212"/>
      <c r="U8" s="203"/>
      <c r="V8" s="512"/>
      <c r="W8" s="91">
        <f>Y5*0+Y6*5+Y7*0+Y8*5+Y9*0+Y10*4</f>
        <v>24.5</v>
      </c>
      <c r="X8" s="43" t="s">
        <v>58</v>
      </c>
      <c r="Y8" s="39">
        <v>2.5</v>
      </c>
      <c r="Z8" s="15"/>
      <c r="AC8" s="17"/>
      <c r="AD8" s="17"/>
      <c r="AE8" s="17"/>
      <c r="AF8" s="17"/>
      <c r="AG8" s="96"/>
      <c r="AH8" s="96"/>
      <c r="AI8" s="82"/>
      <c r="AJ8" s="1"/>
      <c r="AK8" s="16"/>
    </row>
    <row r="9" spans="2:37" ht="27.9" customHeight="1" x14ac:dyDescent="0.3">
      <c r="B9" s="514" t="s">
        <v>110</v>
      </c>
      <c r="C9" s="510"/>
      <c r="D9" s="204"/>
      <c r="E9" s="204"/>
      <c r="F9" s="203"/>
      <c r="G9" s="203" t="s">
        <v>124</v>
      </c>
      <c r="H9" s="204"/>
      <c r="I9" s="203">
        <v>1</v>
      </c>
      <c r="J9" s="204"/>
      <c r="K9" s="203"/>
      <c r="L9" s="236"/>
      <c r="M9" s="203"/>
      <c r="N9" s="204"/>
      <c r="O9" s="203"/>
      <c r="P9" s="203"/>
      <c r="Q9" s="204"/>
      <c r="R9" s="203"/>
      <c r="S9" s="203"/>
      <c r="T9" s="206"/>
      <c r="U9" s="203"/>
      <c r="V9" s="512"/>
      <c r="W9" s="42" t="s">
        <v>47</v>
      </c>
      <c r="X9" s="43" t="s">
        <v>59</v>
      </c>
      <c r="Y9" s="39">
        <v>0</v>
      </c>
      <c r="Z9" s="16"/>
      <c r="AC9" s="17"/>
      <c r="AD9" s="17"/>
      <c r="AE9" s="17"/>
      <c r="AF9" s="17"/>
      <c r="AG9" s="94"/>
      <c r="AH9" s="94"/>
      <c r="AI9" s="82"/>
      <c r="AJ9" s="1"/>
      <c r="AK9" s="16"/>
    </row>
    <row r="10" spans="2:37" ht="27.9" customHeight="1" x14ac:dyDescent="0.4">
      <c r="B10" s="514"/>
      <c r="C10" s="510"/>
      <c r="D10" s="213"/>
      <c r="E10" s="206"/>
      <c r="F10" s="203"/>
      <c r="G10" s="203"/>
      <c r="H10" s="206"/>
      <c r="I10" s="203"/>
      <c r="J10" s="203"/>
      <c r="K10" s="206"/>
      <c r="L10" s="203"/>
      <c r="M10" s="192"/>
      <c r="N10" s="182"/>
      <c r="O10" s="192"/>
      <c r="P10" s="203"/>
      <c r="Q10" s="206"/>
      <c r="R10" s="203"/>
      <c r="S10" s="204"/>
      <c r="T10" s="206"/>
      <c r="U10" s="204"/>
      <c r="V10" s="512"/>
      <c r="W10" s="91">
        <f>Y5*2+Y6*7+Y7*1+Y8*0+Y9*0+Y10*8</f>
        <v>28.3</v>
      </c>
      <c r="X10" s="85" t="s">
        <v>60</v>
      </c>
      <c r="Y10" s="47">
        <v>0</v>
      </c>
      <c r="Z10" s="15"/>
      <c r="AG10" s="96"/>
      <c r="AH10" s="96"/>
      <c r="AI10" s="14"/>
      <c r="AJ10" s="1"/>
      <c r="AK10" s="16"/>
    </row>
    <row r="11" spans="2:37" ht="27.9" customHeight="1" x14ac:dyDescent="0.3">
      <c r="B11" s="105" t="s">
        <v>61</v>
      </c>
      <c r="C11" s="108"/>
      <c r="D11" s="206"/>
      <c r="E11" s="206"/>
      <c r="F11" s="203"/>
      <c r="G11" s="203"/>
      <c r="H11" s="206"/>
      <c r="I11" s="203"/>
      <c r="J11" s="204"/>
      <c r="K11" s="206"/>
      <c r="L11" s="204"/>
      <c r="M11" s="203"/>
      <c r="N11" s="206"/>
      <c r="O11" s="203"/>
      <c r="P11" s="203"/>
      <c r="Q11" s="206"/>
      <c r="R11" s="203"/>
      <c r="S11" s="204"/>
      <c r="T11" s="206"/>
      <c r="U11" s="204"/>
      <c r="V11" s="512"/>
      <c r="W11" s="42" t="s">
        <v>12</v>
      </c>
      <c r="X11" s="50"/>
      <c r="Y11" s="39"/>
      <c r="Z11" s="16"/>
      <c r="AG11" s="94"/>
      <c r="AH11" s="94"/>
      <c r="AI11" s="122"/>
      <c r="AJ11" s="1"/>
      <c r="AK11" s="16"/>
    </row>
    <row r="12" spans="2:37" ht="27.9" customHeight="1" x14ac:dyDescent="0.4">
      <c r="B12" s="124"/>
      <c r="C12" s="125"/>
      <c r="D12" s="196"/>
      <c r="E12" s="196"/>
      <c r="F12" s="197"/>
      <c r="G12" s="197"/>
      <c r="H12" s="196"/>
      <c r="I12" s="197"/>
      <c r="J12" s="197"/>
      <c r="K12" s="196"/>
      <c r="L12" s="197"/>
      <c r="M12" s="197"/>
      <c r="N12" s="196"/>
      <c r="O12" s="197"/>
      <c r="P12" s="197"/>
      <c r="Q12" s="196"/>
      <c r="R12" s="197"/>
      <c r="S12" s="197"/>
      <c r="T12" s="196"/>
      <c r="U12" s="197"/>
      <c r="V12" s="523"/>
      <c r="W12" s="92">
        <f>W6*4+W10*4+W8*9</f>
        <v>723.7</v>
      </c>
      <c r="X12" s="126"/>
      <c r="Y12" s="127"/>
      <c r="Z12" s="15"/>
      <c r="AC12" s="53"/>
      <c r="AD12" s="53"/>
      <c r="AE12" s="53"/>
      <c r="AG12" s="99"/>
      <c r="AH12" s="99"/>
      <c r="AI12" s="13"/>
      <c r="AJ12" s="1"/>
      <c r="AK12" s="16"/>
    </row>
    <row r="13" spans="2:37" s="36" customFormat="1" ht="27.9" customHeight="1" x14ac:dyDescent="0.4">
      <c r="B13" s="32">
        <v>11</v>
      </c>
      <c r="C13" s="487"/>
      <c r="D13" s="205" t="str">
        <f>'112.11月菜單'!F39</f>
        <v>小米飯</v>
      </c>
      <c r="E13" s="205" t="s">
        <v>15</v>
      </c>
      <c r="F13" s="205"/>
      <c r="G13" s="205" t="str">
        <f>'112.11月菜單'!F40</f>
        <v>家鄉滷肉(豆)</v>
      </c>
      <c r="H13" s="205" t="s">
        <v>17</v>
      </c>
      <c r="I13" s="205"/>
      <c r="J13" s="205" t="str">
        <f>'112.11月菜單'!F41</f>
        <v>卡啦翅小腿(炸)</v>
      </c>
      <c r="K13" s="205" t="s">
        <v>341</v>
      </c>
      <c r="L13" s="205"/>
      <c r="M13" s="205" t="str">
        <f>'112.11月菜單'!F42</f>
        <v>黃金玉蜀黍</v>
      </c>
      <c r="N13" s="205" t="s">
        <v>17</v>
      </c>
      <c r="O13" s="205"/>
      <c r="P13" s="205" t="str">
        <f>'112.11月菜單'!F43</f>
        <v>淺色蔬菜</v>
      </c>
      <c r="Q13" s="205" t="s">
        <v>18</v>
      </c>
      <c r="R13" s="205"/>
      <c r="S13" s="205" t="str">
        <f>'112.11月菜單'!F44</f>
        <v>味噌菇菇湯</v>
      </c>
      <c r="T13" s="205" t="s">
        <v>17</v>
      </c>
      <c r="U13" s="205"/>
      <c r="V13" s="488"/>
      <c r="W13" s="33" t="s">
        <v>44</v>
      </c>
      <c r="X13" s="34" t="s">
        <v>19</v>
      </c>
      <c r="Y13" s="35">
        <v>5.8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94"/>
      <c r="AH13" s="95"/>
      <c r="AI13" s="95"/>
      <c r="AJ13" s="95"/>
      <c r="AK13" s="95"/>
    </row>
    <row r="14" spans="2:37" ht="27.9" customHeight="1" x14ac:dyDescent="0.4">
      <c r="B14" s="37" t="s">
        <v>8</v>
      </c>
      <c r="C14" s="487"/>
      <c r="D14" s="203" t="s">
        <v>107</v>
      </c>
      <c r="E14" s="203"/>
      <c r="F14" s="203">
        <v>40</v>
      </c>
      <c r="G14" s="508" t="s">
        <v>130</v>
      </c>
      <c r="H14" s="509"/>
      <c r="I14" s="203">
        <v>30</v>
      </c>
      <c r="J14" s="226" t="s">
        <v>391</v>
      </c>
      <c r="K14" s="251"/>
      <c r="L14" s="203">
        <v>30</v>
      </c>
      <c r="M14" s="203" t="s">
        <v>161</v>
      </c>
      <c r="N14" s="203"/>
      <c r="O14" s="203">
        <v>40</v>
      </c>
      <c r="P14" s="203" t="s">
        <v>74</v>
      </c>
      <c r="Q14" s="203"/>
      <c r="R14" s="203">
        <v>80</v>
      </c>
      <c r="S14" s="203" t="s">
        <v>309</v>
      </c>
      <c r="T14" s="203"/>
      <c r="U14" s="203">
        <v>1</v>
      </c>
      <c r="V14" s="489"/>
      <c r="W14" s="96">
        <f>Y13*15+Y14*0+Y15*5+Y16*0+Y17*15+Y18*12+15</f>
        <v>109.5</v>
      </c>
      <c r="X14" s="38" t="s">
        <v>25</v>
      </c>
      <c r="Y14" s="39">
        <v>2.2000000000000002</v>
      </c>
      <c r="Z14" s="15"/>
      <c r="AA14" s="40" t="s">
        <v>26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6"/>
    </row>
    <row r="15" spans="2:37" ht="27.9" customHeight="1" x14ac:dyDescent="0.4">
      <c r="B15" s="37">
        <v>28</v>
      </c>
      <c r="C15" s="487"/>
      <c r="D15" s="203" t="s">
        <v>24</v>
      </c>
      <c r="E15" s="203"/>
      <c r="F15" s="203">
        <v>60</v>
      </c>
      <c r="G15" s="204" t="s">
        <v>116</v>
      </c>
      <c r="H15" s="204" t="s">
        <v>92</v>
      </c>
      <c r="I15" s="204">
        <v>10</v>
      </c>
      <c r="J15" s="204"/>
      <c r="K15" s="204"/>
      <c r="L15" s="204"/>
      <c r="M15" s="203" t="s">
        <v>337</v>
      </c>
      <c r="N15" s="203"/>
      <c r="O15" s="203">
        <v>1</v>
      </c>
      <c r="P15" s="203"/>
      <c r="Q15" s="203"/>
      <c r="R15" s="203"/>
      <c r="S15" s="203" t="s">
        <v>310</v>
      </c>
      <c r="T15" s="203"/>
      <c r="U15" s="203">
        <v>20</v>
      </c>
      <c r="V15" s="489"/>
      <c r="W15" s="42" t="s">
        <v>46</v>
      </c>
      <c r="X15" s="43" t="s">
        <v>27</v>
      </c>
      <c r="Y15" s="39">
        <v>1.5</v>
      </c>
      <c r="Z15" s="16"/>
      <c r="AA15" s="44" t="s">
        <v>28</v>
      </c>
      <c r="AB15" s="17">
        <v>2</v>
      </c>
      <c r="AC15" s="45">
        <f>AB15*7</f>
        <v>14</v>
      </c>
      <c r="AD15" s="17">
        <f>AB15*5</f>
        <v>10</v>
      </c>
      <c r="AE15" s="17" t="s">
        <v>29</v>
      </c>
      <c r="AF15" s="46">
        <f>AC15*4+AD15*9</f>
        <v>146</v>
      </c>
      <c r="AG15" s="94"/>
    </row>
    <row r="16" spans="2:37" ht="27.9" customHeight="1" x14ac:dyDescent="0.4">
      <c r="B16" s="37" t="s">
        <v>10</v>
      </c>
      <c r="C16" s="487"/>
      <c r="D16" s="206"/>
      <c r="E16" s="206"/>
      <c r="F16" s="203"/>
      <c r="G16" s="204" t="s">
        <v>75</v>
      </c>
      <c r="H16" s="203"/>
      <c r="I16" s="204">
        <v>30</v>
      </c>
      <c r="J16" s="204"/>
      <c r="K16" s="203"/>
      <c r="L16" s="204"/>
      <c r="M16" s="203"/>
      <c r="N16" s="203"/>
      <c r="O16" s="203"/>
      <c r="P16" s="203"/>
      <c r="Q16" s="206"/>
      <c r="R16" s="203"/>
      <c r="S16" s="203" t="s">
        <v>311</v>
      </c>
      <c r="T16" s="203"/>
      <c r="U16" s="203">
        <v>5</v>
      </c>
      <c r="V16" s="489"/>
      <c r="W16" s="91">
        <f>Y13*0+Y14*5+Y15*0+Y16*5+Y17*0+Y18*4</f>
        <v>23.5</v>
      </c>
      <c r="X16" s="43" t="s">
        <v>30</v>
      </c>
      <c r="Y16" s="39">
        <v>2.5</v>
      </c>
      <c r="Z16" s="15"/>
      <c r="AA16" s="16" t="s">
        <v>31</v>
      </c>
      <c r="AB16" s="17">
        <v>1.6</v>
      </c>
      <c r="AC16" s="17">
        <f>AB16*1</f>
        <v>1.6</v>
      </c>
      <c r="AD16" s="17" t="s">
        <v>29</v>
      </c>
      <c r="AE16" s="17">
        <f>AB16*5</f>
        <v>8</v>
      </c>
      <c r="AF16" s="17">
        <f>AC16*4+AE16*4</f>
        <v>38.4</v>
      </c>
      <c r="AG16" s="96"/>
    </row>
    <row r="17" spans="2:34" ht="27.9" customHeight="1" x14ac:dyDescent="0.3">
      <c r="B17" s="491" t="s">
        <v>38</v>
      </c>
      <c r="C17" s="487"/>
      <c r="D17" s="206"/>
      <c r="E17" s="206"/>
      <c r="F17" s="203"/>
      <c r="G17" s="204" t="s">
        <v>124</v>
      </c>
      <c r="H17" s="203"/>
      <c r="I17" s="204">
        <v>3</v>
      </c>
      <c r="J17" s="204"/>
      <c r="K17" s="203"/>
      <c r="L17" s="204"/>
      <c r="M17" s="203"/>
      <c r="N17" s="212"/>
      <c r="O17" s="203"/>
      <c r="P17" s="203"/>
      <c r="Q17" s="206"/>
      <c r="R17" s="203"/>
      <c r="S17" s="204" t="s">
        <v>312</v>
      </c>
      <c r="T17" s="204"/>
      <c r="U17" s="204">
        <v>5</v>
      </c>
      <c r="V17" s="489"/>
      <c r="W17" s="42" t="s">
        <v>47</v>
      </c>
      <c r="X17" s="43" t="s">
        <v>33</v>
      </c>
      <c r="Y17" s="39">
        <v>0</v>
      </c>
      <c r="Z17" s="16"/>
      <c r="AA17" s="16" t="s">
        <v>34</v>
      </c>
      <c r="AB17" s="17">
        <v>2.5</v>
      </c>
      <c r="AC17" s="17"/>
      <c r="AD17" s="17">
        <f>AB17*5</f>
        <v>12.5</v>
      </c>
      <c r="AE17" s="17" t="s">
        <v>29</v>
      </c>
      <c r="AF17" s="17">
        <f>AD17*9</f>
        <v>112.5</v>
      </c>
      <c r="AG17" s="94"/>
    </row>
    <row r="18" spans="2:34" ht="27.9" customHeight="1" x14ac:dyDescent="0.4">
      <c r="B18" s="491"/>
      <c r="C18" s="487"/>
      <c r="D18" s="206"/>
      <c r="E18" s="206"/>
      <c r="F18" s="203"/>
      <c r="G18" s="203"/>
      <c r="H18" s="206"/>
      <c r="I18" s="203"/>
      <c r="J18" s="204"/>
      <c r="K18" s="203"/>
      <c r="L18" s="204"/>
      <c r="M18" s="204"/>
      <c r="N18" s="206"/>
      <c r="O18" s="203"/>
      <c r="P18" s="203"/>
      <c r="Q18" s="206"/>
      <c r="R18" s="203"/>
      <c r="S18" s="204" t="s">
        <v>302</v>
      </c>
      <c r="T18" s="206"/>
      <c r="U18" s="204">
        <v>3</v>
      </c>
      <c r="V18" s="489"/>
      <c r="W18" s="91">
        <f>Y13*2+Y14*7+Y15*1+Y16*0+Y17*0+Y18*8</f>
        <v>28.5</v>
      </c>
      <c r="X18" s="85" t="s">
        <v>42</v>
      </c>
      <c r="Y18" s="47">
        <v>0</v>
      </c>
      <c r="Z18" s="15"/>
      <c r="AA18" s="16" t="s">
        <v>35</v>
      </c>
      <c r="AB18" s="17">
        <v>1</v>
      </c>
      <c r="AE18" s="16">
        <f>AB18*15</f>
        <v>15</v>
      </c>
      <c r="AG18" s="96"/>
    </row>
    <row r="19" spans="2:34" ht="27.9" customHeight="1" x14ac:dyDescent="0.3">
      <c r="B19" s="48" t="s">
        <v>36</v>
      </c>
      <c r="C19" s="49"/>
      <c r="D19" s="206"/>
      <c r="E19" s="206"/>
      <c r="F19" s="203"/>
      <c r="G19" s="203"/>
      <c r="H19" s="206"/>
      <c r="I19" s="203"/>
      <c r="J19" s="203"/>
      <c r="K19" s="206"/>
      <c r="L19" s="203"/>
      <c r="M19" s="203"/>
      <c r="N19" s="206"/>
      <c r="O19" s="203"/>
      <c r="P19" s="203"/>
      <c r="Q19" s="206"/>
      <c r="R19" s="203"/>
      <c r="S19" s="102" t="s">
        <v>108</v>
      </c>
      <c r="T19" s="248"/>
      <c r="U19" s="102">
        <v>1</v>
      </c>
      <c r="V19" s="489"/>
      <c r="W19" s="42" t="s">
        <v>12</v>
      </c>
      <c r="X19" s="50"/>
      <c r="Y19" s="39"/>
      <c r="Z19" s="16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94"/>
    </row>
    <row r="20" spans="2:34" ht="27.9" customHeight="1" x14ac:dyDescent="0.4">
      <c r="B20" s="51"/>
      <c r="C20" s="52"/>
      <c r="D20" s="206"/>
      <c r="E20" s="206"/>
      <c r="F20" s="203"/>
      <c r="G20" s="203"/>
      <c r="H20" s="206"/>
      <c r="I20" s="203"/>
      <c r="J20" s="203"/>
      <c r="K20" s="206"/>
      <c r="L20" s="203"/>
      <c r="M20" s="203"/>
      <c r="N20" s="206"/>
      <c r="O20" s="203"/>
      <c r="P20" s="203"/>
      <c r="Q20" s="206"/>
      <c r="R20" s="203"/>
      <c r="S20" s="203"/>
      <c r="T20" s="206"/>
      <c r="U20" s="203"/>
      <c r="V20" s="490"/>
      <c r="W20" s="92">
        <f>W14*4+W18*4+W16*9</f>
        <v>763.5</v>
      </c>
      <c r="X20" s="54"/>
      <c r="Y20" s="55"/>
      <c r="Z20" s="15"/>
      <c r="AC20" s="53">
        <f>AC19*4/AF19</f>
        <v>0.14386640976236351</v>
      </c>
      <c r="AD20" s="53">
        <f>AD19*9/AF19</f>
        <v>0.26011560693641617</v>
      </c>
      <c r="AE20" s="53">
        <f>AE19*4/AF19</f>
        <v>0.59601798330122024</v>
      </c>
      <c r="AG20" s="99"/>
    </row>
    <row r="21" spans="2:34" s="36" customFormat="1" ht="27.9" customHeight="1" x14ac:dyDescent="0.4">
      <c r="B21" s="32">
        <v>11</v>
      </c>
      <c r="C21" s="515"/>
      <c r="D21" s="205" t="str">
        <f>'112.11月菜單'!J39</f>
        <v>香Q米飯</v>
      </c>
      <c r="E21" s="205" t="s">
        <v>111</v>
      </c>
      <c r="F21" s="205"/>
      <c r="G21" s="205" t="str">
        <f>'112.11月菜單'!J40</f>
        <v>沙茶肉片</v>
      </c>
      <c r="H21" s="205" t="s">
        <v>173</v>
      </c>
      <c r="I21" s="205"/>
      <c r="J21" s="205" t="str">
        <f>'112.11月菜單'!J41:M41</f>
        <v>麥克雞塊*2(加)</v>
      </c>
      <c r="K21" s="205" t="s">
        <v>394</v>
      </c>
      <c r="L21" s="173"/>
      <c r="M21" s="174" t="str">
        <f>'112.11月菜單'!J42</f>
        <v>炸醬高麗菜</v>
      </c>
      <c r="N21" s="205" t="s">
        <v>169</v>
      </c>
      <c r="O21" s="205"/>
      <c r="P21" s="205" t="str">
        <f>'112.11月菜單'!J43</f>
        <v>深色蔬菜</v>
      </c>
      <c r="Q21" s="205" t="s">
        <v>18</v>
      </c>
      <c r="R21" s="205"/>
      <c r="S21" s="205" t="str">
        <f>'112.11月菜單'!J44</f>
        <v>紫菜蛋花湯</v>
      </c>
      <c r="T21" s="205" t="s">
        <v>17</v>
      </c>
      <c r="U21" s="205"/>
      <c r="V21" s="511"/>
      <c r="W21" s="33" t="s">
        <v>44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94"/>
      <c r="AH21" s="95"/>
    </row>
    <row r="22" spans="2:34" s="61" customFormat="1" ht="27.75" customHeight="1" x14ac:dyDescent="0.55000000000000004">
      <c r="B22" s="37" t="s">
        <v>8</v>
      </c>
      <c r="C22" s="516"/>
      <c r="D22" s="204" t="s">
        <v>71</v>
      </c>
      <c r="E22" s="204"/>
      <c r="F22" s="204">
        <v>100</v>
      </c>
      <c r="G22" s="497" t="s">
        <v>196</v>
      </c>
      <c r="H22" s="498"/>
      <c r="I22" s="203">
        <v>50</v>
      </c>
      <c r="J22" s="203" t="s">
        <v>393</v>
      </c>
      <c r="K22" s="203" t="s">
        <v>289</v>
      </c>
      <c r="L22" s="203">
        <v>30</v>
      </c>
      <c r="M22" s="204" t="s">
        <v>155</v>
      </c>
      <c r="N22" s="204"/>
      <c r="O22" s="204">
        <v>60</v>
      </c>
      <c r="P22" s="203" t="s">
        <v>74</v>
      </c>
      <c r="Q22" s="203"/>
      <c r="R22" s="203">
        <v>80</v>
      </c>
      <c r="S22" s="204" t="s">
        <v>349</v>
      </c>
      <c r="T22" s="203"/>
      <c r="U22" s="203">
        <v>1</v>
      </c>
      <c r="V22" s="512"/>
      <c r="W22" s="96">
        <f>Y21*15+Y22*0+Y23*5+Y24*0+Y25*15+Y26*12+15</f>
        <v>97.5</v>
      </c>
      <c r="X22" s="38" t="s">
        <v>25</v>
      </c>
      <c r="Y22" s="39">
        <v>2.4</v>
      </c>
      <c r="Z22" s="58"/>
      <c r="AA22" s="59" t="s">
        <v>26</v>
      </c>
      <c r="AB22" s="60">
        <v>6.2</v>
      </c>
      <c r="AC22" s="60">
        <f>AB22*2</f>
        <v>12.4</v>
      </c>
      <c r="AD22" s="60"/>
      <c r="AE22" s="60">
        <f>AB22*15</f>
        <v>93</v>
      </c>
      <c r="AF22" s="60">
        <f>AC22*4+AE22*4</f>
        <v>421.6</v>
      </c>
      <c r="AG22" s="96"/>
      <c r="AH22" s="62"/>
    </row>
    <row r="23" spans="2:34" s="61" customFormat="1" ht="27.9" customHeight="1" x14ac:dyDescent="0.4">
      <c r="B23" s="37">
        <v>29</v>
      </c>
      <c r="C23" s="516"/>
      <c r="D23" s="204"/>
      <c r="E23" s="204"/>
      <c r="F23" s="204"/>
      <c r="G23" s="178" t="s">
        <v>174</v>
      </c>
      <c r="H23" s="183"/>
      <c r="I23" s="203">
        <v>1</v>
      </c>
      <c r="J23" s="203"/>
      <c r="K23" s="203"/>
      <c r="L23" s="203"/>
      <c r="M23" s="203" t="s">
        <v>124</v>
      </c>
      <c r="N23" s="204"/>
      <c r="O23" s="203">
        <v>3</v>
      </c>
      <c r="P23" s="203"/>
      <c r="Q23" s="203"/>
      <c r="R23" s="203"/>
      <c r="S23" s="204" t="s">
        <v>70</v>
      </c>
      <c r="T23" s="203"/>
      <c r="U23" s="203">
        <v>5</v>
      </c>
      <c r="V23" s="512"/>
      <c r="W23" s="42" t="s">
        <v>46</v>
      </c>
      <c r="X23" s="43" t="s">
        <v>27</v>
      </c>
      <c r="Y23" s="39">
        <v>1.5</v>
      </c>
      <c r="Z23" s="62"/>
      <c r="AA23" s="63" t="s">
        <v>28</v>
      </c>
      <c r="AB23" s="60">
        <v>2.2000000000000002</v>
      </c>
      <c r="AC23" s="64">
        <f>AB23*7</f>
        <v>15.400000000000002</v>
      </c>
      <c r="AD23" s="60">
        <f>AB23*5</f>
        <v>11</v>
      </c>
      <c r="AE23" s="60" t="s">
        <v>29</v>
      </c>
      <c r="AF23" s="65">
        <f>AC23*4+AD23*9</f>
        <v>160.60000000000002</v>
      </c>
      <c r="AG23" s="94"/>
      <c r="AH23" s="62"/>
    </row>
    <row r="24" spans="2:34" s="61" customFormat="1" ht="27.9" customHeight="1" x14ac:dyDescent="0.55000000000000004">
      <c r="B24" s="37" t="s">
        <v>10</v>
      </c>
      <c r="C24" s="516"/>
      <c r="D24" s="204"/>
      <c r="E24" s="204"/>
      <c r="F24" s="204"/>
      <c r="G24" s="178"/>
      <c r="H24" s="183"/>
      <c r="I24" s="203"/>
      <c r="J24" s="203"/>
      <c r="K24" s="212"/>
      <c r="L24" s="203"/>
      <c r="M24" s="224" t="s">
        <v>345</v>
      </c>
      <c r="N24" s="182"/>
      <c r="O24" s="203">
        <v>0.05</v>
      </c>
      <c r="P24" s="203"/>
      <c r="Q24" s="206"/>
      <c r="R24" s="203"/>
      <c r="S24" s="204" t="s">
        <v>194</v>
      </c>
      <c r="T24" s="206"/>
      <c r="U24" s="203">
        <v>1</v>
      </c>
      <c r="V24" s="512"/>
      <c r="W24" s="91">
        <f>Y21*0+Y22*5+Y23*0+Y24*5+Y25*0+Y26*4</f>
        <v>24.5</v>
      </c>
      <c r="X24" s="43" t="s">
        <v>30</v>
      </c>
      <c r="Y24" s="39">
        <v>2.5</v>
      </c>
      <c r="Z24" s="58"/>
      <c r="AA24" s="66" t="s">
        <v>31</v>
      </c>
      <c r="AB24" s="60">
        <v>1.6</v>
      </c>
      <c r="AC24" s="60">
        <f>AB24*1</f>
        <v>1.6</v>
      </c>
      <c r="AD24" s="60" t="s">
        <v>29</v>
      </c>
      <c r="AE24" s="60">
        <f>AB24*5</f>
        <v>8</v>
      </c>
      <c r="AF24" s="60">
        <f>AC24*4+AE24*4</f>
        <v>38.4</v>
      </c>
      <c r="AG24" s="96"/>
      <c r="AH24" s="62"/>
    </row>
    <row r="25" spans="2:34" s="61" customFormat="1" ht="27.9" customHeight="1" x14ac:dyDescent="0.3">
      <c r="B25" s="491" t="s">
        <v>145</v>
      </c>
      <c r="C25" s="516"/>
      <c r="D25" s="204"/>
      <c r="E25" s="204"/>
      <c r="F25" s="204"/>
      <c r="G25" s="184"/>
      <c r="H25" s="185"/>
      <c r="I25" s="186"/>
      <c r="J25" s="203"/>
      <c r="K25" s="212"/>
      <c r="L25" s="203"/>
      <c r="M25" s="203" t="s">
        <v>344</v>
      </c>
      <c r="N25" s="204"/>
      <c r="O25" s="203">
        <v>3</v>
      </c>
      <c r="P25" s="203"/>
      <c r="Q25" s="206"/>
      <c r="R25" s="203"/>
      <c r="S25" s="203"/>
      <c r="T25" s="203"/>
      <c r="U25" s="203"/>
      <c r="V25" s="512"/>
      <c r="W25" s="42" t="s">
        <v>47</v>
      </c>
      <c r="X25" s="43" t="s">
        <v>33</v>
      </c>
      <c r="Y25" s="39">
        <v>0</v>
      </c>
      <c r="Z25" s="62"/>
      <c r="AA25" s="66" t="s">
        <v>34</v>
      </c>
      <c r="AB25" s="60">
        <v>2.5</v>
      </c>
      <c r="AC25" s="60"/>
      <c r="AD25" s="60">
        <f>AB25*5</f>
        <v>12.5</v>
      </c>
      <c r="AE25" s="60" t="s">
        <v>29</v>
      </c>
      <c r="AF25" s="60">
        <f>AD25*9</f>
        <v>112.5</v>
      </c>
      <c r="AG25" s="94"/>
      <c r="AH25" s="62"/>
    </row>
    <row r="26" spans="2:34" s="61" customFormat="1" ht="27.9" customHeight="1" x14ac:dyDescent="0.55000000000000004">
      <c r="B26" s="491"/>
      <c r="C26" s="517"/>
      <c r="D26" s="204"/>
      <c r="E26" s="204"/>
      <c r="F26" s="204"/>
      <c r="G26" s="181"/>
      <c r="H26" s="180"/>
      <c r="I26" s="214"/>
      <c r="J26" s="203"/>
      <c r="K26" s="206"/>
      <c r="L26" s="203"/>
      <c r="M26" s="203"/>
      <c r="N26" s="203"/>
      <c r="O26" s="203"/>
      <c r="P26" s="203"/>
      <c r="Q26" s="206"/>
      <c r="R26" s="203"/>
      <c r="S26" s="204"/>
      <c r="T26" s="206"/>
      <c r="U26" s="203"/>
      <c r="V26" s="512"/>
      <c r="W26" s="91">
        <f>Y21*2+Y22*7+Y23*1+Y24*0+Y25*0+Y26*8</f>
        <v>28.3</v>
      </c>
      <c r="X26" s="85" t="s">
        <v>42</v>
      </c>
      <c r="Y26" s="47">
        <v>0</v>
      </c>
      <c r="Z26" s="58"/>
      <c r="AA26" s="66" t="s">
        <v>35</v>
      </c>
      <c r="AB26" s="60"/>
      <c r="AC26" s="66"/>
      <c r="AD26" s="66"/>
      <c r="AE26" s="66">
        <f>AB26*15</f>
        <v>0</v>
      </c>
      <c r="AF26" s="66"/>
      <c r="AG26" s="96"/>
      <c r="AH26" s="62"/>
    </row>
    <row r="27" spans="2:34" s="61" customFormat="1" ht="27.9" customHeight="1" x14ac:dyDescent="0.3">
      <c r="B27" s="48" t="s">
        <v>36</v>
      </c>
      <c r="C27" s="106"/>
      <c r="D27" s="204"/>
      <c r="E27" s="206"/>
      <c r="F27" s="204"/>
      <c r="G27" s="178"/>
      <c r="H27" s="175"/>
      <c r="I27" s="203"/>
      <c r="J27" s="203"/>
      <c r="K27" s="203"/>
      <c r="L27" s="203"/>
      <c r="M27" s="203"/>
      <c r="N27" s="203"/>
      <c r="O27" s="203"/>
      <c r="P27" s="203"/>
      <c r="Q27" s="206"/>
      <c r="R27" s="203"/>
      <c r="S27" s="203"/>
      <c r="T27" s="206"/>
      <c r="U27" s="203"/>
      <c r="V27" s="512"/>
      <c r="W27" s="42" t="s">
        <v>12</v>
      </c>
      <c r="X27" s="50"/>
      <c r="Y27" s="39"/>
      <c r="Z27" s="62"/>
      <c r="AA27" s="66"/>
      <c r="AB27" s="60"/>
      <c r="AC27" s="66">
        <f>SUM(AC22:AC26)</f>
        <v>29.400000000000006</v>
      </c>
      <c r="AD27" s="66">
        <f>SUM(AD22:AD26)</f>
        <v>23.5</v>
      </c>
      <c r="AE27" s="66">
        <f>SUM(AE22:AE26)</f>
        <v>101</v>
      </c>
      <c r="AF27" s="66">
        <f>AC27*4+AD27*9+AE27*4</f>
        <v>733.1</v>
      </c>
      <c r="AG27" s="94"/>
      <c r="AH27" s="62"/>
    </row>
    <row r="28" spans="2:34" s="61" customFormat="1" ht="27.9" customHeight="1" thickBot="1" x14ac:dyDescent="0.6">
      <c r="B28" s="51"/>
      <c r="C28" s="107"/>
      <c r="D28" s="203"/>
      <c r="E28" s="206"/>
      <c r="F28" s="203"/>
      <c r="G28" s="179"/>
      <c r="H28" s="176"/>
      <c r="I28" s="203"/>
      <c r="J28" s="203"/>
      <c r="K28" s="203"/>
      <c r="L28" s="203"/>
      <c r="M28" s="203"/>
      <c r="N28" s="206"/>
      <c r="O28" s="203"/>
      <c r="P28" s="203"/>
      <c r="Q28" s="206"/>
      <c r="R28" s="203"/>
      <c r="S28" s="203"/>
      <c r="T28" s="206"/>
      <c r="U28" s="203"/>
      <c r="V28" s="518"/>
      <c r="W28" s="92">
        <f>W22*4+W26*4+W24*9</f>
        <v>723.7</v>
      </c>
      <c r="X28" s="54"/>
      <c r="Y28" s="55"/>
      <c r="Z28" s="58"/>
      <c r="AA28" s="62"/>
      <c r="AB28" s="71"/>
      <c r="AC28" s="72">
        <f>AC27*4/AF27</f>
        <v>0.16041467739735374</v>
      </c>
      <c r="AD28" s="72">
        <f>AD27*9/AF27</f>
        <v>0.28850088664575091</v>
      </c>
      <c r="AE28" s="72">
        <f>AE27*4/AF27</f>
        <v>0.55108443595689538</v>
      </c>
      <c r="AF28" s="62"/>
      <c r="AG28" s="99"/>
      <c r="AH28" s="62"/>
    </row>
    <row r="29" spans="2:34" s="36" customFormat="1" ht="27.9" customHeight="1" x14ac:dyDescent="0.4">
      <c r="B29" s="32">
        <v>11</v>
      </c>
      <c r="C29" s="519"/>
      <c r="D29" s="205" t="str">
        <f>'112.11月菜單'!N39</f>
        <v>地瓜飯</v>
      </c>
      <c r="E29" s="205" t="s">
        <v>51</v>
      </c>
      <c r="F29" s="205"/>
      <c r="G29" s="205" t="str">
        <f>'112.11月菜單'!N40</f>
        <v>雙拼魚丁(海)(炸)</v>
      </c>
      <c r="H29" s="205" t="s">
        <v>79</v>
      </c>
      <c r="I29" s="205"/>
      <c r="J29" s="205" t="str">
        <f>'112.11月菜單'!N41</f>
        <v>瓜仔肉(醃)</v>
      </c>
      <c r="K29" s="205" t="s">
        <v>17</v>
      </c>
      <c r="L29" s="205"/>
      <c r="M29" s="205" t="str">
        <f>'112.11月菜單'!N42</f>
        <v>古早味板條</v>
      </c>
      <c r="N29" s="205" t="s">
        <v>17</v>
      </c>
      <c r="O29" s="205"/>
      <c r="P29" s="205" t="str">
        <f>'112.11月菜單'!N43</f>
        <v>有機蔬菜</v>
      </c>
      <c r="Q29" s="205" t="s">
        <v>53</v>
      </c>
      <c r="R29" s="205"/>
      <c r="S29" s="205" t="str">
        <f>'112.11月菜單'!N44</f>
        <v>蘿蔔湯</v>
      </c>
      <c r="T29" s="205" t="s">
        <v>50</v>
      </c>
      <c r="U29" s="205"/>
      <c r="V29" s="488"/>
      <c r="W29" s="33" t="s">
        <v>44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94"/>
      <c r="AH29" s="95"/>
    </row>
    <row r="30" spans="2:34" ht="27.9" customHeight="1" x14ac:dyDescent="0.4">
      <c r="B30" s="37" t="s">
        <v>8</v>
      </c>
      <c r="C30" s="520"/>
      <c r="D30" s="203" t="s">
        <v>71</v>
      </c>
      <c r="E30" s="203"/>
      <c r="F30" s="203">
        <v>80</v>
      </c>
      <c r="G30" s="241" t="s">
        <v>193</v>
      </c>
      <c r="H30" s="242" t="s">
        <v>95</v>
      </c>
      <c r="I30" s="203">
        <v>40</v>
      </c>
      <c r="J30" s="203" t="s">
        <v>162</v>
      </c>
      <c r="K30" s="203" t="s">
        <v>91</v>
      </c>
      <c r="L30" s="203">
        <v>28</v>
      </c>
      <c r="M30" s="204" t="s">
        <v>114</v>
      </c>
      <c r="N30" s="203"/>
      <c r="O30" s="203">
        <v>35</v>
      </c>
      <c r="P30" s="203" t="s">
        <v>74</v>
      </c>
      <c r="Q30" s="203"/>
      <c r="R30" s="203">
        <v>80</v>
      </c>
      <c r="S30" s="223" t="s">
        <v>395</v>
      </c>
      <c r="T30" s="203"/>
      <c r="U30" s="203">
        <v>30</v>
      </c>
      <c r="V30" s="489"/>
      <c r="W30" s="96">
        <f>Y29*15+Y30*0+Y31*5+Y32*0+Y33*15+Y34*12+15</f>
        <v>107</v>
      </c>
      <c r="X30" s="38" t="s">
        <v>25</v>
      </c>
      <c r="Y30" s="39">
        <v>2.2000000000000002</v>
      </c>
      <c r="Z30" s="15"/>
      <c r="AA30" s="40" t="s">
        <v>26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96"/>
    </row>
    <row r="31" spans="2:34" ht="27.9" customHeight="1" x14ac:dyDescent="0.4">
      <c r="B31" s="37">
        <v>30</v>
      </c>
      <c r="C31" s="520"/>
      <c r="D31" s="203" t="s">
        <v>78</v>
      </c>
      <c r="E31" s="203"/>
      <c r="F31" s="203">
        <v>55</v>
      </c>
      <c r="G31" s="203" t="s">
        <v>277</v>
      </c>
      <c r="H31" s="203"/>
      <c r="I31" s="203">
        <v>20</v>
      </c>
      <c r="J31" s="203" t="s">
        <v>101</v>
      </c>
      <c r="K31" s="203"/>
      <c r="L31" s="203">
        <v>35</v>
      </c>
      <c r="M31" s="203" t="s">
        <v>148</v>
      </c>
      <c r="N31" s="203"/>
      <c r="O31" s="203">
        <v>20</v>
      </c>
      <c r="P31" s="203"/>
      <c r="Q31" s="203"/>
      <c r="R31" s="203"/>
      <c r="S31" s="203"/>
      <c r="T31" s="203"/>
      <c r="U31" s="203"/>
      <c r="V31" s="489"/>
      <c r="W31" s="42" t="s">
        <v>46</v>
      </c>
      <c r="X31" s="43" t="s">
        <v>27</v>
      </c>
      <c r="Y31" s="39">
        <v>1.9</v>
      </c>
      <c r="Z31" s="16"/>
      <c r="AA31" s="44" t="s">
        <v>28</v>
      </c>
      <c r="AB31" s="17">
        <v>2</v>
      </c>
      <c r="AC31" s="45">
        <f>AB31*7</f>
        <v>14</v>
      </c>
      <c r="AD31" s="17">
        <f>AB31*5</f>
        <v>10</v>
      </c>
      <c r="AE31" s="17" t="s">
        <v>29</v>
      </c>
      <c r="AF31" s="46">
        <f>AC31*4+AD31*9</f>
        <v>146</v>
      </c>
      <c r="AG31" s="94"/>
    </row>
    <row r="32" spans="2:34" ht="27.9" customHeight="1" x14ac:dyDescent="0.4">
      <c r="B32" s="37" t="s">
        <v>10</v>
      </c>
      <c r="C32" s="520"/>
      <c r="D32" s="206"/>
      <c r="E32" s="206"/>
      <c r="F32" s="203"/>
      <c r="G32" s="204"/>
      <c r="H32" s="204"/>
      <c r="I32" s="204"/>
      <c r="J32" s="203" t="s">
        <v>125</v>
      </c>
      <c r="K32" s="203"/>
      <c r="L32" s="203">
        <v>1</v>
      </c>
      <c r="M32" s="203" t="s">
        <v>156</v>
      </c>
      <c r="N32" s="203"/>
      <c r="O32" s="203">
        <v>15</v>
      </c>
      <c r="P32" s="203"/>
      <c r="Q32" s="206"/>
      <c r="R32" s="203"/>
      <c r="S32" s="204"/>
      <c r="T32" s="203"/>
      <c r="U32" s="203"/>
      <c r="V32" s="489"/>
      <c r="W32" s="91">
        <f>Y29*0+Y30*5+Y31*0+Y32*5+Y33*0+Y34*4</f>
        <v>23.5</v>
      </c>
      <c r="X32" s="43" t="s">
        <v>30</v>
      </c>
      <c r="Y32" s="39">
        <v>2.5</v>
      </c>
      <c r="Z32" s="15"/>
      <c r="AA32" s="16" t="s">
        <v>31</v>
      </c>
      <c r="AB32" s="17">
        <v>1.7</v>
      </c>
      <c r="AC32" s="17">
        <f>AB32*1</f>
        <v>1.7</v>
      </c>
      <c r="AD32" s="17" t="s">
        <v>29</v>
      </c>
      <c r="AE32" s="17">
        <f>AB32*5</f>
        <v>8.5</v>
      </c>
      <c r="AF32" s="17">
        <f>AC32*4+AE32*4</f>
        <v>40.799999999999997</v>
      </c>
      <c r="AG32" s="96"/>
    </row>
    <row r="33" spans="2:34" ht="27.9" customHeight="1" x14ac:dyDescent="0.3">
      <c r="B33" s="491" t="s">
        <v>221</v>
      </c>
      <c r="C33" s="520"/>
      <c r="D33" s="206"/>
      <c r="E33" s="206"/>
      <c r="F33" s="203"/>
      <c r="G33" s="203"/>
      <c r="H33" s="206"/>
      <c r="I33" s="203"/>
      <c r="J33" s="203"/>
      <c r="K33" s="206"/>
      <c r="L33" s="203"/>
      <c r="M33" s="203" t="s">
        <v>101</v>
      </c>
      <c r="N33" s="212"/>
      <c r="O33" s="203">
        <v>5</v>
      </c>
      <c r="P33" s="203"/>
      <c r="Q33" s="206"/>
      <c r="R33" s="203"/>
      <c r="S33" s="204"/>
      <c r="T33" s="212"/>
      <c r="U33" s="203"/>
      <c r="V33" s="489"/>
      <c r="W33" s="42" t="s">
        <v>47</v>
      </c>
      <c r="X33" s="43" t="s">
        <v>33</v>
      </c>
      <c r="Y33" s="39">
        <v>0</v>
      </c>
      <c r="Z33" s="16"/>
      <c r="AA33" s="16" t="s">
        <v>34</v>
      </c>
      <c r="AB33" s="17">
        <v>2.5</v>
      </c>
      <c r="AC33" s="17"/>
      <c r="AD33" s="17">
        <f>AB33*5</f>
        <v>12.5</v>
      </c>
      <c r="AE33" s="17" t="s">
        <v>29</v>
      </c>
      <c r="AF33" s="17">
        <f>AD33*9</f>
        <v>112.5</v>
      </c>
      <c r="AG33" s="94"/>
    </row>
    <row r="34" spans="2:34" ht="27.9" customHeight="1" x14ac:dyDescent="0.4">
      <c r="B34" s="522"/>
      <c r="C34" s="521"/>
      <c r="D34" s="206"/>
      <c r="E34" s="206"/>
      <c r="F34" s="203"/>
      <c r="G34" s="203"/>
      <c r="H34" s="206"/>
      <c r="I34" s="203"/>
      <c r="J34" s="203"/>
      <c r="K34" s="206"/>
      <c r="L34" s="203"/>
      <c r="M34" s="204" t="s">
        <v>124</v>
      </c>
      <c r="N34" s="206"/>
      <c r="O34" s="203">
        <v>3</v>
      </c>
      <c r="P34" s="203"/>
      <c r="Q34" s="206"/>
      <c r="R34" s="203"/>
      <c r="S34" s="204"/>
      <c r="T34" s="206"/>
      <c r="U34" s="203"/>
      <c r="V34" s="489"/>
      <c r="W34" s="91">
        <f>Y29*2+Y30*7+Y31*1+Y32*0+Y33*0+Y34*8</f>
        <v>28.3</v>
      </c>
      <c r="X34" s="85" t="s">
        <v>42</v>
      </c>
      <c r="Y34" s="47">
        <v>0</v>
      </c>
      <c r="Z34" s="119"/>
      <c r="AA34" s="16" t="s">
        <v>35</v>
      </c>
      <c r="AB34" s="17">
        <v>1</v>
      </c>
      <c r="AE34" s="16">
        <f>AB34*15</f>
        <v>15</v>
      </c>
      <c r="AG34" s="96"/>
    </row>
    <row r="35" spans="2:34" ht="27.9" customHeight="1" x14ac:dyDescent="0.3">
      <c r="B35" s="48" t="s">
        <v>36</v>
      </c>
      <c r="C35" s="49"/>
      <c r="D35" s="206"/>
      <c r="E35" s="206"/>
      <c r="F35" s="203"/>
      <c r="G35" s="203"/>
      <c r="H35" s="206"/>
      <c r="I35" s="203"/>
      <c r="J35" s="203"/>
      <c r="K35" s="206"/>
      <c r="L35" s="203"/>
      <c r="M35" s="203" t="s">
        <v>126</v>
      </c>
      <c r="N35" s="206"/>
      <c r="O35" s="203">
        <v>1</v>
      </c>
      <c r="P35" s="203"/>
      <c r="Q35" s="206"/>
      <c r="R35" s="203"/>
      <c r="S35" s="203"/>
      <c r="T35" s="206"/>
      <c r="U35" s="203"/>
      <c r="V35" s="489"/>
      <c r="W35" s="42" t="s">
        <v>12</v>
      </c>
      <c r="X35" s="50"/>
      <c r="Y35" s="39"/>
      <c r="Z35" s="16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94"/>
    </row>
    <row r="36" spans="2:34" ht="27.9" customHeight="1" x14ac:dyDescent="0.4">
      <c r="B36" s="51"/>
      <c r="C36" s="52"/>
      <c r="D36" s="206"/>
      <c r="E36" s="206"/>
      <c r="F36" s="203"/>
      <c r="G36" s="203"/>
      <c r="H36" s="206"/>
      <c r="I36" s="203"/>
      <c r="J36" s="203"/>
      <c r="K36" s="206"/>
      <c r="L36" s="203"/>
      <c r="M36" s="203"/>
      <c r="N36" s="206"/>
      <c r="O36" s="203"/>
      <c r="P36" s="203"/>
      <c r="Q36" s="206"/>
      <c r="R36" s="203"/>
      <c r="S36" s="203"/>
      <c r="T36" s="206"/>
      <c r="U36" s="203"/>
      <c r="V36" s="490"/>
      <c r="W36" s="92">
        <f>W30*4+W34*4+W32*9</f>
        <v>752.7</v>
      </c>
      <c r="X36" s="54"/>
      <c r="Y36" s="55"/>
      <c r="Z36" s="15"/>
      <c r="AC36" s="53">
        <f>AC35*4/AF35</f>
        <v>0.14370953408658119</v>
      </c>
      <c r="AD36" s="53">
        <f>AD35*9/AF35</f>
        <v>0.25707756760187889</v>
      </c>
      <c r="AE36" s="53">
        <f>AE35*4/AF35</f>
        <v>0.5992128983115399</v>
      </c>
      <c r="AG36" s="99"/>
    </row>
    <row r="37" spans="2:34" s="36" customFormat="1" ht="27.9" customHeight="1" x14ac:dyDescent="0.4">
      <c r="B37" s="114"/>
      <c r="C37" s="510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511"/>
      <c r="W37" s="165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94"/>
      <c r="AH37" s="95"/>
    </row>
    <row r="38" spans="2:34" ht="27.9" customHeight="1" x14ac:dyDescent="0.4">
      <c r="B38" s="115" t="s">
        <v>8</v>
      </c>
      <c r="C38" s="510"/>
      <c r="D38" s="204"/>
      <c r="E38" s="204"/>
      <c r="F38" s="203"/>
      <c r="G38" s="203"/>
      <c r="H38" s="204"/>
      <c r="I38" s="203"/>
      <c r="J38" s="203"/>
      <c r="K38" s="204"/>
      <c r="L38" s="203"/>
      <c r="M38" s="203"/>
      <c r="N38" s="204"/>
      <c r="O38" s="203"/>
      <c r="P38" s="203"/>
      <c r="Q38" s="203"/>
      <c r="R38" s="203"/>
      <c r="S38" s="204"/>
      <c r="T38" s="204"/>
      <c r="U38" s="204"/>
      <c r="V38" s="512"/>
      <c r="W38" s="166"/>
      <c r="X38" s="38"/>
      <c r="Y38" s="39"/>
      <c r="Z38" s="15"/>
      <c r="AA38" s="40" t="s">
        <v>26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6"/>
    </row>
    <row r="39" spans="2:34" ht="27.9" customHeight="1" x14ac:dyDescent="0.4">
      <c r="B39" s="115"/>
      <c r="C39" s="510"/>
      <c r="D39" s="204"/>
      <c r="E39" s="204"/>
      <c r="F39" s="203"/>
      <c r="G39" s="203"/>
      <c r="H39" s="204"/>
      <c r="I39" s="203"/>
      <c r="J39" s="203"/>
      <c r="K39" s="204"/>
      <c r="L39" s="203"/>
      <c r="M39" s="204"/>
      <c r="N39" s="213"/>
      <c r="O39" s="203"/>
      <c r="P39" s="203"/>
      <c r="Q39" s="204"/>
      <c r="R39" s="203"/>
      <c r="S39" s="204"/>
      <c r="T39" s="204"/>
      <c r="U39" s="204"/>
      <c r="V39" s="512"/>
      <c r="W39" s="167"/>
      <c r="X39" s="43"/>
      <c r="Y39" s="39"/>
      <c r="Z39" s="16"/>
      <c r="AA39" s="44" t="s">
        <v>28</v>
      </c>
      <c r="AB39" s="17">
        <v>2.2999999999999998</v>
      </c>
      <c r="AC39" s="45">
        <f>AB39*7</f>
        <v>16.099999999999998</v>
      </c>
      <c r="AD39" s="17">
        <f>AB39*5</f>
        <v>11.5</v>
      </c>
      <c r="AE39" s="17" t="s">
        <v>29</v>
      </c>
      <c r="AF39" s="46">
        <f>AC39*4+AD39*9</f>
        <v>167.89999999999998</v>
      </c>
      <c r="AG39" s="94"/>
    </row>
    <row r="40" spans="2:34" ht="27.9" customHeight="1" x14ac:dyDescent="0.4">
      <c r="B40" s="115" t="s">
        <v>10</v>
      </c>
      <c r="C40" s="510"/>
      <c r="D40" s="204"/>
      <c r="E40" s="204"/>
      <c r="F40" s="203"/>
      <c r="G40" s="203"/>
      <c r="H40" s="204"/>
      <c r="I40" s="203"/>
      <c r="J40" s="204"/>
      <c r="K40" s="203"/>
      <c r="L40" s="204"/>
      <c r="M40" s="203"/>
      <c r="N40" s="204"/>
      <c r="O40" s="203"/>
      <c r="P40" s="203"/>
      <c r="Q40" s="204"/>
      <c r="R40" s="203"/>
      <c r="S40" s="204"/>
      <c r="T40" s="204"/>
      <c r="U40" s="204"/>
      <c r="V40" s="512"/>
      <c r="W40" s="166"/>
      <c r="X40" s="43"/>
      <c r="Y40" s="39"/>
      <c r="Z40" s="15"/>
      <c r="AA40" s="16" t="s">
        <v>31</v>
      </c>
      <c r="AB40" s="17">
        <v>1.5</v>
      </c>
      <c r="AC40" s="17">
        <f>AB40*1</f>
        <v>1.5</v>
      </c>
      <c r="AD40" s="17" t="s">
        <v>29</v>
      </c>
      <c r="AE40" s="17">
        <f>AB40*5</f>
        <v>7.5</v>
      </c>
      <c r="AF40" s="17">
        <f>AC40*4+AE40*4</f>
        <v>36</v>
      </c>
      <c r="AG40" s="96"/>
    </row>
    <row r="41" spans="2:34" ht="27.9" customHeight="1" x14ac:dyDescent="0.3">
      <c r="B41" s="514" t="s">
        <v>32</v>
      </c>
      <c r="C41" s="510"/>
      <c r="D41" s="204"/>
      <c r="E41" s="204"/>
      <c r="F41" s="203"/>
      <c r="G41" s="203"/>
      <c r="H41" s="204"/>
      <c r="I41" s="203"/>
      <c r="J41" s="204"/>
      <c r="K41" s="203"/>
      <c r="L41" s="204"/>
      <c r="M41" s="203"/>
      <c r="N41" s="204"/>
      <c r="O41" s="203"/>
      <c r="P41" s="203"/>
      <c r="Q41" s="204"/>
      <c r="R41" s="203"/>
      <c r="S41" s="204"/>
      <c r="T41" s="204"/>
      <c r="U41" s="204"/>
      <c r="V41" s="512"/>
      <c r="W41" s="167"/>
      <c r="X41" s="43"/>
      <c r="Y41" s="39"/>
      <c r="Z41" s="16"/>
      <c r="AA41" s="16" t="s">
        <v>34</v>
      </c>
      <c r="AB41" s="17">
        <v>2.5</v>
      </c>
      <c r="AC41" s="17"/>
      <c r="AD41" s="17">
        <f>AB41*5</f>
        <v>12.5</v>
      </c>
      <c r="AE41" s="17" t="s">
        <v>29</v>
      </c>
      <c r="AF41" s="17">
        <f>AD41*9</f>
        <v>112.5</v>
      </c>
      <c r="AG41" s="94"/>
    </row>
    <row r="42" spans="2:34" ht="27.9" customHeight="1" x14ac:dyDescent="0.4">
      <c r="B42" s="514"/>
      <c r="C42" s="510"/>
      <c r="D42" s="121"/>
      <c r="E42" s="103"/>
      <c r="F42" s="102"/>
      <c r="G42" s="102"/>
      <c r="H42" s="103"/>
      <c r="I42" s="102"/>
      <c r="J42" s="102"/>
      <c r="K42" s="103"/>
      <c r="L42" s="102"/>
      <c r="M42" s="102"/>
      <c r="N42" s="103"/>
      <c r="O42" s="102"/>
      <c r="P42" s="102"/>
      <c r="Q42" s="103"/>
      <c r="R42" s="102"/>
      <c r="S42" s="104"/>
      <c r="T42" s="103"/>
      <c r="U42" s="104"/>
      <c r="V42" s="512"/>
      <c r="W42" s="166"/>
      <c r="X42" s="85"/>
      <c r="Y42" s="47"/>
      <c r="Z42" s="15"/>
      <c r="AA42" s="16" t="s">
        <v>35</v>
      </c>
      <c r="AE42" s="16">
        <f>AB42*15</f>
        <v>0</v>
      </c>
      <c r="AG42" s="96"/>
    </row>
    <row r="43" spans="2:34" ht="27.9" customHeight="1" x14ac:dyDescent="0.3">
      <c r="B43" s="105" t="s">
        <v>61</v>
      </c>
      <c r="C43" s="108"/>
      <c r="D43" s="103"/>
      <c r="E43" s="103"/>
      <c r="F43" s="102"/>
      <c r="G43" s="102"/>
      <c r="H43" s="103"/>
      <c r="I43" s="102"/>
      <c r="J43" s="104"/>
      <c r="K43" s="103"/>
      <c r="L43" s="104"/>
      <c r="M43" s="102"/>
      <c r="N43" s="103"/>
      <c r="O43" s="102"/>
      <c r="P43" s="102"/>
      <c r="Q43" s="103"/>
      <c r="R43" s="102"/>
      <c r="S43" s="104"/>
      <c r="T43" s="103"/>
      <c r="U43" s="104"/>
      <c r="V43" s="512"/>
      <c r="W43" s="167"/>
      <c r="X43" s="50"/>
      <c r="Y43" s="39"/>
      <c r="Z43" s="16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94"/>
    </row>
    <row r="44" spans="2:34" ht="27.9" customHeight="1" thickBot="1" x14ac:dyDescent="0.45">
      <c r="B44" s="116"/>
      <c r="C44" s="109"/>
      <c r="D44" s="110"/>
      <c r="E44" s="110"/>
      <c r="F44" s="111"/>
      <c r="G44" s="111"/>
      <c r="H44" s="110"/>
      <c r="I44" s="111"/>
      <c r="J44" s="111"/>
      <c r="K44" s="110"/>
      <c r="L44" s="111"/>
      <c r="M44" s="111"/>
      <c r="N44" s="110"/>
      <c r="O44" s="111"/>
      <c r="P44" s="111"/>
      <c r="Q44" s="110"/>
      <c r="R44" s="111"/>
      <c r="S44" s="111"/>
      <c r="T44" s="110"/>
      <c r="U44" s="111"/>
      <c r="V44" s="513"/>
      <c r="W44" s="168"/>
      <c r="X44" s="245"/>
      <c r="Y44" s="246"/>
      <c r="Z44" s="15"/>
      <c r="AC44" s="53">
        <f>AC43*4/AF43</f>
        <v>0.16344561016013251</v>
      </c>
      <c r="AD44" s="53">
        <f>AD43*9/AF43</f>
        <v>0.29817780231916069</v>
      </c>
      <c r="AE44" s="53">
        <f>AE43*4/AF43</f>
        <v>0.53837658752070683</v>
      </c>
      <c r="AG44" s="99"/>
    </row>
    <row r="45" spans="2:34" s="77" customFormat="1" ht="21.75" customHeight="1" x14ac:dyDescent="0.3">
      <c r="B45" s="74"/>
      <c r="C45" s="16"/>
      <c r="D45" s="41"/>
      <c r="E45" s="75"/>
      <c r="F45" s="41"/>
      <c r="G45" s="41"/>
      <c r="H45" s="75"/>
      <c r="I45" s="4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1"/>
      <c r="Z45" s="76"/>
      <c r="AA45" s="66"/>
      <c r="AB45" s="60"/>
      <c r="AC45" s="66"/>
      <c r="AD45" s="66"/>
      <c r="AE45" s="66"/>
      <c r="AF45" s="66"/>
      <c r="AG45" s="66"/>
      <c r="AH45" s="66"/>
    </row>
    <row r="46" spans="2:34" x14ac:dyDescent="0.3">
      <c r="B46" s="60"/>
      <c r="C46" s="77"/>
      <c r="D46" s="499"/>
      <c r="E46" s="499"/>
      <c r="F46" s="502"/>
      <c r="G46" s="502"/>
      <c r="H46" s="78"/>
      <c r="I46" s="16"/>
      <c r="J46" s="16"/>
      <c r="K46" s="78"/>
      <c r="L46" s="16"/>
      <c r="N46" s="78"/>
      <c r="O46" s="16"/>
      <c r="Q46" s="78"/>
      <c r="R46" s="16"/>
      <c r="T46" s="78"/>
      <c r="U46" s="16"/>
      <c r="V46" s="79"/>
      <c r="Y46" s="82"/>
    </row>
    <row r="47" spans="2:34" x14ac:dyDescent="0.3">
      <c r="Y47" s="82"/>
    </row>
    <row r="48" spans="2:34" x14ac:dyDescent="0.3">
      <c r="Y48" s="82"/>
    </row>
    <row r="49" spans="25:25" x14ac:dyDescent="0.3">
      <c r="Y49" s="82"/>
    </row>
    <row r="50" spans="25:25" x14ac:dyDescent="0.3">
      <c r="Y50" s="82"/>
    </row>
    <row r="51" spans="25:25" x14ac:dyDescent="0.3">
      <c r="Y51" s="82"/>
    </row>
    <row r="52" spans="25:25" x14ac:dyDescent="0.3">
      <c r="Y52" s="82"/>
    </row>
  </sheetData>
  <mergeCells count="23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14:H14"/>
    <mergeCell ref="G8:H8"/>
    <mergeCell ref="C21:C26"/>
    <mergeCell ref="V21:V28"/>
    <mergeCell ref="B25:B26"/>
    <mergeCell ref="C29:C34"/>
    <mergeCell ref="V29:V36"/>
    <mergeCell ref="B33:B34"/>
    <mergeCell ref="G22:H22"/>
    <mergeCell ref="C37:C42"/>
    <mergeCell ref="V37:V44"/>
    <mergeCell ref="B41:B42"/>
    <mergeCell ref="J45:Y45"/>
    <mergeCell ref="D46:G46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112.11月菜單</vt:lpstr>
      <vt:lpstr>第一週明細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20210706</cp:lastModifiedBy>
  <cp:lastPrinted>2023-10-03T12:36:54Z</cp:lastPrinted>
  <dcterms:created xsi:type="dcterms:W3CDTF">2013-10-17T10:44:48Z</dcterms:created>
  <dcterms:modified xsi:type="dcterms:W3CDTF">2023-10-12T03:43:12Z</dcterms:modified>
</cp:coreProperties>
</file>