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fif" ContentType="image/jpe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\"/>
    </mc:Choice>
  </mc:AlternateContent>
  <bookViews>
    <workbookView xWindow="0" yWindow="0" windowWidth="23040" windowHeight="9132" activeTab="1"/>
  </bookViews>
  <sheets>
    <sheet name="112.8.30-9.29" sheetId="20" r:id="rId1"/>
    <sheet name="第一週明細" sheetId="2" r:id="rId2"/>
    <sheet name="第二週明細" sheetId="3" r:id="rId3"/>
    <sheet name="第三週明細" sheetId="7" r:id="rId4"/>
    <sheet name="第四週明細" sheetId="8" r:id="rId5"/>
    <sheet name="第五週明細 " sheetId="21" r:id="rId6"/>
  </sheets>
  <calcPr calcId="162913"/>
</workbook>
</file>

<file path=xl/calcChain.xml><?xml version="1.0" encoding="utf-8"?>
<calcChain xmlns="http://schemas.openxmlformats.org/spreadsheetml/2006/main">
  <c r="W34" i="2" l="1"/>
  <c r="W30" i="3" l="1"/>
  <c r="W34" i="3"/>
  <c r="W26" i="21" l="1"/>
  <c r="W50" i="8"/>
  <c r="W10" i="3"/>
  <c r="W8" i="3"/>
  <c r="W6" i="3"/>
  <c r="W12" i="3" s="1"/>
  <c r="W26" i="8" l="1"/>
  <c r="W18" i="8"/>
  <c r="W10" i="8"/>
  <c r="W26" i="7" l="1"/>
  <c r="W10" i="7"/>
  <c r="W34" i="7"/>
  <c r="W18" i="3"/>
  <c r="W18" i="7"/>
  <c r="W42" i="2" l="1"/>
  <c r="W26" i="2"/>
  <c r="W26" i="3" l="1"/>
  <c r="W42" i="3"/>
  <c r="W34" i="21" l="1"/>
  <c r="W22" i="21"/>
  <c r="W18" i="21"/>
  <c r="W16" i="21"/>
  <c r="W10" i="21"/>
  <c r="W8" i="21"/>
  <c r="W46" i="8"/>
  <c r="S49" i="20" s="1"/>
  <c r="U49" i="20"/>
  <c r="W40" i="8"/>
  <c r="W42" i="8"/>
  <c r="W34" i="8"/>
  <c r="W30" i="8"/>
  <c r="W24" i="8"/>
  <c r="W22" i="8"/>
  <c r="W14" i="8"/>
  <c r="S45" i="8"/>
  <c r="P45" i="8"/>
  <c r="M45" i="8"/>
  <c r="J45" i="8"/>
  <c r="G45" i="8"/>
  <c r="D45" i="8"/>
  <c r="AE50" i="8"/>
  <c r="AD49" i="8"/>
  <c r="AD51" i="8" s="1"/>
  <c r="AE48" i="8"/>
  <c r="AC48" i="8"/>
  <c r="AF48" i="8" s="1"/>
  <c r="W48" i="8"/>
  <c r="U48" i="20" s="1"/>
  <c r="AD47" i="8"/>
  <c r="AC47" i="8"/>
  <c r="AF47" i="8" s="1"/>
  <c r="AE46" i="8"/>
  <c r="AE51" i="8" s="1"/>
  <c r="AC46" i="8"/>
  <c r="AF46" i="8" s="1"/>
  <c r="W8" i="8"/>
  <c r="W6" i="8"/>
  <c r="W42" i="7"/>
  <c r="W38" i="7"/>
  <c r="W30" i="7"/>
  <c r="W16" i="7"/>
  <c r="W14" i="7"/>
  <c r="W8" i="7"/>
  <c r="U22" i="20"/>
  <c r="W40" i="3"/>
  <c r="U21" i="20" s="1"/>
  <c r="W38" i="3"/>
  <c r="S22" i="20" s="1"/>
  <c r="G37" i="3"/>
  <c r="S37" i="3"/>
  <c r="P37" i="3"/>
  <c r="M37" i="3"/>
  <c r="J37" i="3"/>
  <c r="W24" i="3"/>
  <c r="W14" i="3"/>
  <c r="W52" i="8" l="1"/>
  <c r="S48" i="20" s="1"/>
  <c r="AC51" i="8"/>
  <c r="AF49" i="8"/>
  <c r="W44" i="3"/>
  <c r="S21" i="20" s="1"/>
  <c r="W38" i="2"/>
  <c r="AF51" i="8" l="1"/>
  <c r="W32" i="2"/>
  <c r="AE52" i="8" l="1"/>
  <c r="AD52" i="8"/>
  <c r="AC52" i="8"/>
  <c r="G40" i="20" l="1"/>
  <c r="W30" i="21"/>
  <c r="W24" i="21"/>
  <c r="I48" i="20"/>
  <c r="W14" i="21"/>
  <c r="G49" i="20" s="1"/>
  <c r="E49" i="20"/>
  <c r="E48" i="20"/>
  <c r="W6" i="21"/>
  <c r="C49" i="20" s="1"/>
  <c r="W38" i="8"/>
  <c r="I40" i="20"/>
  <c r="S13" i="8"/>
  <c r="P13" i="8"/>
  <c r="M13" i="8"/>
  <c r="J13" i="8"/>
  <c r="G13" i="8"/>
  <c r="D13" i="8"/>
  <c r="E39" i="20"/>
  <c r="C40" i="20"/>
  <c r="S5" i="8"/>
  <c r="E40" i="20"/>
  <c r="W16" i="8"/>
  <c r="I39" i="20" s="1"/>
  <c r="P5" i="8"/>
  <c r="M5" i="8"/>
  <c r="J5" i="8"/>
  <c r="G5" i="8"/>
  <c r="D5" i="8"/>
  <c r="W32" i="7"/>
  <c r="W24" i="7"/>
  <c r="W22" i="7"/>
  <c r="W6" i="7"/>
  <c r="W32" i="3"/>
  <c r="W22" i="3"/>
  <c r="W16" i="3"/>
  <c r="W30" i="2"/>
  <c r="W22" i="2"/>
  <c r="W20" i="8" l="1"/>
  <c r="G39" i="20" s="1"/>
  <c r="W12" i="8"/>
  <c r="C39" i="20" s="1"/>
  <c r="W36" i="2" l="1"/>
  <c r="I49" i="20" l="1"/>
  <c r="W40" i="7" l="1"/>
  <c r="W24" i="2" l="1"/>
  <c r="W32" i="21" l="1"/>
  <c r="W44" i="8"/>
  <c r="W32" i="8"/>
  <c r="W36" i="8" s="1"/>
  <c r="W44" i="7"/>
  <c r="W36" i="7"/>
  <c r="W28" i="7"/>
  <c r="W20" i="7"/>
  <c r="W40" i="2"/>
  <c r="W28" i="2"/>
  <c r="W36" i="21" l="1"/>
  <c r="O48" i="20" s="1"/>
  <c r="W28" i="21"/>
  <c r="W20" i="21"/>
  <c r="G48" i="20" s="1"/>
  <c r="W12" i="7"/>
  <c r="W36" i="3"/>
  <c r="O21" i="20" s="1"/>
  <c r="W28" i="3"/>
  <c r="W12" i="21"/>
  <c r="C48" i="20" s="1"/>
  <c r="W28" i="8"/>
  <c r="W44" i="2"/>
  <c r="W20" i="3"/>
  <c r="AE43" i="21"/>
  <c r="AE42" i="21"/>
  <c r="AF41" i="21"/>
  <c r="AD41" i="21"/>
  <c r="AE40" i="21"/>
  <c r="AC40" i="21"/>
  <c r="AF40" i="21" s="1"/>
  <c r="AD39" i="21"/>
  <c r="AD43" i="21" s="1"/>
  <c r="AC39" i="21"/>
  <c r="AF39" i="21" s="1"/>
  <c r="AE38" i="21"/>
  <c r="AC38" i="21"/>
  <c r="AC43" i="21" s="1"/>
  <c r="AF43" i="21" l="1"/>
  <c r="AD44" i="21" s="1"/>
  <c r="AF38" i="21"/>
  <c r="AE44" i="21" l="1"/>
  <c r="AC44" i="21"/>
  <c r="Q49" i="20"/>
  <c r="Q48" i="20"/>
  <c r="O49" i="20"/>
  <c r="S29" i="21" l="1"/>
  <c r="P29" i="21"/>
  <c r="M29" i="21"/>
  <c r="J29" i="21"/>
  <c r="G29" i="21"/>
  <c r="D29" i="21"/>
  <c r="M49" i="20" l="1"/>
  <c r="M48" i="20"/>
  <c r="K49" i="20"/>
  <c r="S21" i="21" l="1"/>
  <c r="P21" i="21"/>
  <c r="M21" i="21"/>
  <c r="J21" i="21"/>
  <c r="G21" i="21"/>
  <c r="D21" i="21"/>
  <c r="S13" i="21"/>
  <c r="P13" i="21"/>
  <c r="M13" i="21"/>
  <c r="J13" i="21"/>
  <c r="G13" i="21"/>
  <c r="D13" i="21"/>
  <c r="S5" i="21"/>
  <c r="P5" i="21"/>
  <c r="M5" i="21"/>
  <c r="J5" i="21"/>
  <c r="G5" i="21"/>
  <c r="D5" i="21"/>
  <c r="K48" i="20" l="1"/>
  <c r="AE10" i="21" l="1"/>
  <c r="AD9" i="21"/>
  <c r="AF9" i="21" s="1"/>
  <c r="AE8" i="21"/>
  <c r="AC8" i="21"/>
  <c r="AD7" i="21"/>
  <c r="AC7" i="21"/>
  <c r="AE6" i="21"/>
  <c r="AE11" i="21" s="1"/>
  <c r="AC6" i="21"/>
  <c r="AE34" i="21"/>
  <c r="AD33" i="21"/>
  <c r="AF33" i="21" s="1"/>
  <c r="AE32" i="21"/>
  <c r="AC32" i="21"/>
  <c r="AF32" i="21" s="1"/>
  <c r="AD31" i="21"/>
  <c r="AC31" i="21"/>
  <c r="AE30" i="21"/>
  <c r="AC30" i="21"/>
  <c r="AE26" i="21"/>
  <c r="AD25" i="21"/>
  <c r="AF25" i="21" s="1"/>
  <c r="AE24" i="21"/>
  <c r="AC24" i="21"/>
  <c r="AD23" i="21"/>
  <c r="AC23" i="21"/>
  <c r="AE22" i="21"/>
  <c r="AC22" i="21"/>
  <c r="AE18" i="21"/>
  <c r="AD17" i="21"/>
  <c r="AF17" i="21" s="1"/>
  <c r="AE16" i="21"/>
  <c r="AC16" i="21"/>
  <c r="AD15" i="21"/>
  <c r="AC15" i="21"/>
  <c r="AE14" i="21"/>
  <c r="AC14" i="21"/>
  <c r="O22" i="20"/>
  <c r="D37" i="3"/>
  <c r="AD19" i="21" l="1"/>
  <c r="AD35" i="21"/>
  <c r="AE27" i="21"/>
  <c r="AF22" i="21"/>
  <c r="AF30" i="21"/>
  <c r="AD11" i="21"/>
  <c r="AF8" i="21"/>
  <c r="AF14" i="21"/>
  <c r="AF16" i="21"/>
  <c r="AF23" i="21"/>
  <c r="AE19" i="21"/>
  <c r="AC27" i="21"/>
  <c r="AD27" i="21"/>
  <c r="AF27" i="21" s="1"/>
  <c r="AF24" i="21"/>
  <c r="AE35" i="21"/>
  <c r="AF6" i="21"/>
  <c r="AC19" i="21"/>
  <c r="AC35" i="21"/>
  <c r="AC11" i="21"/>
  <c r="AF15" i="21"/>
  <c r="AF31" i="21"/>
  <c r="AF7" i="21"/>
  <c r="AD28" i="21" l="1"/>
  <c r="AE28" i="21"/>
  <c r="AC28" i="21"/>
  <c r="AF35" i="21"/>
  <c r="AC36" i="21" s="1"/>
  <c r="AF19" i="21"/>
  <c r="AC20" i="21" s="1"/>
  <c r="AF11" i="21"/>
  <c r="AC12" i="21" s="1"/>
  <c r="AE12" i="21" l="1"/>
  <c r="AD12" i="21"/>
  <c r="AD20" i="21"/>
  <c r="AE20" i="21"/>
  <c r="AE36" i="21"/>
  <c r="AD36" i="21"/>
  <c r="U13" i="20" l="1"/>
  <c r="U12" i="20"/>
  <c r="S13" i="20"/>
  <c r="Q13" i="20"/>
  <c r="Q12" i="20"/>
  <c r="O13" i="20"/>
  <c r="M13" i="20"/>
  <c r="M12" i="20"/>
  <c r="K13" i="20"/>
  <c r="Q22" i="20" l="1"/>
  <c r="Q21" i="20"/>
  <c r="M22" i="20"/>
  <c r="M21" i="20"/>
  <c r="K22" i="20"/>
  <c r="I22" i="20"/>
  <c r="I21" i="20"/>
  <c r="G22" i="20"/>
  <c r="E22" i="20"/>
  <c r="E21" i="20"/>
  <c r="C22" i="20"/>
  <c r="S29" i="3" l="1"/>
  <c r="P29" i="3"/>
  <c r="M29" i="3"/>
  <c r="J29" i="3"/>
  <c r="G29" i="3"/>
  <c r="D29" i="3"/>
  <c r="S21" i="3"/>
  <c r="P21" i="3"/>
  <c r="M21" i="3"/>
  <c r="J21" i="3"/>
  <c r="G21" i="3"/>
  <c r="D21" i="3"/>
  <c r="S13" i="3"/>
  <c r="P13" i="3"/>
  <c r="M13" i="3"/>
  <c r="J13" i="3"/>
  <c r="G13" i="3"/>
  <c r="D13" i="3"/>
  <c r="S5" i="3"/>
  <c r="P5" i="3"/>
  <c r="M5" i="3"/>
  <c r="J5" i="3"/>
  <c r="G5" i="3"/>
  <c r="D5" i="3"/>
  <c r="S37" i="2"/>
  <c r="P37" i="2"/>
  <c r="M37" i="2"/>
  <c r="J37" i="2"/>
  <c r="G37" i="2"/>
  <c r="D37" i="2"/>
  <c r="S29" i="2"/>
  <c r="P29" i="2"/>
  <c r="M29" i="2"/>
  <c r="J29" i="2"/>
  <c r="G29" i="2"/>
  <c r="D29" i="2"/>
  <c r="S21" i="2"/>
  <c r="P21" i="2"/>
  <c r="M21" i="2"/>
  <c r="J21" i="2"/>
  <c r="G21" i="2"/>
  <c r="D21" i="2"/>
  <c r="K12" i="20"/>
  <c r="E31" i="20" l="1"/>
  <c r="S5" i="7"/>
  <c r="P5" i="7"/>
  <c r="M5" i="7"/>
  <c r="J5" i="7"/>
  <c r="G5" i="7"/>
  <c r="D5" i="7"/>
  <c r="E30" i="20" l="1"/>
  <c r="C30" i="20"/>
  <c r="C31" i="20"/>
  <c r="O12" i="20"/>
  <c r="M21" i="7"/>
  <c r="S37" i="8" l="1"/>
  <c r="P37" i="8"/>
  <c r="M37" i="8"/>
  <c r="J37" i="8"/>
  <c r="G37" i="8"/>
  <c r="D37" i="8"/>
  <c r="S40" i="20" l="1"/>
  <c r="S12" i="20"/>
  <c r="U39" i="20"/>
  <c r="U40" i="20"/>
  <c r="S39" i="20" l="1"/>
  <c r="Q40" i="20" l="1"/>
  <c r="M40" i="20"/>
  <c r="U30" i="20"/>
  <c r="K40" i="20"/>
  <c r="S29" i="8"/>
  <c r="P29" i="8"/>
  <c r="M29" i="8"/>
  <c r="J29" i="8"/>
  <c r="G29" i="8"/>
  <c r="D29" i="8"/>
  <c r="S21" i="8"/>
  <c r="P21" i="8"/>
  <c r="M21" i="8"/>
  <c r="J21" i="8"/>
  <c r="G21" i="8"/>
  <c r="D21" i="8"/>
  <c r="O40" i="20" l="1"/>
  <c r="M39" i="20"/>
  <c r="Q39" i="20"/>
  <c r="O39" i="20" l="1"/>
  <c r="K39" i="20"/>
  <c r="D21" i="7" l="1"/>
  <c r="S13" i="7"/>
  <c r="P13" i="7"/>
  <c r="M13" i="7"/>
  <c r="J13" i="7"/>
  <c r="G13" i="7"/>
  <c r="D13" i="7"/>
  <c r="G31" i="20" l="1"/>
  <c r="I30" i="20"/>
  <c r="I31" i="20"/>
  <c r="G21" i="20"/>
  <c r="C21" i="20"/>
  <c r="G30" i="20" l="1"/>
  <c r="S37" i="7" l="1"/>
  <c r="P37" i="7"/>
  <c r="M37" i="7"/>
  <c r="J37" i="7"/>
  <c r="G37" i="7"/>
  <c r="D37" i="7"/>
  <c r="S29" i="7"/>
  <c r="P29" i="7"/>
  <c r="M29" i="7"/>
  <c r="J29" i="7"/>
  <c r="G29" i="7"/>
  <c r="D29" i="7"/>
  <c r="S21" i="7"/>
  <c r="P21" i="7"/>
  <c r="J21" i="7"/>
  <c r="G21" i="7"/>
  <c r="Q31" i="20" l="1"/>
  <c r="M31" i="20"/>
  <c r="O31" i="20"/>
  <c r="U31" i="20"/>
  <c r="M30" i="20"/>
  <c r="S31" i="20"/>
  <c r="K31" i="20"/>
  <c r="Q30" i="20"/>
  <c r="O30" i="20" l="1"/>
  <c r="K30" i="20"/>
  <c r="S30" i="20"/>
  <c r="K21" i="20" l="1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C28" i="7"/>
  <c r="AF35" i="7"/>
  <c r="AE36" i="7" s="1"/>
  <c r="AD28" i="7" l="1"/>
  <c r="AD12" i="7"/>
  <c r="AC20" i="7"/>
  <c r="AE12" i="7"/>
  <c r="AC44" i="7"/>
  <c r="AE20" i="7"/>
  <c r="AD44" i="7"/>
  <c r="AD36" i="7"/>
  <c r="AC36" i="7"/>
  <c r="AC14" i="2" l="1"/>
  <c r="AE14" i="2"/>
  <c r="AC15" i="2"/>
  <c r="AD15" i="2"/>
  <c r="AC16" i="2"/>
  <c r="AE16" i="2"/>
  <c r="AD17" i="2"/>
  <c r="AE18" i="2"/>
  <c r="AC22" i="2"/>
  <c r="AE22" i="2"/>
  <c r="AC23" i="2"/>
  <c r="AD23" i="2"/>
  <c r="AC24" i="2"/>
  <c r="AE24" i="2"/>
  <c r="AD25" i="2"/>
  <c r="AE26" i="2"/>
  <c r="AC30" i="2"/>
  <c r="AE30" i="2"/>
  <c r="AC31" i="2"/>
  <c r="AD31" i="2"/>
  <c r="AC32" i="2"/>
  <c r="AE32" i="2"/>
  <c r="AD33" i="2"/>
  <c r="AF33" i="2" s="1"/>
  <c r="AE34" i="2"/>
  <c r="AC38" i="2"/>
  <c r="AE38" i="2"/>
  <c r="AC39" i="2"/>
  <c r="AD39" i="2"/>
  <c r="AC40" i="2"/>
  <c r="AE40" i="2"/>
  <c r="AD41" i="2"/>
  <c r="AF41" i="2" s="1"/>
  <c r="AE42" i="2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F30" i="2" l="1"/>
  <c r="AF38" i="2"/>
  <c r="AC27" i="2"/>
  <c r="AD27" i="2"/>
  <c r="AF40" i="2"/>
  <c r="AE35" i="2"/>
  <c r="AF22" i="2"/>
  <c r="AE19" i="2"/>
  <c r="AF15" i="3"/>
  <c r="AD19" i="2"/>
  <c r="AF15" i="2"/>
  <c r="AF14" i="2"/>
  <c r="AC43" i="2"/>
  <c r="AC35" i="2"/>
  <c r="AF16" i="2"/>
  <c r="AF31" i="2"/>
  <c r="AF39" i="3"/>
  <c r="AF39" i="2"/>
  <c r="AF32" i="2"/>
  <c r="AF25" i="2"/>
  <c r="AF17" i="2"/>
  <c r="AE27" i="2"/>
  <c r="AF24" i="2"/>
  <c r="AE43" i="2"/>
  <c r="AD35" i="2"/>
  <c r="AF24" i="3"/>
  <c r="AD43" i="2"/>
  <c r="AF23" i="2"/>
  <c r="AC19" i="2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35" i="2" l="1"/>
  <c r="AC36" i="2" s="1"/>
  <c r="AF27" i="2"/>
  <c r="AD28" i="2" s="1"/>
  <c r="AF35" i="3"/>
  <c r="AC36" i="3" s="1"/>
  <c r="AF27" i="3"/>
  <c r="AD28" i="3" s="1"/>
  <c r="AF19" i="2"/>
  <c r="AC20" i="2" s="1"/>
  <c r="AF43" i="2"/>
  <c r="AC44" i="2" s="1"/>
  <c r="AF43" i="3"/>
  <c r="AE44" i="3" s="1"/>
  <c r="AF19" i="3"/>
  <c r="AC28" i="2" l="1"/>
  <c r="AD36" i="3"/>
  <c r="AD36" i="2"/>
  <c r="AE36" i="2"/>
  <c r="AC28" i="3"/>
  <c r="AE28" i="2"/>
  <c r="AE28" i="3"/>
  <c r="AE44" i="2"/>
  <c r="AE36" i="3"/>
  <c r="AE20" i="2"/>
  <c r="AD20" i="2"/>
  <c r="AD44" i="2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<sst xmlns="http://schemas.openxmlformats.org/spreadsheetml/2006/main" count="1494" uniqueCount="490">
  <si>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</si>
  <si>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</si>
  <si>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</si>
  <si>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</si>
  <si>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</si>
  <si>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</si>
  <si>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</si>
  <si>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</si>
  <si>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</si>
  <si>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</si>
  <si>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</si>
  <si>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</si>
  <si>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</si>
  <si>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</si>
  <si>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</si>
  <si>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</si>
  <si>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</si>
  <si>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</si>
  <si>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</si>
  <si>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</si>
  <si>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</si>
  <si>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</si>
  <si>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</si>
  <si>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</si>
  <si>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</si>
  <si>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</si>
  <si>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</si>
  <si>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</si>
  <si>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</si>
  <si>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</si>
  <si>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</si>
  <si>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</si>
  <si>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</si>
  <si>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</si>
  <si>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</si>
  <si>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</si>
  <si>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</si>
  <si>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</si>
  <si>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</si>
  <si>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</si>
  <si>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</si>
  <si>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</si>
  <si>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熱量: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</si>
  <si>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</si>
  <si>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</si>
  <si>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</si>
  <si>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餐數</t>
    <phoneticPr fontId="19" type="noConversion"/>
  </si>
  <si>
    <t>蒸</t>
    <phoneticPr fontId="19" type="noConversion"/>
  </si>
  <si>
    <t>煮</t>
    <phoneticPr fontId="19" type="noConversion"/>
  </si>
  <si>
    <t>蒸</t>
    <phoneticPr fontId="19" type="noConversion"/>
  </si>
  <si>
    <t>煮</t>
    <phoneticPr fontId="19" type="noConversion"/>
  </si>
  <si>
    <t>星期五</t>
    <phoneticPr fontId="19" type="noConversion"/>
  </si>
  <si>
    <t>地瓜</t>
    <phoneticPr fontId="19" type="noConversion"/>
  </si>
  <si>
    <t>香Q米飯</t>
    <phoneticPr fontId="19" type="noConversion"/>
  </si>
  <si>
    <t>星期三</t>
    <phoneticPr fontId="19" type="noConversion"/>
  </si>
  <si>
    <t>煮</t>
    <phoneticPr fontId="19" type="noConversion"/>
  </si>
  <si>
    <t>蒸</t>
    <phoneticPr fontId="19" type="noConversion"/>
  </si>
  <si>
    <t>炒</t>
    <phoneticPr fontId="19" type="noConversion"/>
  </si>
  <si>
    <t>蒸</t>
    <phoneticPr fontId="19" type="noConversion"/>
  </si>
  <si>
    <t>煮</t>
    <phoneticPr fontId="19" type="noConversion"/>
  </si>
  <si>
    <t>雞蛋</t>
    <phoneticPr fontId="19" type="noConversion"/>
  </si>
  <si>
    <t>白蘿蔔</t>
    <phoneticPr fontId="19" type="noConversion"/>
  </si>
  <si>
    <t>味噌</t>
    <phoneticPr fontId="19" type="noConversion"/>
  </si>
  <si>
    <t>熱量:</t>
    <phoneticPr fontId="19" type="noConversion"/>
  </si>
  <si>
    <t>地瓜飯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</si>
  <si>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</si>
  <si>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</si>
  <si>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</si>
  <si>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脂肪：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</si>
  <si>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</si>
  <si>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</si>
  <si>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</si>
  <si>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蒸</t>
    <phoneticPr fontId="19" type="noConversion"/>
  </si>
  <si>
    <t>煮</t>
    <phoneticPr fontId="19" type="noConversion"/>
  </si>
  <si>
    <t>炸</t>
    <phoneticPr fontId="19" type="noConversion"/>
  </si>
  <si>
    <t>烤</t>
    <phoneticPr fontId="19" type="noConversion"/>
  </si>
  <si>
    <t>煮</t>
    <phoneticPr fontId="19" type="noConversion"/>
  </si>
  <si>
    <t>煮</t>
    <phoneticPr fontId="19" type="noConversion"/>
  </si>
  <si>
    <t>杏鮑菇</t>
    <phoneticPr fontId="19" type="noConversion"/>
  </si>
  <si>
    <t>蒸</t>
    <phoneticPr fontId="19" type="noConversion"/>
  </si>
  <si>
    <t>滷</t>
    <phoneticPr fontId="19" type="noConversion"/>
  </si>
  <si>
    <t>煮</t>
    <phoneticPr fontId="19" type="noConversion"/>
  </si>
  <si>
    <t>煮</t>
    <phoneticPr fontId="19" type="noConversion"/>
  </si>
  <si>
    <t>紫菜</t>
    <phoneticPr fontId="19" type="noConversion"/>
  </si>
  <si>
    <t>洋蔥</t>
    <phoneticPr fontId="19" type="noConversion"/>
  </si>
  <si>
    <t>煮</t>
    <phoneticPr fontId="19" type="noConversion"/>
  </si>
  <si>
    <t>蒸</t>
    <phoneticPr fontId="19" type="noConversion"/>
  </si>
  <si>
    <t>煮</t>
    <phoneticPr fontId="19" type="noConversion"/>
  </si>
  <si>
    <t>.</t>
    <phoneticPr fontId="19" type="noConversion"/>
  </si>
  <si>
    <t>豆魚蛋肉類</t>
    <phoneticPr fontId="19" type="noConversion"/>
  </si>
  <si>
    <t>香Q米飯</t>
    <phoneticPr fontId="19" type="noConversion"/>
  </si>
  <si>
    <t>地瓜</t>
    <phoneticPr fontId="19" type="noConversion"/>
  </si>
  <si>
    <t>海</t>
    <phoneticPr fontId="19" type="noConversion"/>
  </si>
  <si>
    <t>三色豆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</si>
  <si>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</si>
  <si>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</si>
  <si>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</si>
  <si>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豬肉來源:臺灣(豬肉及豬可食部位原料之原產地:臺灣)</t>
  </si>
  <si>
    <t>冬瓜</t>
    <phoneticPr fontId="19" type="noConversion"/>
  </si>
  <si>
    <t>加</t>
    <phoneticPr fontId="19" type="noConversion"/>
  </si>
  <si>
    <t>豆</t>
    <phoneticPr fontId="19" type="noConversion"/>
  </si>
  <si>
    <t>黑輪</t>
    <phoneticPr fontId="19" type="noConversion"/>
  </si>
  <si>
    <t>冬瓜湯</t>
    <phoneticPr fontId="19" type="noConversion"/>
  </si>
  <si>
    <t>深色蔬菜</t>
    <phoneticPr fontId="19" type="noConversion"/>
  </si>
  <si>
    <t>蔬菜</t>
    <phoneticPr fontId="19" type="noConversion"/>
  </si>
  <si>
    <t>生鮮豬絞肉</t>
    <phoneticPr fontId="19" type="noConversion"/>
  </si>
  <si>
    <t>生鮮豬後腿肉丁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</si>
  <si>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</si>
  <si>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</si>
  <si>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</si>
  <si>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蛋白質：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</si>
  <si>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</si>
  <si>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</si>
  <si>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</si>
  <si>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醣類：</t>
    <phoneticPr fontId="19" type="noConversion"/>
  </si>
  <si>
    <t>脂肪：</t>
    <phoneticPr fontId="19" type="noConversion"/>
  </si>
  <si>
    <t>醣類：</t>
    <phoneticPr fontId="19" type="noConversion"/>
  </si>
  <si>
    <t>脂肪：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</si>
  <si>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</si>
  <si>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</si>
  <si>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</si>
  <si>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滷</t>
    <phoneticPr fontId="19" type="noConversion"/>
  </si>
  <si>
    <t>沙茶醬</t>
    <phoneticPr fontId="19" type="noConversion"/>
  </si>
  <si>
    <t>關東煮(加)(豆)</t>
    <phoneticPr fontId="19" type="noConversion"/>
  </si>
  <si>
    <t>主食類</t>
    <phoneticPr fontId="19" type="noConversion"/>
  </si>
  <si>
    <t>豆魚蛋肉類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</si>
  <si>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</si>
  <si>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</si>
  <si>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</si>
  <si>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</si>
  <si>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深色蔬菜</t>
    <phoneticPr fontId="19" type="noConversion"/>
  </si>
  <si>
    <t>深色蔬菜</t>
    <phoneticPr fontId="19" type="noConversion"/>
  </si>
  <si>
    <t>淺色蔬菜</t>
    <phoneticPr fontId="19" type="noConversion"/>
  </si>
  <si>
    <t>深色蔬菜</t>
    <phoneticPr fontId="19" type="noConversion"/>
  </si>
  <si>
    <t>冬瓜排骨湯</t>
    <phoneticPr fontId="19" type="noConversion"/>
  </si>
  <si>
    <t>香Q米飯</t>
    <phoneticPr fontId="19" type="noConversion"/>
  </si>
  <si>
    <t>蘿蔔湯</t>
    <phoneticPr fontId="19" type="noConversion"/>
  </si>
  <si>
    <t>淺色蔬菜</t>
    <phoneticPr fontId="19" type="noConversion"/>
  </si>
  <si>
    <t>咖哩肉丁</t>
    <phoneticPr fontId="19" type="noConversion"/>
  </si>
  <si>
    <t>竹筍肉絲</t>
    <phoneticPr fontId="19" type="noConversion"/>
  </si>
  <si>
    <t>味噌豆腐湯(豆)</t>
    <phoneticPr fontId="19" type="noConversion"/>
  </si>
  <si>
    <t>味噌海芽湯</t>
    <phoneticPr fontId="19" type="noConversion"/>
  </si>
  <si>
    <t>新鮮里肌</t>
    <phoneticPr fontId="19" type="noConversion"/>
  </si>
  <si>
    <t>菜脯蛋(醃)</t>
    <phoneticPr fontId="19" type="noConversion"/>
  </si>
  <si>
    <t>紫菜蛋花湯</t>
    <phoneticPr fontId="19" type="noConversion"/>
  </si>
  <si>
    <t>沙茶肉片</t>
    <phoneticPr fontId="19" type="noConversion"/>
  </si>
  <si>
    <t>白米</t>
    <phoneticPr fontId="19" type="noConversion"/>
  </si>
  <si>
    <t>生鮮豬後腿肉絲</t>
    <phoneticPr fontId="19" type="noConversion"/>
  </si>
  <si>
    <t>粉薑</t>
    <phoneticPr fontId="19" type="noConversion"/>
  </si>
  <si>
    <t>酸白菜</t>
    <phoneticPr fontId="19" type="noConversion"/>
  </si>
  <si>
    <t>結球白菜</t>
    <phoneticPr fontId="19" type="noConversion"/>
  </si>
  <si>
    <t>醃</t>
    <phoneticPr fontId="19" type="noConversion"/>
  </si>
  <si>
    <t>胡蘿蔔</t>
    <phoneticPr fontId="19" type="noConversion"/>
  </si>
  <si>
    <t>豆</t>
    <phoneticPr fontId="19" type="noConversion"/>
  </si>
  <si>
    <t>豆干片</t>
    <phoneticPr fontId="19" type="noConversion"/>
  </si>
  <si>
    <t>傳統豆腐</t>
    <phoneticPr fontId="19" type="noConversion"/>
  </si>
  <si>
    <t>乾裙帶菜</t>
    <phoneticPr fontId="19" type="noConversion"/>
  </si>
  <si>
    <t>粉薑</t>
    <phoneticPr fontId="19" type="noConversion"/>
  </si>
  <si>
    <t>加</t>
    <phoneticPr fontId="19" type="noConversion"/>
  </si>
  <si>
    <t>芡</t>
    <phoneticPr fontId="19" type="noConversion"/>
  </si>
  <si>
    <t>冷凍玉米粒</t>
    <phoneticPr fontId="19" type="noConversion"/>
  </si>
  <si>
    <t>青蔥</t>
    <phoneticPr fontId="19" type="noConversion"/>
  </si>
  <si>
    <t>甘藍</t>
    <phoneticPr fontId="19" type="noConversion"/>
  </si>
  <si>
    <t>胡蘿蔔</t>
    <phoneticPr fontId="19" type="noConversion"/>
  </si>
  <si>
    <t>馬鈴薯</t>
    <phoneticPr fontId="19" type="noConversion"/>
  </si>
  <si>
    <t>咖哩粉</t>
    <phoneticPr fontId="19" type="noConversion"/>
  </si>
  <si>
    <t>冷凍花椰菜</t>
    <phoneticPr fontId="19" type="noConversion"/>
  </si>
  <si>
    <t>生鮮阿根廷魷</t>
    <phoneticPr fontId="19" type="noConversion"/>
  </si>
  <si>
    <t>海</t>
    <phoneticPr fontId="19" type="noConversion"/>
  </si>
  <si>
    <t>新鮮麻竹筍</t>
    <phoneticPr fontId="19" type="noConversion"/>
  </si>
  <si>
    <t>木耳</t>
    <phoneticPr fontId="19" type="noConversion"/>
  </si>
  <si>
    <t>冷</t>
    <phoneticPr fontId="19" type="noConversion"/>
  </si>
  <si>
    <t>生鮮豬上肩肉</t>
    <phoneticPr fontId="19" type="noConversion"/>
  </si>
  <si>
    <t>芹菜</t>
    <phoneticPr fontId="19" type="noConversion"/>
  </si>
  <si>
    <t>生鮮雞胸肉</t>
    <phoneticPr fontId="19" type="noConversion"/>
  </si>
  <si>
    <t>豆腐丁</t>
    <phoneticPr fontId="19" type="noConversion"/>
  </si>
  <si>
    <t>煮</t>
    <phoneticPr fontId="19" type="noConversion"/>
  </si>
  <si>
    <t>白米</t>
    <phoneticPr fontId="19" type="noConversion"/>
  </si>
  <si>
    <t>蒸</t>
    <phoneticPr fontId="19" type="noConversion"/>
  </si>
  <si>
    <t>生鮮翅小腿</t>
    <phoneticPr fontId="19" type="noConversion"/>
  </si>
  <si>
    <t>豆干</t>
    <phoneticPr fontId="19" type="noConversion"/>
  </si>
  <si>
    <t>川燙</t>
    <phoneticPr fontId="19" type="noConversion"/>
  </si>
  <si>
    <t>蔬菜</t>
    <phoneticPr fontId="19" type="noConversion"/>
  </si>
  <si>
    <t>芡</t>
    <phoneticPr fontId="19" type="noConversion"/>
  </si>
  <si>
    <t>滷</t>
    <phoneticPr fontId="19" type="noConversion"/>
  </si>
  <si>
    <t>冷凍青花菜</t>
    <phoneticPr fontId="19" type="noConversion"/>
  </si>
  <si>
    <t>三色豆</t>
    <phoneticPr fontId="19" type="noConversion"/>
  </si>
  <si>
    <t>糙米飯</t>
    <phoneticPr fontId="19" type="noConversion"/>
  </si>
  <si>
    <t>台式炒麵</t>
    <phoneticPr fontId="19" type="noConversion"/>
  </si>
  <si>
    <t>麥片飯</t>
    <phoneticPr fontId="19" type="noConversion"/>
  </si>
  <si>
    <t>小米飯</t>
    <phoneticPr fontId="19" type="noConversion"/>
  </si>
  <si>
    <t>麵條</t>
    <phoneticPr fontId="19" type="noConversion"/>
  </si>
  <si>
    <t>綠豆芽</t>
    <phoneticPr fontId="19" type="noConversion"/>
  </si>
  <si>
    <t>綠豆芽</t>
    <phoneticPr fontId="19" type="noConversion"/>
  </si>
  <si>
    <t>三色豆</t>
    <phoneticPr fontId="19" type="noConversion"/>
  </si>
  <si>
    <t>冷</t>
    <phoneticPr fontId="19" type="noConversion"/>
  </si>
  <si>
    <t>小米</t>
    <phoneticPr fontId="19" type="noConversion"/>
  </si>
  <si>
    <t>糙粳米</t>
    <phoneticPr fontId="19" type="noConversion"/>
  </si>
  <si>
    <t>大麥片</t>
    <phoneticPr fontId="19" type="noConversion"/>
  </si>
  <si>
    <t>大麥片</t>
    <phoneticPr fontId="19" type="noConversion"/>
  </si>
  <si>
    <t>地瓜飯</t>
    <phoneticPr fontId="19" type="noConversion"/>
  </si>
  <si>
    <t>玉米濃湯(芡)</t>
    <phoneticPr fontId="19" type="noConversion"/>
  </si>
  <si>
    <t>洋芋濃湯(芡)</t>
    <phoneticPr fontId="19" type="noConversion"/>
  </si>
  <si>
    <t>有機蔬菜</t>
    <phoneticPr fontId="19" type="noConversion"/>
  </si>
  <si>
    <t>有機蔬菜</t>
    <phoneticPr fontId="19" type="noConversion"/>
  </si>
  <si>
    <t>地瓜飯</t>
    <phoneticPr fontId="19" type="noConversion"/>
  </si>
  <si>
    <t>豬肉來源:臺灣(豬肉及豬可食部位原料之原產地:臺灣)</t>
    <phoneticPr fontId="19" type="noConversion"/>
  </si>
  <si>
    <t>豬肉來源:臺灣(豬肉及豬可食部位原料之原產地:臺灣)</t>
    <phoneticPr fontId="19" type="noConversion"/>
  </si>
  <si>
    <t>8月30日(三)</t>
    <phoneticPr fontId="19" type="noConversion"/>
  </si>
  <si>
    <t>8月31日(四)</t>
    <phoneticPr fontId="19" type="noConversion"/>
  </si>
  <si>
    <t>9月1日(五)</t>
    <phoneticPr fontId="19" type="noConversion"/>
  </si>
  <si>
    <t>瓜仔肉(醃)</t>
    <phoneticPr fontId="19" type="noConversion"/>
  </si>
  <si>
    <t>什錦炒菇</t>
    <phoneticPr fontId="19" type="noConversion"/>
  </si>
  <si>
    <t>雙拼魚條(海)(炸)</t>
    <phoneticPr fontId="19" type="noConversion"/>
  </si>
  <si>
    <t>回鍋肉(豆)</t>
    <phoneticPr fontId="19" type="noConversion"/>
  </si>
  <si>
    <t>三色炒蛋</t>
    <phoneticPr fontId="19" type="noConversion"/>
  </si>
  <si>
    <t>酸菜白肉鍋(醃)</t>
    <phoneticPr fontId="19" type="noConversion"/>
  </si>
  <si>
    <t>冰心地瓜</t>
    <phoneticPr fontId="19" type="noConversion"/>
  </si>
  <si>
    <t>板烤雞腿</t>
    <phoneticPr fontId="19" type="noConversion"/>
  </si>
  <si>
    <t>蕃茄蛋豆腐(豆)</t>
    <phoneticPr fontId="19" type="noConversion"/>
  </si>
  <si>
    <t>台式米粉</t>
    <phoneticPr fontId="19" type="noConversion"/>
  </si>
  <si>
    <t>黃瓜上排湯</t>
    <phoneticPr fontId="19" type="noConversion"/>
  </si>
  <si>
    <t>9月4日(一)</t>
    <phoneticPr fontId="19" type="noConversion"/>
  </si>
  <si>
    <t>9月5日(二)</t>
    <phoneticPr fontId="19" type="noConversion"/>
  </si>
  <si>
    <t>9月6日(三)</t>
    <phoneticPr fontId="19" type="noConversion"/>
  </si>
  <si>
    <t>9月7日(四)</t>
    <phoneticPr fontId="19" type="noConversion"/>
  </si>
  <si>
    <t>9月8日(五)</t>
    <phoneticPr fontId="19" type="noConversion"/>
  </si>
  <si>
    <t>椰菜拌蝦皮(海)</t>
    <phoneticPr fontId="19" type="noConversion"/>
  </si>
  <si>
    <t>淺色蔬菜</t>
    <phoneticPr fontId="19" type="noConversion"/>
  </si>
  <si>
    <t>香酥雞柳條(加)(炸)</t>
    <phoneticPr fontId="19" type="noConversion"/>
  </si>
  <si>
    <t>海根炒豆干(豆)</t>
    <phoneticPr fontId="19" type="noConversion"/>
  </si>
  <si>
    <t>深色蔬菜</t>
    <phoneticPr fontId="19" type="noConversion"/>
  </si>
  <si>
    <t>酸甜豆腐丁(豆)</t>
    <phoneticPr fontId="19" type="noConversion"/>
  </si>
  <si>
    <t>香Q米飯</t>
    <phoneticPr fontId="19" type="noConversion"/>
  </si>
  <si>
    <t>肉燥油蔥拌飯</t>
    <phoneticPr fontId="19" type="noConversion"/>
  </si>
  <si>
    <t>香滷米血丁(冷)</t>
    <phoneticPr fontId="19" type="noConversion"/>
  </si>
  <si>
    <t>有機蔬菜</t>
    <phoneticPr fontId="19" type="noConversion"/>
  </si>
  <si>
    <t>竹筍湯</t>
    <phoneticPr fontId="19" type="noConversion"/>
  </si>
  <si>
    <t>醬汁肉片</t>
    <phoneticPr fontId="19" type="noConversion"/>
  </si>
  <si>
    <t>奶焗雙色馬鈴薯</t>
    <phoneticPr fontId="19" type="noConversion"/>
  </si>
  <si>
    <t>洋蔥鹹豬肉</t>
    <phoneticPr fontId="19" type="noConversion"/>
  </si>
  <si>
    <t>鐵板拌麵</t>
    <phoneticPr fontId="19" type="noConversion"/>
  </si>
  <si>
    <t>菜頭粿(冷)</t>
    <phoneticPr fontId="19" type="noConversion"/>
  </si>
  <si>
    <t>杏鮑菇花椰菜</t>
    <phoneticPr fontId="19" type="noConversion"/>
  </si>
  <si>
    <t>玉米炒蛋</t>
    <phoneticPr fontId="19" type="noConversion"/>
  </si>
  <si>
    <t>壽喜燒</t>
    <phoneticPr fontId="19" type="noConversion"/>
  </si>
  <si>
    <t>酸辣湯(芡)(醃)(豆)</t>
    <phoneticPr fontId="19" type="noConversion"/>
  </si>
  <si>
    <t>日式豬排</t>
    <phoneticPr fontId="19" type="noConversion"/>
  </si>
  <si>
    <t>燒賣(加)</t>
    <phoneticPr fontId="19" type="noConversion"/>
  </si>
  <si>
    <t>杏鮑菇魷魚圈(海)(炸)</t>
    <phoneticPr fontId="19" type="noConversion"/>
  </si>
  <si>
    <t>竹筍湯</t>
    <phoneticPr fontId="19" type="noConversion"/>
  </si>
  <si>
    <t>麻婆豆腐(豆)</t>
    <phoneticPr fontId="19" type="noConversion"/>
  </si>
  <si>
    <t>照燒雞肉丸(加)</t>
    <phoneticPr fontId="19" type="noConversion"/>
  </si>
  <si>
    <t>酢醬拌麵(豆)</t>
    <phoneticPr fontId="19" type="noConversion"/>
  </si>
  <si>
    <t>海鮮鍋(海)</t>
    <phoneticPr fontId="19" type="noConversion"/>
  </si>
  <si>
    <t>味噌豆腐湯(豆)</t>
    <phoneticPr fontId="19" type="noConversion"/>
  </si>
  <si>
    <t>香Q米飯</t>
    <phoneticPr fontId="19" type="noConversion"/>
  </si>
  <si>
    <t>螞蟻上樹</t>
    <phoneticPr fontId="19" type="noConversion"/>
  </si>
  <si>
    <t>蔬菜蛋花湯</t>
    <phoneticPr fontId="19" type="noConversion"/>
  </si>
  <si>
    <t>淺色蔬菜</t>
    <phoneticPr fontId="19" type="noConversion"/>
  </si>
  <si>
    <t>豬里肌</t>
    <phoneticPr fontId="19" type="noConversion"/>
  </si>
  <si>
    <t>梅干肉燥(醃)</t>
    <phoneticPr fontId="19" type="noConversion"/>
  </si>
  <si>
    <t>雙拼魷魚圈(海)(炸)</t>
    <phoneticPr fontId="19" type="noConversion"/>
  </si>
  <si>
    <t>蕃茄炒蛋(豆)</t>
    <phoneticPr fontId="19" type="noConversion"/>
  </si>
  <si>
    <t>洋蔥肉</t>
    <phoneticPr fontId="19" type="noConversion"/>
  </si>
  <si>
    <t>榨菜肉絲湯(醃)</t>
    <phoneticPr fontId="19" type="noConversion"/>
  </si>
  <si>
    <t>香炒玉蜀黍</t>
    <phoneticPr fontId="19" type="noConversion"/>
  </si>
  <si>
    <t>韓式泡菜鍋</t>
    <phoneticPr fontId="19" type="noConversion"/>
  </si>
  <si>
    <t>日式海芽湯</t>
    <phoneticPr fontId="19" type="noConversion"/>
  </si>
  <si>
    <t>薑泥肉片</t>
    <phoneticPr fontId="19" type="noConversion"/>
  </si>
  <si>
    <t>9月11日(一)</t>
    <phoneticPr fontId="19" type="noConversion"/>
  </si>
  <si>
    <t>9月12日(二)</t>
    <phoneticPr fontId="19" type="noConversion"/>
  </si>
  <si>
    <t>9月13日(三)</t>
    <phoneticPr fontId="19" type="noConversion"/>
  </si>
  <si>
    <t>9月14日(四)</t>
    <phoneticPr fontId="19" type="noConversion"/>
  </si>
  <si>
    <t>9月15日(五)</t>
    <phoneticPr fontId="19" type="noConversion"/>
  </si>
  <si>
    <t>9月18日(一)</t>
    <phoneticPr fontId="19" type="noConversion"/>
  </si>
  <si>
    <t>9月19日(二)</t>
    <phoneticPr fontId="19" type="noConversion"/>
  </si>
  <si>
    <t>9月20日(三)</t>
    <phoneticPr fontId="19" type="noConversion"/>
  </si>
  <si>
    <t>9月21日(四)</t>
    <phoneticPr fontId="19" type="noConversion"/>
  </si>
  <si>
    <t>9月22日(五)</t>
    <phoneticPr fontId="19" type="noConversion"/>
  </si>
  <si>
    <t>9月23日(六)補課</t>
    <phoneticPr fontId="19" type="noConversion"/>
  </si>
  <si>
    <t>9月25日(一)</t>
    <phoneticPr fontId="19" type="noConversion"/>
  </si>
  <si>
    <t>9月26日(二)</t>
    <phoneticPr fontId="19" type="noConversion"/>
  </si>
  <si>
    <t>9月27日(三)</t>
    <phoneticPr fontId="19" type="noConversion"/>
  </si>
  <si>
    <t>9月28日(四)</t>
    <phoneticPr fontId="19" type="noConversion"/>
  </si>
  <si>
    <t>醃漬花胡瓜</t>
    <phoneticPr fontId="19" type="noConversion"/>
  </si>
  <si>
    <t>醃</t>
    <phoneticPr fontId="19" type="noConversion"/>
  </si>
  <si>
    <t>油蔥酥</t>
    <phoneticPr fontId="19" type="noConversion"/>
  </si>
  <si>
    <t>金針菇</t>
    <phoneticPr fontId="19" type="noConversion"/>
  </si>
  <si>
    <t>杏鮑菇</t>
    <phoneticPr fontId="19" type="noConversion"/>
  </si>
  <si>
    <t>腓力雞排</t>
    <phoneticPr fontId="19" type="noConversion"/>
  </si>
  <si>
    <t>生鮮鯰魚肉</t>
    <phoneticPr fontId="19" type="noConversion"/>
  </si>
  <si>
    <t>杏鮑菇</t>
    <phoneticPr fontId="19" type="noConversion"/>
  </si>
  <si>
    <t>生鮮豬前腿肉片</t>
    <phoneticPr fontId="19" type="noConversion"/>
  </si>
  <si>
    <t>洋蔥</t>
    <phoneticPr fontId="19" type="noConversion"/>
  </si>
  <si>
    <t>雞蛋</t>
    <phoneticPr fontId="19" type="noConversion"/>
  </si>
  <si>
    <t>胡蘿蔔</t>
    <phoneticPr fontId="19" type="noConversion"/>
  </si>
  <si>
    <t>胡蘿蔔</t>
    <phoneticPr fontId="19" type="noConversion"/>
  </si>
  <si>
    <t>木耳</t>
    <phoneticPr fontId="19" type="noConversion"/>
  </si>
  <si>
    <t>乾香菇</t>
    <phoneticPr fontId="19" type="noConversion"/>
  </si>
  <si>
    <t>生鮮豬里肌肉排</t>
    <phoneticPr fontId="19" type="noConversion"/>
  </si>
  <si>
    <t>生鮮火鍋肉片(豬前腿)</t>
  </si>
  <si>
    <t>生鮮火鍋肉片(豬前腿)</t>
    <phoneticPr fontId="19" type="noConversion"/>
  </si>
  <si>
    <t>地瓜</t>
    <phoneticPr fontId="19" type="noConversion"/>
  </si>
  <si>
    <t>烤</t>
    <phoneticPr fontId="19" type="noConversion"/>
  </si>
  <si>
    <t>生鮮雞腿</t>
    <phoneticPr fontId="19" type="noConversion"/>
  </si>
  <si>
    <t>雞蛋</t>
    <phoneticPr fontId="19" type="noConversion"/>
  </si>
  <si>
    <t>傳統豆腐</t>
    <phoneticPr fontId="19" type="noConversion"/>
  </si>
  <si>
    <t>豆</t>
    <phoneticPr fontId="19" type="noConversion"/>
  </si>
  <si>
    <t>綠豆芽</t>
    <phoneticPr fontId="19" type="noConversion"/>
  </si>
  <si>
    <t>大蕃茄</t>
    <phoneticPr fontId="19" type="noConversion"/>
  </si>
  <si>
    <t>米粉</t>
    <phoneticPr fontId="19" type="noConversion"/>
  </si>
  <si>
    <t>乾香菇</t>
    <phoneticPr fontId="19" type="noConversion"/>
  </si>
  <si>
    <t>生鮮豬上肩肉</t>
    <phoneticPr fontId="19" type="noConversion"/>
  </si>
  <si>
    <t>胡瓜</t>
    <phoneticPr fontId="19" type="noConversion"/>
  </si>
  <si>
    <t>冷凍雞塊</t>
    <phoneticPr fontId="19" type="noConversion"/>
  </si>
  <si>
    <t>雞塊*2(加)</t>
    <phoneticPr fontId="19" type="noConversion"/>
  </si>
  <si>
    <t>胡蘿蔔</t>
    <phoneticPr fontId="19" type="noConversion"/>
  </si>
  <si>
    <t>蝦皮</t>
    <phoneticPr fontId="19" type="noConversion"/>
  </si>
  <si>
    <t>海</t>
    <phoneticPr fontId="19" type="noConversion"/>
  </si>
  <si>
    <t>炸</t>
    <phoneticPr fontId="19" type="noConversion"/>
  </si>
  <si>
    <t>雞柳條</t>
    <phoneticPr fontId="19" type="noConversion"/>
  </si>
  <si>
    <t>加</t>
    <phoneticPr fontId="19" type="noConversion"/>
  </si>
  <si>
    <t>九層塔</t>
    <phoneticPr fontId="19" type="noConversion"/>
  </si>
  <si>
    <t>海帶梗</t>
    <phoneticPr fontId="19" type="noConversion"/>
  </si>
  <si>
    <t>豆干</t>
    <phoneticPr fontId="19" type="noConversion"/>
  </si>
  <si>
    <t>地瓜飯</t>
    <phoneticPr fontId="19" type="noConversion"/>
  </si>
  <si>
    <t>金針菇肉絲湯</t>
    <phoneticPr fontId="19" type="noConversion"/>
  </si>
  <si>
    <t>海</t>
    <phoneticPr fontId="19" type="noConversion"/>
  </si>
  <si>
    <t>豬血糕</t>
    <phoneticPr fontId="19" type="noConversion"/>
  </si>
  <si>
    <t>豆</t>
    <phoneticPr fontId="19" type="noConversion"/>
  </si>
  <si>
    <t>金針菇</t>
    <phoneticPr fontId="19" type="noConversion"/>
  </si>
  <si>
    <t>煮</t>
    <phoneticPr fontId="19" type="noConversion"/>
  </si>
  <si>
    <t>白米</t>
    <phoneticPr fontId="19" type="noConversion"/>
  </si>
  <si>
    <t>生鮮豬絞肉</t>
    <phoneticPr fontId="19" type="noConversion"/>
  </si>
  <si>
    <t>油蔥酥</t>
    <phoneticPr fontId="19" type="noConversion"/>
  </si>
  <si>
    <t>三色豆</t>
    <phoneticPr fontId="19" type="noConversion"/>
  </si>
  <si>
    <t>豬血糕</t>
    <phoneticPr fontId="19" type="noConversion"/>
  </si>
  <si>
    <t>冷</t>
    <phoneticPr fontId="19" type="noConversion"/>
  </si>
  <si>
    <t>川燙</t>
    <phoneticPr fontId="19" type="noConversion"/>
  </si>
  <si>
    <t>蔬菜</t>
    <phoneticPr fontId="19" type="noConversion"/>
  </si>
  <si>
    <t>新鮮麻竹筍</t>
    <phoneticPr fontId="19" type="noConversion"/>
  </si>
  <si>
    <t>煮</t>
    <phoneticPr fontId="19" type="noConversion"/>
  </si>
  <si>
    <t>粉薑</t>
    <phoneticPr fontId="19" type="noConversion"/>
  </si>
  <si>
    <t>金針菇</t>
    <phoneticPr fontId="19" type="noConversion"/>
  </si>
  <si>
    <t>柴魚片</t>
    <phoneticPr fontId="19" type="noConversion"/>
  </si>
  <si>
    <t>煮</t>
    <phoneticPr fontId="19" type="noConversion"/>
  </si>
  <si>
    <t>細嫩豆腐</t>
    <phoneticPr fontId="19" type="noConversion"/>
  </si>
  <si>
    <t>煮</t>
    <phoneticPr fontId="19" type="noConversion"/>
  </si>
  <si>
    <t>麻竹筍乾</t>
    <phoneticPr fontId="19" type="noConversion"/>
  </si>
  <si>
    <t>三色豆</t>
    <phoneticPr fontId="19" type="noConversion"/>
  </si>
  <si>
    <t>蘿蔔乾</t>
    <phoneticPr fontId="19" type="noConversion"/>
  </si>
  <si>
    <t>黑豆干</t>
    <phoneticPr fontId="19" type="noConversion"/>
  </si>
  <si>
    <t>冷凍玉米粒</t>
    <phoneticPr fontId="19" type="noConversion"/>
  </si>
  <si>
    <t>豆瓣醬</t>
    <phoneticPr fontId="19" type="noConversion"/>
  </si>
  <si>
    <t>傳統豆腐</t>
    <phoneticPr fontId="19" type="noConversion"/>
  </si>
  <si>
    <t>洋蔥</t>
    <phoneticPr fontId="19" type="noConversion"/>
  </si>
  <si>
    <t>洋蔥</t>
    <phoneticPr fontId="19" type="noConversion"/>
  </si>
  <si>
    <t>冷藏廣式蘿蔔糕</t>
    <phoneticPr fontId="19" type="noConversion"/>
  </si>
  <si>
    <t>杏鮑菇</t>
    <phoneticPr fontId="19" type="noConversion"/>
  </si>
  <si>
    <t>冷凍花椰菜</t>
    <phoneticPr fontId="19" type="noConversion"/>
  </si>
  <si>
    <t>烤</t>
    <phoneticPr fontId="19" type="noConversion"/>
  </si>
  <si>
    <t>冷凍玉米粒</t>
    <phoneticPr fontId="19" type="noConversion"/>
  </si>
  <si>
    <t>三色豆</t>
    <phoneticPr fontId="19" type="noConversion"/>
  </si>
  <si>
    <t>煮</t>
    <phoneticPr fontId="19" type="noConversion"/>
  </si>
  <si>
    <t>醃</t>
    <phoneticPr fontId="19" type="noConversion"/>
  </si>
  <si>
    <t>脆筍絲</t>
    <phoneticPr fontId="19" type="noConversion"/>
  </si>
  <si>
    <t>酸菜</t>
    <phoneticPr fontId="19" type="noConversion"/>
  </si>
  <si>
    <t>木耳</t>
    <phoneticPr fontId="19" type="noConversion"/>
  </si>
  <si>
    <t>傳統豆腐</t>
    <phoneticPr fontId="19" type="noConversion"/>
  </si>
  <si>
    <t>雞蛋</t>
    <phoneticPr fontId="19" type="noConversion"/>
  </si>
  <si>
    <t>星期六</t>
    <phoneticPr fontId="19" type="noConversion"/>
  </si>
  <si>
    <t>蒸</t>
    <phoneticPr fontId="19" type="noConversion"/>
  </si>
  <si>
    <t>加</t>
    <phoneticPr fontId="19" type="noConversion"/>
  </si>
  <si>
    <t>燒賣</t>
    <phoneticPr fontId="19" type="noConversion"/>
  </si>
  <si>
    <t>冬瓜湯</t>
    <phoneticPr fontId="19" type="noConversion"/>
  </si>
  <si>
    <t>粉薑</t>
    <phoneticPr fontId="19" type="noConversion"/>
  </si>
  <si>
    <t>冬瓜</t>
    <phoneticPr fontId="19" type="noConversion"/>
  </si>
  <si>
    <t>豆腐丁</t>
    <phoneticPr fontId="19" type="noConversion"/>
  </si>
  <si>
    <t>生鮮豬前腿肉片</t>
    <phoneticPr fontId="19" type="noConversion"/>
  </si>
  <si>
    <t>生鮮豬絞肉</t>
    <phoneticPr fontId="19" type="noConversion"/>
  </si>
  <si>
    <t>冷凍雞肉丸</t>
    <phoneticPr fontId="19" type="noConversion"/>
  </si>
  <si>
    <t>紫菜</t>
    <phoneticPr fontId="19" type="noConversion"/>
  </si>
  <si>
    <t>生鮮豬絞肉</t>
    <phoneticPr fontId="19" type="noConversion"/>
  </si>
  <si>
    <t>豆</t>
    <phoneticPr fontId="19" type="noConversion"/>
  </si>
  <si>
    <t>鹽酥雞(炸)</t>
    <phoneticPr fontId="19" type="noConversion"/>
  </si>
  <si>
    <t>生鮮雞胸肉</t>
    <phoneticPr fontId="19" type="noConversion"/>
  </si>
  <si>
    <t>甘藍</t>
    <phoneticPr fontId="19" type="noConversion"/>
  </si>
  <si>
    <t>新鮮麻竹筍</t>
    <phoneticPr fontId="19" type="noConversion"/>
  </si>
  <si>
    <t>胡蘿蔔</t>
    <phoneticPr fontId="19" type="noConversion"/>
  </si>
  <si>
    <t>海</t>
    <phoneticPr fontId="19" type="noConversion"/>
  </si>
  <si>
    <t>味噌</t>
    <phoneticPr fontId="19" type="noConversion"/>
  </si>
  <si>
    <t>傳統豆腐</t>
    <phoneticPr fontId="19" type="noConversion"/>
  </si>
  <si>
    <t>生鮮豬後腿肉丁</t>
    <phoneticPr fontId="19" type="noConversion"/>
  </si>
  <si>
    <t>豆干</t>
    <phoneticPr fontId="19" type="noConversion"/>
  </si>
  <si>
    <t>胡蘿蔔</t>
    <phoneticPr fontId="19" type="noConversion"/>
  </si>
  <si>
    <t>豆</t>
    <phoneticPr fontId="19" type="noConversion"/>
  </si>
  <si>
    <t>蘿蔔燒肉(豆)</t>
    <phoneticPr fontId="19" type="noConversion"/>
  </si>
  <si>
    <t>乾香菇</t>
    <phoneticPr fontId="19" type="noConversion"/>
  </si>
  <si>
    <t>甘藍</t>
    <phoneticPr fontId="19" type="noConversion"/>
  </si>
  <si>
    <t>生鮮豬絞肉</t>
    <phoneticPr fontId="19" type="noConversion"/>
  </si>
  <si>
    <t>冬粉</t>
    <phoneticPr fontId="19" type="noConversion"/>
  </si>
  <si>
    <t>木耳</t>
    <phoneticPr fontId="19" type="noConversion"/>
  </si>
  <si>
    <t>甘藍</t>
    <phoneticPr fontId="19" type="noConversion"/>
  </si>
  <si>
    <t>雞蛋</t>
    <phoneticPr fontId="19" type="noConversion"/>
  </si>
  <si>
    <t>中秋節快樂</t>
    <phoneticPr fontId="19" type="noConversion"/>
  </si>
  <si>
    <t>梅乾菜</t>
    <phoneticPr fontId="19" type="noConversion"/>
  </si>
  <si>
    <t>紫菜</t>
    <phoneticPr fontId="19" type="noConversion"/>
  </si>
  <si>
    <t>大蕃茄</t>
    <phoneticPr fontId="19" type="noConversion"/>
  </si>
  <si>
    <t>生鮮豬後腿肉絲</t>
    <phoneticPr fontId="19" type="noConversion"/>
  </si>
  <si>
    <t>粉薑</t>
    <phoneticPr fontId="19" type="noConversion"/>
  </si>
  <si>
    <t>榨菜</t>
    <phoneticPr fontId="19" type="noConversion"/>
  </si>
  <si>
    <t>烤</t>
    <phoneticPr fontId="19" type="noConversion"/>
  </si>
  <si>
    <t>辣椒</t>
    <phoneticPr fontId="19" type="noConversion"/>
  </si>
  <si>
    <t>大蒜</t>
    <phoneticPr fontId="19" type="noConversion"/>
  </si>
  <si>
    <t>乾裙帶菜</t>
    <phoneticPr fontId="19" type="noConversion"/>
  </si>
  <si>
    <t>冷凍蝦捲</t>
    <phoneticPr fontId="19" type="noConversion"/>
  </si>
  <si>
    <t>海加</t>
    <phoneticPr fontId="19" type="noConversion"/>
  </si>
  <si>
    <t>細嫩豆腐</t>
    <phoneticPr fontId="19" type="noConversion"/>
  </si>
  <si>
    <t>柴魚片</t>
    <phoneticPr fontId="19" type="noConversion"/>
  </si>
  <si>
    <t>海</t>
    <phoneticPr fontId="19" type="noConversion"/>
  </si>
  <si>
    <t>醬汁豆腐(豆)(海)</t>
    <phoneticPr fontId="19" type="noConversion"/>
  </si>
  <si>
    <t>冬瓜</t>
    <phoneticPr fontId="19" type="noConversion"/>
  </si>
  <si>
    <t>清蒸魚丁(海)(豆)</t>
    <phoneticPr fontId="19" type="noConversion"/>
  </si>
  <si>
    <t>生鮮水鯊魚肉</t>
    <phoneticPr fontId="19" type="noConversion"/>
  </si>
  <si>
    <t>結球白菜</t>
    <phoneticPr fontId="19" type="noConversion"/>
  </si>
  <si>
    <t>豆</t>
    <phoneticPr fontId="19" type="noConversion"/>
  </si>
  <si>
    <t>炸</t>
    <phoneticPr fontId="19" type="noConversion"/>
  </si>
  <si>
    <t>豆</t>
    <phoneticPr fontId="19" type="noConversion"/>
  </si>
  <si>
    <t>香煎菲力雞排(加)</t>
    <phoneticPr fontId="19" type="noConversion"/>
  </si>
  <si>
    <t>茄汁豬里肌</t>
    <phoneticPr fontId="19" type="noConversion"/>
  </si>
  <si>
    <t>洋蔥蝦仁蛋(海)</t>
    <phoneticPr fontId="19" type="noConversion"/>
  </si>
  <si>
    <t>椒鹽豆腐丁(豆)</t>
    <phoneticPr fontId="19" type="noConversion"/>
  </si>
  <si>
    <t>胡蘿蔔</t>
    <phoneticPr fontId="19" type="noConversion"/>
  </si>
  <si>
    <t>雞蛋</t>
    <phoneticPr fontId="19" type="noConversion"/>
  </si>
  <si>
    <t>生鮮蝦仁</t>
    <phoneticPr fontId="19" type="noConversion"/>
  </si>
  <si>
    <t>沙茶肉排</t>
    <phoneticPr fontId="19" type="noConversion"/>
  </si>
  <si>
    <t>香酥魷魚圈(炸)(海)</t>
    <phoneticPr fontId="19" type="noConversion"/>
  </si>
  <si>
    <t>玉米三色</t>
    <phoneticPr fontId="19" type="noConversion"/>
  </si>
  <si>
    <t>海</t>
    <phoneticPr fontId="19" type="noConversion"/>
  </si>
  <si>
    <t>冷凍玉米粒</t>
    <phoneticPr fontId="19" type="noConversion"/>
  </si>
  <si>
    <t>杏鮑菇</t>
    <phoneticPr fontId="19" type="noConversion"/>
  </si>
  <si>
    <t>三色豆</t>
    <phoneticPr fontId="19" type="noConversion"/>
  </si>
  <si>
    <t>醬汁細嫩豆腐(豆)(海)</t>
    <phoneticPr fontId="19" type="noConversion"/>
  </si>
  <si>
    <t>卡啦翅小腿(炸)</t>
    <phoneticPr fontId="19" type="noConversion"/>
  </si>
  <si>
    <t>筍乾肉丁(醃)</t>
    <phoneticPr fontId="19" type="noConversion"/>
  </si>
  <si>
    <t>生鮮豬後腿肉丁</t>
    <phoneticPr fontId="19" type="noConversion"/>
  </si>
  <si>
    <t>玉米薏仁</t>
    <phoneticPr fontId="19" type="noConversion"/>
  </si>
  <si>
    <t>冷凍玉米粒</t>
    <phoneticPr fontId="19" type="noConversion"/>
  </si>
  <si>
    <t>大薏仁</t>
    <phoneticPr fontId="19" type="noConversion"/>
  </si>
  <si>
    <t>三色豆</t>
    <phoneticPr fontId="19" type="noConversion"/>
  </si>
  <si>
    <t>無骨雞排(加)</t>
    <phoneticPr fontId="19" type="noConversion"/>
  </si>
  <si>
    <t>無骨雞排</t>
    <phoneticPr fontId="19" type="noConversion"/>
  </si>
  <si>
    <t>加</t>
    <phoneticPr fontId="19" type="noConversion"/>
  </si>
  <si>
    <t>沙茶米血丁(冷)</t>
    <phoneticPr fontId="19" type="noConversion"/>
  </si>
  <si>
    <t>雞米花(炸)</t>
    <phoneticPr fontId="19" type="noConversion"/>
  </si>
  <si>
    <t>胡瓜三絲</t>
    <phoneticPr fontId="19" type="noConversion"/>
  </si>
  <si>
    <t>木耳</t>
    <phoneticPr fontId="19" type="noConversion"/>
  </si>
  <si>
    <t>花椰菜拌蝦卷(海加)</t>
    <phoneticPr fontId="19" type="noConversion"/>
  </si>
  <si>
    <t>銀絲卷</t>
    <phoneticPr fontId="19" type="noConversion"/>
  </si>
  <si>
    <t>蒸</t>
    <phoneticPr fontId="19" type="noConversion"/>
  </si>
  <si>
    <t>新鮮嫩雞排</t>
    <phoneticPr fontId="19" type="noConversion"/>
  </si>
  <si>
    <t>生鮮雞排</t>
    <phoneticPr fontId="19" type="noConversion"/>
  </si>
  <si>
    <t>檸檬翅小腿</t>
    <phoneticPr fontId="19" type="noConversion"/>
  </si>
  <si>
    <t>炸</t>
    <phoneticPr fontId="19" type="noConversion"/>
  </si>
  <si>
    <t>主食類</t>
    <phoneticPr fontId="19" type="noConversion"/>
  </si>
  <si>
    <t>豆魚蛋肉類</t>
    <phoneticPr fontId="19" type="noConversion"/>
  </si>
  <si>
    <t>蔬菜類</t>
    <phoneticPr fontId="19" type="noConversion"/>
  </si>
  <si>
    <t>蛋白質：</t>
    <phoneticPr fontId="19" type="noConversion"/>
  </si>
  <si>
    <t>日式菇菇鍋</t>
    <phoneticPr fontId="19" type="noConversion"/>
  </si>
  <si>
    <t>生鮮豬腳丁</t>
    <phoneticPr fontId="19" type="noConversion"/>
  </si>
  <si>
    <t>洋蔥豬柳</t>
    <phoneticPr fontId="19" type="noConversion"/>
  </si>
  <si>
    <t>海芽薑絲湯/獎勵金豆奶</t>
    <phoneticPr fontId="19" type="noConversion"/>
  </si>
  <si>
    <t>獎勵金豆奶</t>
    <phoneticPr fontId="19" type="noConversion"/>
  </si>
  <si>
    <t>綠豆湯</t>
    <phoneticPr fontId="19" type="noConversion"/>
  </si>
  <si>
    <t>冬瓜檸檬山粉圓</t>
    <phoneticPr fontId="19" type="noConversion"/>
  </si>
  <si>
    <t>綠豆</t>
    <phoneticPr fontId="19" type="noConversion"/>
  </si>
  <si>
    <t>砂糖</t>
    <phoneticPr fontId="19" type="noConversion"/>
  </si>
  <si>
    <t>山粉圓</t>
    <phoneticPr fontId="19" type="noConversion"/>
  </si>
  <si>
    <t>檸檬</t>
    <phoneticPr fontId="19" type="noConversion"/>
  </si>
  <si>
    <t>冬瓜糖磚</t>
    <phoneticPr fontId="19" type="noConversion"/>
  </si>
  <si>
    <t>冷</t>
    <phoneticPr fontId="19" type="noConversion"/>
  </si>
  <si>
    <t>銀絲卷(冷)</t>
    <phoneticPr fontId="19" type="noConversion"/>
  </si>
  <si>
    <t>112年8月30日-9月1日第一週菜單明細(員林國小--承富)</t>
    <phoneticPr fontId="19" type="noConversion"/>
  </si>
  <si>
    <t>112年9月4日-9月8日第二週菜單明細(員林國小--承富)</t>
    <phoneticPr fontId="19" type="noConversion"/>
  </si>
  <si>
    <t>112年9月11日-9月15日第三週菜單明細(員林國小--承富)</t>
    <phoneticPr fontId="19" type="noConversion"/>
  </si>
  <si>
    <t>112年9月18日-9月23日第四週菜單明細(員林國小--承富)</t>
    <phoneticPr fontId="19" type="noConversion"/>
  </si>
  <si>
    <t>112年9月25日-9月29日第五週菜單明細(員林國小--承富)</t>
    <phoneticPr fontId="19" type="noConversion"/>
  </si>
  <si>
    <t>胡瓜</t>
    <phoneticPr fontId="19" type="noConversion"/>
  </si>
  <si>
    <t>秀珍菇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</si>
</sst>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75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6"/>
      <color rgb="FFFF0000"/>
      <name val="標楷體"/>
      <family val="4"/>
      <charset val="136"/>
    </font>
    <font>
      <sz val="16"/>
      <color theme="1"/>
      <name val="標楷體"/>
      <family val="4"/>
      <charset val="136"/>
    </font>
    <font>
      <sz val="22"/>
      <name val="標楷體"/>
      <family val="4"/>
      <charset val="136"/>
    </font>
    <font>
      <b/>
      <sz val="22"/>
      <name val="標楷體"/>
      <family val="4"/>
      <charset val="136"/>
    </font>
    <font>
      <b/>
      <sz val="22"/>
      <color rgb="FF990099"/>
      <name val="華康墨字體(P)"/>
      <family val="5"/>
      <charset val="136"/>
    </font>
    <font>
      <b/>
      <sz val="22"/>
      <color rgb="FF0099FF"/>
      <name val="華康新特圓體"/>
      <family val="3"/>
      <charset val="136"/>
    </font>
    <font>
      <b/>
      <sz val="22"/>
      <color rgb="FFFF0000"/>
      <name val="華康棒棒體W5"/>
      <family val="5"/>
      <charset val="136"/>
    </font>
    <font>
      <b/>
      <sz val="22"/>
      <color rgb="FF990099"/>
      <name val="華康少女文字W7(P)"/>
      <family val="5"/>
      <charset val="136"/>
    </font>
    <font>
      <b/>
      <sz val="22"/>
      <color rgb="FFFF0000"/>
      <name val="華康新特圓體"/>
      <family val="3"/>
      <charset val="136"/>
    </font>
    <font>
      <b/>
      <sz val="22"/>
      <color rgb="FF00B050"/>
      <name val="華康少女文字W7(P)"/>
      <family val="5"/>
      <charset val="136"/>
    </font>
    <font>
      <b/>
      <sz val="22"/>
      <color theme="5" tint="-0.499984740745262"/>
      <name val="華康墨字體(P)"/>
      <family val="5"/>
      <charset val="136"/>
    </font>
    <font>
      <b/>
      <sz val="22"/>
      <color rgb="FF00B050"/>
      <name val="華康新特圓體"/>
      <family val="3"/>
      <charset val="136"/>
    </font>
    <font>
      <b/>
      <sz val="22"/>
      <color rgb="FF00B050"/>
      <name val="華康棒棒體W5"/>
      <family val="5"/>
      <charset val="136"/>
    </font>
    <font>
      <b/>
      <sz val="22"/>
      <color rgb="FF0070C0"/>
      <name val="華康墨字體(P)"/>
      <family val="5"/>
      <charset val="136"/>
    </font>
    <font>
      <sz val="22"/>
      <name val="新細明體"/>
      <family val="1"/>
      <charset val="136"/>
    </font>
    <font>
      <b/>
      <sz val="22"/>
      <color rgb="FFFF0000"/>
      <name val="華康棒棒體W5(P)"/>
      <family val="5"/>
      <charset val="136"/>
    </font>
    <font>
      <b/>
      <sz val="22"/>
      <color rgb="FF6600FF"/>
      <name val="華康少女文字W7(P)"/>
      <family val="5"/>
      <charset val="136"/>
    </font>
    <font>
      <b/>
      <sz val="22"/>
      <color rgb="FFFF0000"/>
      <name val="華康流隸體(P)"/>
      <family val="4"/>
      <charset val="136"/>
    </font>
    <font>
      <b/>
      <sz val="22"/>
      <color rgb="FF990099"/>
      <name val="華康棒棒體W5(P)"/>
      <family val="5"/>
      <charset val="136"/>
    </font>
    <font>
      <b/>
      <sz val="22"/>
      <name val="新細明體"/>
      <family val="1"/>
      <charset val="136"/>
    </font>
    <font>
      <b/>
      <sz val="22"/>
      <color rgb="FF990099"/>
      <name val="華康棒棒體W5"/>
      <family val="5"/>
      <charset val="136"/>
    </font>
    <font>
      <b/>
      <sz val="22"/>
      <color theme="5" tint="-0.499984740745262"/>
      <name val="華康流隸體(P)"/>
      <family val="4"/>
      <charset val="136"/>
    </font>
    <font>
      <b/>
      <sz val="22"/>
      <color theme="5" tint="-0.499984740745262"/>
      <name val="華康少女文字W7(P)"/>
      <family val="5"/>
      <charset val="136"/>
    </font>
    <font>
      <b/>
      <sz val="22"/>
      <color rgb="FF990099"/>
      <name val="華康流隸體(P)"/>
      <family val="4"/>
      <charset val="136"/>
    </font>
    <font>
      <b/>
      <sz val="22"/>
      <color rgb="FF00B050"/>
      <name val="華康墨字體(P)"/>
      <family val="5"/>
      <charset val="136"/>
    </font>
    <font>
      <b/>
      <sz val="22"/>
      <color rgb="FF0099FF"/>
      <name val="華康少女文字W7(P)"/>
      <family val="5"/>
      <charset val="136"/>
    </font>
    <font>
      <b/>
      <sz val="22"/>
      <color rgb="FFCC66FF"/>
      <name val="華康少女文字W7(P)"/>
      <family val="5"/>
      <charset val="136"/>
    </font>
    <font>
      <b/>
      <sz val="22"/>
      <color rgb="FF6600FF"/>
      <name val="華康墨字體(P)"/>
      <family val="5"/>
      <charset val="136"/>
    </font>
    <font>
      <b/>
      <sz val="22"/>
      <color rgb="FFFF0000"/>
      <name val="華康墨字體(P)"/>
      <family val="5"/>
      <charset val="136"/>
    </font>
    <font>
      <b/>
      <sz val="22"/>
      <color rgb="FFFF0000"/>
      <name val="華康少女文字W7(P)"/>
      <family val="5"/>
      <charset val="136"/>
    </font>
    <font>
      <b/>
      <sz val="22"/>
      <color rgb="FF6600FF"/>
      <name val="華康棒棒體W5"/>
      <family val="5"/>
      <charset val="136"/>
    </font>
    <font>
      <b/>
      <sz val="22"/>
      <color rgb="FFCC66FF"/>
      <name val="華康棒棒體W5"/>
      <family val="5"/>
      <charset val="136"/>
    </font>
    <font>
      <b/>
      <sz val="12"/>
      <name val="標楷體"/>
      <family val="4"/>
      <charset val="136"/>
    </font>
    <font>
      <b/>
      <sz val="22"/>
      <color theme="5" tint="-0.499984740745262"/>
      <name val="標楷體"/>
      <family val="4"/>
      <charset val="136"/>
    </font>
    <font>
      <b/>
      <sz val="22"/>
      <color rgb="FF008000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59"/>
      </bottom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 style="medium">
        <color indexed="64"/>
      </left>
      <right style="thin">
        <color indexed="59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5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94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3" fillId="0" borderId="20" xfId="0" applyFont="1" applyFill="1" applyBorder="1" applyAlignment="1">
      <alignment horizontal="left" vertical="center" shrinkToFit="1"/>
    </xf>
    <xf numFmtId="0" fontId="20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shrinkToFit="1"/>
    </xf>
    <xf numFmtId="0" fontId="27" fillId="0" borderId="0" xfId="0" applyFont="1" applyBorder="1">
      <alignment vertical="center"/>
    </xf>
    <xf numFmtId="0" fontId="27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shrinkToFit="1"/>
    </xf>
    <xf numFmtId="0" fontId="26" fillId="0" borderId="0" xfId="0" applyFont="1" applyFill="1" applyBorder="1" applyAlignment="1">
      <alignment horizontal="center" shrinkToFit="1"/>
    </xf>
    <xf numFmtId="0" fontId="28" fillId="0" borderId="0" xfId="0" applyFont="1" applyBorder="1" applyAlignment="1">
      <alignment horizontal="center" shrinkToFit="1"/>
    </xf>
    <xf numFmtId="0" fontId="28" fillId="0" borderId="0" xfId="0" applyFont="1" applyBorder="1" applyAlignment="1">
      <alignment horizontal="left" shrinkToFit="1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 shrinkToFit="1"/>
    </xf>
    <xf numFmtId="0" fontId="27" fillId="0" borderId="0" xfId="0" applyFont="1" applyFill="1" applyBorder="1" applyAlignment="1">
      <alignment horizontal="center" shrinkToFit="1"/>
    </xf>
    <xf numFmtId="0" fontId="28" fillId="0" borderId="0" xfId="0" applyFont="1" applyBorder="1" applyAlignment="1">
      <alignment horizontal="right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right"/>
    </xf>
    <xf numFmtId="0" fontId="29" fillId="0" borderId="0" xfId="0" applyFont="1" applyBorder="1">
      <alignment vertical="center"/>
    </xf>
    <xf numFmtId="0" fontId="29" fillId="0" borderId="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>
      <alignment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176" fontId="29" fillId="0" borderId="0" xfId="0" applyNumberFormat="1" applyFont="1" applyBorder="1" applyAlignment="1">
      <alignment horizontal="center" vertical="center"/>
    </xf>
    <xf numFmtId="177" fontId="29" fillId="0" borderId="0" xfId="0" applyNumberFormat="1" applyFont="1" applyBorder="1" applyAlignment="1">
      <alignment horizontal="center" vertical="center"/>
    </xf>
    <xf numFmtId="0" fontId="23" fillId="0" borderId="20" xfId="0" applyFont="1" applyFill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Fill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Fill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 applyBorder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8" fillId="0" borderId="15" xfId="0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Border="1">
      <alignment vertical="center"/>
    </xf>
    <xf numFmtId="0" fontId="24" fillId="0" borderId="0" xfId="0" applyFont="1" applyFill="1" applyBorder="1" applyAlignment="1">
      <alignment horizontal="left" vertical="center" wrapText="1"/>
    </xf>
    <xf numFmtId="176" fontId="24" fillId="0" borderId="0" xfId="0" applyNumberFormat="1" applyFont="1" applyBorder="1" applyAlignment="1">
      <alignment horizontal="center" vertical="center"/>
    </xf>
    <xf numFmtId="177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Fill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Border="1" applyAlignment="1">
      <alignment horizontal="center" vertical="center"/>
    </xf>
    <xf numFmtId="9" fontId="24" fillId="0" borderId="0" xfId="0" applyNumberFormat="1" applyFont="1" applyBorder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shrinkToFit="1"/>
    </xf>
    <xf numFmtId="0" fontId="24" fillId="0" borderId="0" xfId="0" applyFont="1" applyBorder="1" applyAlignment="1">
      <alignment horizontal="right" vertical="top"/>
    </xf>
    <xf numFmtId="0" fontId="24" fillId="0" borderId="0" xfId="0" applyFont="1">
      <alignment vertical="center"/>
    </xf>
    <xf numFmtId="0" fontId="29" fillId="0" borderId="0" xfId="0" applyFont="1" applyBorder="1" applyAlignment="1">
      <alignment horizontal="left" vertical="center" shrinkToFit="1"/>
    </xf>
    <xf numFmtId="0" fontId="29" fillId="0" borderId="0" xfId="0" applyFont="1" applyFill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Fill="1">
      <alignment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shrinkToFit="1"/>
    </xf>
    <xf numFmtId="0" fontId="3" fillId="0" borderId="0" xfId="19"/>
    <xf numFmtId="0" fontId="33" fillId="0" borderId="11" xfId="0" applyFont="1" applyFill="1" applyBorder="1" applyAlignment="1">
      <alignment horizontal="center" vertical="center" textRotation="255"/>
    </xf>
    <xf numFmtId="0" fontId="34" fillId="0" borderId="0" xfId="19" applyFont="1"/>
    <xf numFmtId="0" fontId="23" fillId="0" borderId="20" xfId="0" applyFont="1" applyFill="1" applyBorder="1" applyAlignment="1">
      <alignment vertical="center" textRotation="255" shrinkToFit="1"/>
    </xf>
    <xf numFmtId="0" fontId="0" fillId="0" borderId="0" xfId="19" applyFont="1"/>
    <xf numFmtId="0" fontId="23" fillId="0" borderId="20" xfId="0" applyFont="1" applyFill="1" applyBorder="1" applyAlignment="1">
      <alignment vertical="center" shrinkToFit="1"/>
    </xf>
    <xf numFmtId="0" fontId="28" fillId="0" borderId="0" xfId="0" applyFont="1" applyBorder="1" applyAlignment="1">
      <alignment horizontal="left" vertical="center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0" fontId="22" fillId="0" borderId="0" xfId="0" applyFont="1" applyBorder="1">
      <alignment vertical="center"/>
    </xf>
    <xf numFmtId="0" fontId="28" fillId="0" borderId="0" xfId="0" applyFont="1" applyBorder="1">
      <alignment vertical="center"/>
    </xf>
    <xf numFmtId="0" fontId="30" fillId="0" borderId="0" xfId="0" applyFont="1" applyBorder="1">
      <alignment vertical="center"/>
    </xf>
    <xf numFmtId="179" fontId="28" fillId="0" borderId="0" xfId="0" applyNumberFormat="1" applyFont="1" applyBorder="1" applyAlignment="1">
      <alignment horizontal="right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Font="1" applyBorder="1">
      <alignment vertical="center"/>
    </xf>
    <xf numFmtId="180" fontId="28" fillId="0" borderId="0" xfId="0" applyNumberFormat="1" applyFont="1" applyBorder="1" applyAlignment="1">
      <alignment horizontal="right"/>
    </xf>
    <xf numFmtId="0" fontId="23" fillId="24" borderId="16" xfId="0" quotePrefix="1" applyFont="1" applyFill="1" applyBorder="1" applyAlignment="1">
      <alignment horizontal="center" vertical="center" shrinkToFit="1"/>
    </xf>
    <xf numFmtId="0" fontId="34" fillId="0" borderId="0" xfId="19" applyFont="1" applyBorder="1" applyAlignment="1"/>
    <xf numFmtId="0" fontId="36" fillId="0" borderId="0" xfId="19" applyFont="1"/>
    <xf numFmtId="0" fontId="35" fillId="0" borderId="33" xfId="19" applyFont="1" applyBorder="1"/>
    <xf numFmtId="180" fontId="35" fillId="0" borderId="34" xfId="19" applyNumberFormat="1" applyFont="1" applyBorder="1"/>
    <xf numFmtId="0" fontId="35" fillId="0" borderId="34" xfId="19" applyFont="1" applyBorder="1"/>
    <xf numFmtId="179" fontId="35" fillId="0" borderId="34" xfId="19" applyNumberFormat="1" applyFont="1" applyBorder="1"/>
    <xf numFmtId="179" fontId="35" fillId="0" borderId="35" xfId="19" applyNumberFormat="1" applyFont="1" applyBorder="1"/>
    <xf numFmtId="0" fontId="35" fillId="0" borderId="36" xfId="19" applyFont="1" applyBorder="1"/>
    <xf numFmtId="179" fontId="35" fillId="0" borderId="37" xfId="19" applyNumberFormat="1" applyFont="1" applyBorder="1"/>
    <xf numFmtId="0" fontId="35" fillId="0" borderId="37" xfId="19" applyFont="1" applyBorder="1"/>
    <xf numFmtId="179" fontId="35" fillId="0" borderId="38" xfId="19" applyNumberFormat="1" applyFont="1" applyBorder="1"/>
    <xf numFmtId="179" fontId="35" fillId="0" borderId="39" xfId="19" applyNumberFormat="1" applyFont="1" applyBorder="1"/>
    <xf numFmtId="179" fontId="35" fillId="0" borderId="40" xfId="19" applyNumberFormat="1" applyFont="1" applyBorder="1"/>
    <xf numFmtId="180" fontId="35" fillId="0" borderId="49" xfId="19" applyNumberFormat="1" applyFont="1" applyBorder="1"/>
    <xf numFmtId="0" fontId="35" fillId="0" borderId="49" xfId="19" applyFont="1" applyBorder="1"/>
    <xf numFmtId="179" fontId="35" fillId="0" borderId="49" xfId="19" applyNumberFormat="1" applyFont="1" applyBorder="1"/>
    <xf numFmtId="0" fontId="23" fillId="0" borderId="0" xfId="0" applyFont="1" applyBorder="1" applyAlignment="1">
      <alignment horizontal="left" shrinkToFit="1"/>
    </xf>
    <xf numFmtId="0" fontId="38" fillId="24" borderId="16" xfId="0" applyFont="1" applyFill="1" applyBorder="1" applyAlignment="1">
      <alignment horizontal="center" vertical="center" shrinkToFit="1"/>
    </xf>
    <xf numFmtId="0" fontId="38" fillId="0" borderId="20" xfId="0" applyFont="1" applyBorder="1" applyAlignment="1">
      <alignment horizontal="left" vertical="center" shrinkToFit="1"/>
    </xf>
    <xf numFmtId="0" fontId="38" fillId="0" borderId="20" xfId="0" applyFont="1" applyFill="1" applyBorder="1" applyAlignment="1">
      <alignment vertical="center" textRotation="180" shrinkToFit="1"/>
    </xf>
    <xf numFmtId="0" fontId="38" fillId="0" borderId="20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38" fillId="0" borderId="29" xfId="0" applyFont="1" applyFill="1" applyBorder="1" applyAlignment="1">
      <alignment vertical="center" textRotation="180" shrinkToFit="1"/>
    </xf>
    <xf numFmtId="0" fontId="38" fillId="0" borderId="29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56" xfId="0" applyFont="1" applyBorder="1" applyAlignment="1">
      <alignment vertical="center" shrinkToFit="1"/>
    </xf>
    <xf numFmtId="0" fontId="23" fillId="0" borderId="56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23" fillId="0" borderId="0" xfId="0" applyFont="1" applyBorder="1" applyAlignment="1">
      <alignment horizontal="left" shrinkToFit="1"/>
    </xf>
    <xf numFmtId="0" fontId="35" fillId="0" borderId="66" xfId="19" applyFont="1" applyBorder="1"/>
    <xf numFmtId="0" fontId="35" fillId="0" borderId="67" xfId="19" applyFont="1" applyBorder="1"/>
    <xf numFmtId="179" fontId="35" fillId="0" borderId="70" xfId="19" applyNumberFormat="1" applyFont="1" applyBorder="1"/>
    <xf numFmtId="179" fontId="35" fillId="0" borderId="67" xfId="19" applyNumberFormat="1" applyFont="1" applyBorder="1"/>
    <xf numFmtId="0" fontId="35" fillId="0" borderId="39" xfId="19" applyFont="1" applyBorder="1"/>
    <xf numFmtId="0" fontId="0" fillId="0" borderId="0" xfId="0" applyFont="1">
      <alignment vertical="center"/>
    </xf>
    <xf numFmtId="0" fontId="20" fillId="0" borderId="15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 vertical="center" shrinkToFit="1"/>
    </xf>
    <xf numFmtId="0" fontId="38" fillId="0" borderId="20" xfId="0" applyFont="1" applyFill="1" applyBorder="1" applyAlignment="1">
      <alignment vertical="center" textRotation="255" shrinkToFit="1"/>
    </xf>
    <xf numFmtId="0" fontId="29" fillId="0" borderId="56" xfId="0" applyFont="1" applyBorder="1" applyAlignment="1">
      <alignment vertical="center" shrinkToFit="1"/>
    </xf>
    <xf numFmtId="0" fontId="23" fillId="0" borderId="71" xfId="0" applyFont="1" applyFill="1" applyBorder="1" applyAlignment="1">
      <alignment vertical="center" textRotation="180" shrinkToFit="1"/>
    </xf>
    <xf numFmtId="0" fontId="23" fillId="0" borderId="0" xfId="0" applyFont="1" applyFill="1" applyBorder="1" applyAlignment="1">
      <alignment horizontal="left" vertical="center" shrinkToFit="1"/>
    </xf>
    <xf numFmtId="0" fontId="23" fillId="0" borderId="0" xfId="0" applyFont="1" applyBorder="1" applyAlignment="1">
      <alignment horizontal="left" vertical="center" shrinkToFit="1"/>
    </xf>
    <xf numFmtId="0" fontId="35" fillId="0" borderId="48" xfId="19" applyFont="1" applyBorder="1"/>
    <xf numFmtId="0" fontId="35" fillId="0" borderId="73" xfId="19" applyFont="1" applyBorder="1"/>
    <xf numFmtId="0" fontId="0" fillId="0" borderId="0" xfId="0" applyFont="1" applyBorder="1" applyAlignment="1">
      <alignment horizontal="right"/>
    </xf>
    <xf numFmtId="0" fontId="39" fillId="0" borderId="0" xfId="0" applyFont="1">
      <alignment vertical="center"/>
    </xf>
    <xf numFmtId="0" fontId="23" fillId="0" borderId="65" xfId="0" applyFont="1" applyBorder="1" applyAlignment="1">
      <alignment horizontal="left" vertical="center" shrinkToFit="1"/>
    </xf>
    <xf numFmtId="0" fontId="23" fillId="0" borderId="56" xfId="0" applyFont="1" applyBorder="1">
      <alignment vertical="center"/>
    </xf>
    <xf numFmtId="0" fontId="35" fillId="0" borderId="74" xfId="19" applyFont="1" applyBorder="1"/>
    <xf numFmtId="0" fontId="23" fillId="0" borderId="24" xfId="0" applyFont="1" applyBorder="1" applyAlignment="1">
      <alignment horizontal="left" vertical="top" shrinkToFit="1"/>
    </xf>
    <xf numFmtId="0" fontId="23" fillId="0" borderId="0" xfId="0" applyFont="1" applyAlignment="1">
      <alignment horizontal="left" vertical="top"/>
    </xf>
    <xf numFmtId="0" fontId="38" fillId="24" borderId="25" xfId="0" applyFont="1" applyFill="1" applyBorder="1" applyAlignment="1">
      <alignment horizontal="center" vertical="center" shrinkToFit="1"/>
    </xf>
    <xf numFmtId="0" fontId="38" fillId="0" borderId="75" xfId="0" applyFont="1" applyFill="1" applyBorder="1" applyAlignment="1">
      <alignment vertical="center" textRotation="180" shrinkToFit="1"/>
    </xf>
    <xf numFmtId="0" fontId="38" fillId="0" borderId="75" xfId="0" applyFont="1" applyBorder="1" applyAlignment="1">
      <alignment horizontal="left" vertical="center" shrinkToFit="1"/>
    </xf>
    <xf numFmtId="0" fontId="23" fillId="0" borderId="0" xfId="0" applyFont="1" applyFill="1" applyBorder="1">
      <alignment vertical="center"/>
    </xf>
    <xf numFmtId="0" fontId="21" fillId="0" borderId="0" xfId="19" applyFont="1" applyBorder="1" applyAlignment="1"/>
    <xf numFmtId="0" fontId="29" fillId="0" borderId="77" xfId="0" applyFont="1" applyFill="1" applyBorder="1" applyAlignment="1">
      <alignment horizontal="center" vertical="center" shrinkToFit="1"/>
    </xf>
    <xf numFmtId="0" fontId="29" fillId="0" borderId="78" xfId="0" applyFont="1" applyBorder="1" applyAlignment="1">
      <alignment horizontal="right"/>
    </xf>
    <xf numFmtId="0" fontId="23" fillId="0" borderId="75" xfId="0" applyFont="1" applyFill="1" applyBorder="1" applyAlignment="1">
      <alignment vertical="center" textRotation="180" shrinkToFit="1"/>
    </xf>
    <xf numFmtId="0" fontId="23" fillId="0" borderId="75" xfId="0" applyFont="1" applyBorder="1" applyAlignment="1">
      <alignment horizontal="left" vertical="center" shrinkToFit="1"/>
    </xf>
    <xf numFmtId="0" fontId="28" fillId="0" borderId="75" xfId="0" applyFont="1" applyBorder="1" applyAlignment="1">
      <alignment horizontal="left"/>
    </xf>
    <xf numFmtId="0" fontId="28" fillId="0" borderId="79" xfId="0" applyFont="1" applyBorder="1" applyAlignment="1">
      <alignment horizontal="center"/>
    </xf>
    <xf numFmtId="0" fontId="23" fillId="0" borderId="0" xfId="0" applyFont="1" applyBorder="1" applyAlignment="1">
      <alignment horizontal="left" shrinkToFit="1"/>
    </xf>
    <xf numFmtId="0" fontId="28" fillId="0" borderId="81" xfId="0" applyFont="1" applyBorder="1" applyAlignment="1">
      <alignment horizontal="center" vertical="center" textRotation="255"/>
    </xf>
    <xf numFmtId="0" fontId="22" fillId="0" borderId="82" xfId="0" applyFont="1" applyBorder="1" applyAlignment="1">
      <alignment vertical="center" textRotation="255"/>
    </xf>
    <xf numFmtId="0" fontId="22" fillId="0" borderId="83" xfId="0" applyFont="1" applyFill="1" applyBorder="1" applyAlignment="1">
      <alignment horizontal="center" vertical="center"/>
    </xf>
    <xf numFmtId="0" fontId="22" fillId="0" borderId="83" xfId="0" applyFont="1" applyFill="1" applyBorder="1" applyAlignment="1">
      <alignment horizontal="center" vertical="center" shrinkToFit="1"/>
    </xf>
    <xf numFmtId="0" fontId="22" fillId="0" borderId="83" xfId="0" applyFont="1" applyFill="1" applyBorder="1" applyAlignment="1">
      <alignment horizontal="center" vertical="center" wrapText="1"/>
    </xf>
    <xf numFmtId="0" fontId="22" fillId="0" borderId="82" xfId="0" applyFont="1" applyFill="1" applyBorder="1" applyAlignment="1">
      <alignment horizontal="center" vertical="center"/>
    </xf>
    <xf numFmtId="0" fontId="33" fillId="0" borderId="82" xfId="0" applyFont="1" applyFill="1" applyBorder="1" applyAlignment="1">
      <alignment horizontal="center" vertical="center" textRotation="255"/>
    </xf>
    <xf numFmtId="0" fontId="28" fillId="0" borderId="83" xfId="0" applyFont="1" applyBorder="1" applyAlignment="1">
      <alignment horizontal="center" vertical="center"/>
    </xf>
    <xf numFmtId="0" fontId="28" fillId="0" borderId="84" xfId="0" applyFont="1" applyBorder="1" applyAlignment="1">
      <alignment horizontal="center" vertical="center"/>
    </xf>
    <xf numFmtId="0" fontId="28" fillId="0" borderId="85" xfId="0" applyFont="1" applyBorder="1" applyAlignment="1">
      <alignment horizontal="center"/>
    </xf>
    <xf numFmtId="0" fontId="28" fillId="0" borderId="86" xfId="0" applyFont="1" applyBorder="1" applyAlignment="1">
      <alignment horizontal="center" vertical="center"/>
    </xf>
    <xf numFmtId="0" fontId="28" fillId="0" borderId="87" xfId="0" applyFont="1" applyBorder="1" applyAlignment="1">
      <alignment horizontal="center"/>
    </xf>
    <xf numFmtId="0" fontId="28" fillId="0" borderId="88" xfId="0" applyFont="1" applyBorder="1" applyAlignment="1">
      <alignment horizontal="center" vertical="center"/>
    </xf>
    <xf numFmtId="0" fontId="28" fillId="0" borderId="88" xfId="0" applyFont="1" applyBorder="1" applyAlignment="1">
      <alignment horizontal="center"/>
    </xf>
    <xf numFmtId="0" fontId="29" fillId="0" borderId="85" xfId="0" applyFont="1" applyFill="1" applyBorder="1" applyAlignment="1">
      <alignment horizontal="center" vertical="center" shrinkToFit="1"/>
    </xf>
    <xf numFmtId="0" fontId="29" fillId="0" borderId="87" xfId="0" applyFont="1" applyFill="1" applyBorder="1" applyAlignment="1">
      <alignment horizontal="center" vertical="center" shrinkToFit="1"/>
    </xf>
    <xf numFmtId="0" fontId="28" fillId="0" borderId="89" xfId="0" applyFont="1" applyBorder="1" applyAlignment="1">
      <alignment horizont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/>
    </xf>
    <xf numFmtId="0" fontId="23" fillId="24" borderId="25" xfId="0" applyFont="1" applyFill="1" applyBorder="1" applyAlignment="1">
      <alignment horizontal="center" vertical="center" shrinkToFit="1"/>
    </xf>
    <xf numFmtId="0" fontId="22" fillId="24" borderId="25" xfId="0" applyFont="1" applyFill="1" applyBorder="1" applyAlignment="1">
      <alignment horizontal="center" vertical="center" wrapText="1" shrinkToFit="1"/>
    </xf>
    <xf numFmtId="0" fontId="28" fillId="0" borderId="90" xfId="0" applyFont="1" applyBorder="1" applyAlignment="1">
      <alignment horizontal="center"/>
    </xf>
    <xf numFmtId="0" fontId="29" fillId="0" borderId="91" xfId="0" applyFont="1" applyFill="1" applyBorder="1" applyAlignment="1">
      <alignment horizontal="center" vertical="center" shrinkToFit="1"/>
    </xf>
    <xf numFmtId="0" fontId="29" fillId="0" borderId="92" xfId="0" applyFont="1" applyBorder="1" applyAlignment="1">
      <alignment horizontal="right"/>
    </xf>
    <xf numFmtId="0" fontId="23" fillId="0" borderId="93" xfId="0" applyFont="1" applyFill="1" applyBorder="1" applyAlignment="1">
      <alignment vertical="center" textRotation="180" shrinkToFit="1"/>
    </xf>
    <xf numFmtId="0" fontId="23" fillId="0" borderId="93" xfId="0" applyFont="1" applyBorder="1" applyAlignment="1">
      <alignment horizontal="left" vertical="center" shrinkToFit="1"/>
    </xf>
    <xf numFmtId="0" fontId="28" fillId="0" borderId="93" xfId="0" applyFont="1" applyBorder="1" applyAlignment="1">
      <alignment horizontal="left"/>
    </xf>
    <xf numFmtId="0" fontId="28" fillId="0" borderId="94" xfId="0" applyFont="1" applyBorder="1" applyAlignment="1">
      <alignment horizontal="center"/>
    </xf>
    <xf numFmtId="0" fontId="29" fillId="0" borderId="95" xfId="0" applyFont="1" applyFill="1" applyBorder="1" applyAlignment="1">
      <alignment horizontal="center" vertical="center" shrinkToFit="1"/>
    </xf>
    <xf numFmtId="180" fontId="28" fillId="0" borderId="93" xfId="0" applyNumberFormat="1" applyFont="1" applyBorder="1" applyAlignment="1">
      <alignment horizontal="right"/>
    </xf>
    <xf numFmtId="0" fontId="41" fillId="0" borderId="0" xfId="19" applyFont="1" applyBorder="1" applyAlignment="1">
      <alignment vertical="center"/>
    </xf>
    <xf numFmtId="0" fontId="34" fillId="0" borderId="0" xfId="19" applyFont="1" applyBorder="1"/>
    <xf numFmtId="0" fontId="3" fillId="0" borderId="0" xfId="19" applyBorder="1"/>
    <xf numFmtId="0" fontId="35" fillId="0" borderId="100" xfId="19" applyFont="1" applyBorder="1"/>
    <xf numFmtId="0" fontId="54" fillId="0" borderId="0" xfId="19" applyFont="1"/>
    <xf numFmtId="0" fontId="59" fillId="0" borderId="0" xfId="19" applyFont="1"/>
    <xf numFmtId="0" fontId="22" fillId="0" borderId="21" xfId="0" applyFont="1" applyBorder="1" applyAlignment="1">
      <alignment vertical="center" shrinkToFit="1"/>
    </xf>
    <xf numFmtId="0" fontId="22" fillId="0" borderId="71" xfId="0" applyFont="1" applyBorder="1" applyAlignment="1">
      <alignment vertical="center" shrinkToFit="1"/>
    </xf>
    <xf numFmtId="180" fontId="28" fillId="0" borderId="101" xfId="0" applyNumberFormat="1" applyFont="1" applyBorder="1" applyAlignment="1">
      <alignment horizontal="right"/>
    </xf>
    <xf numFmtId="0" fontId="29" fillId="0" borderId="0" xfId="0" applyFont="1" applyBorder="1" applyAlignment="1">
      <alignment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53" xfId="0" applyFont="1" applyBorder="1" applyAlignment="1">
      <alignment vertical="center" shrinkToFit="1"/>
    </xf>
    <xf numFmtId="0" fontId="23" fillId="0" borderId="71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center" vertical="center" wrapText="1" shrinkToFit="1"/>
    </xf>
    <xf numFmtId="0" fontId="23" fillId="0" borderId="71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38" fillId="0" borderId="20" xfId="0" applyFont="1" applyFill="1" applyBorder="1" applyAlignment="1">
      <alignment vertical="center" shrinkToFit="1"/>
    </xf>
    <xf numFmtId="0" fontId="38" fillId="0" borderId="29" xfId="0" applyFont="1" applyFill="1" applyBorder="1" applyAlignment="1">
      <alignment vertical="center" shrinkToFit="1"/>
    </xf>
    <xf numFmtId="0" fontId="23" fillId="0" borderId="104" xfId="0" applyFont="1" applyBorder="1" applyAlignment="1">
      <alignment vertical="center" shrinkToFit="1"/>
    </xf>
    <xf numFmtId="0" fontId="22" fillId="0" borderId="21" xfId="0" applyFont="1" applyFill="1" applyBorder="1" applyAlignment="1">
      <alignment horizontal="left" vertical="center" shrinkToFit="1"/>
    </xf>
    <xf numFmtId="0" fontId="22" fillId="0" borderId="104" xfId="0" applyFont="1" applyFill="1" applyBorder="1" applyAlignment="1">
      <alignment horizontal="left" vertical="center" shrinkToFit="1"/>
    </xf>
    <xf numFmtId="180" fontId="28" fillId="0" borderId="75" xfId="0" applyNumberFormat="1" applyFont="1" applyBorder="1" applyAlignment="1">
      <alignment horizontal="right"/>
    </xf>
    <xf numFmtId="0" fontId="23" fillId="0" borderId="21" xfId="0" applyFont="1" applyFill="1" applyBorder="1" applyAlignment="1">
      <alignment vertical="center" shrinkToFit="1"/>
    </xf>
    <xf numFmtId="0" fontId="23" fillId="0" borderId="104" xfId="0" applyFont="1" applyFill="1" applyBorder="1" applyAlignment="1">
      <alignment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3" fillId="0" borderId="0" xfId="0" applyFont="1" applyBorder="1" applyAlignment="1">
      <alignment vertical="center" shrinkToFit="1"/>
    </xf>
    <xf numFmtId="0" fontId="42" fillId="0" borderId="50" xfId="0" applyFont="1" applyBorder="1" applyAlignment="1">
      <alignment horizontal="center" vertical="center" shrinkToFit="1"/>
    </xf>
    <xf numFmtId="0" fontId="42" fillId="0" borderId="59" xfId="0" applyFont="1" applyBorder="1" applyAlignment="1">
      <alignment horizontal="center" vertical="center" shrinkToFit="1"/>
    </xf>
    <xf numFmtId="0" fontId="42" fillId="0" borderId="61" xfId="0" applyFont="1" applyBorder="1" applyAlignment="1">
      <alignment horizontal="center" vertical="center" shrinkToFit="1"/>
    </xf>
    <xf numFmtId="0" fontId="60" fillId="27" borderId="55" xfId="0" applyFont="1" applyFill="1" applyBorder="1" applyAlignment="1">
      <alignment horizontal="center" vertical="center" shrinkToFit="1"/>
    </xf>
    <xf numFmtId="0" fontId="60" fillId="27" borderId="56" xfId="0" applyFont="1" applyFill="1" applyBorder="1" applyAlignment="1">
      <alignment horizontal="center" vertical="center" shrinkToFit="1"/>
    </xf>
    <xf numFmtId="0" fontId="60" fillId="27" borderId="53" xfId="0" applyFont="1" applyFill="1" applyBorder="1" applyAlignment="1">
      <alignment horizontal="center" vertical="center" shrinkToFit="1"/>
    </xf>
    <xf numFmtId="0" fontId="66" fillId="27" borderId="53" xfId="0" applyFont="1" applyFill="1" applyBorder="1" applyAlignment="1">
      <alignment horizontal="center" vertical="center" shrinkToFit="1"/>
    </xf>
    <xf numFmtId="0" fontId="66" fillId="27" borderId="0" xfId="0" applyFont="1" applyFill="1" applyBorder="1" applyAlignment="1">
      <alignment horizontal="center" vertical="center" shrinkToFit="1"/>
    </xf>
    <xf numFmtId="0" fontId="66" fillId="27" borderId="57" xfId="0" applyFont="1" applyFill="1" applyBorder="1" applyAlignment="1">
      <alignment horizontal="center" vertical="center" shrinkToFit="1"/>
    </xf>
    <xf numFmtId="0" fontId="70" fillId="29" borderId="53" xfId="0" applyFont="1" applyFill="1" applyBorder="1" applyAlignment="1">
      <alignment horizontal="center" vertical="center" shrinkToFit="1"/>
    </xf>
    <xf numFmtId="0" fontId="70" fillId="29" borderId="0" xfId="0" applyFont="1" applyFill="1" applyBorder="1" applyAlignment="1">
      <alignment horizontal="center" vertical="center" shrinkToFit="1"/>
    </xf>
    <xf numFmtId="0" fontId="70" fillId="29" borderId="57" xfId="0" applyFont="1" applyFill="1" applyBorder="1" applyAlignment="1">
      <alignment horizontal="center" vertical="center" shrinkToFit="1"/>
    </xf>
    <xf numFmtId="0" fontId="49" fillId="25" borderId="53" xfId="0" applyFont="1" applyFill="1" applyBorder="1" applyAlignment="1">
      <alignment horizontal="center" vertical="center" shrinkToFit="1"/>
    </xf>
    <xf numFmtId="0" fontId="49" fillId="25" borderId="0" xfId="0" applyFont="1" applyFill="1" applyBorder="1" applyAlignment="1">
      <alignment horizontal="center" vertical="center" shrinkToFit="1"/>
    </xf>
    <xf numFmtId="0" fontId="70" fillId="26" borderId="53" xfId="0" applyFont="1" applyFill="1" applyBorder="1" applyAlignment="1">
      <alignment horizontal="center" vertical="center" shrinkToFit="1"/>
    </xf>
    <xf numFmtId="0" fontId="70" fillId="26" borderId="0" xfId="0" applyFont="1" applyFill="1" applyBorder="1" applyAlignment="1">
      <alignment horizontal="center" vertical="center" shrinkToFit="1"/>
    </xf>
    <xf numFmtId="0" fontId="70" fillId="26" borderId="52" xfId="0" applyFont="1" applyFill="1" applyBorder="1" applyAlignment="1">
      <alignment horizontal="center" vertical="center" shrinkToFit="1"/>
    </xf>
    <xf numFmtId="0" fontId="42" fillId="0" borderId="45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53" xfId="0" applyFont="1" applyBorder="1" applyAlignment="1">
      <alignment horizontal="center" vertical="center" wrapText="1"/>
    </xf>
    <xf numFmtId="0" fontId="42" fillId="0" borderId="57" xfId="0" applyFont="1" applyBorder="1" applyAlignment="1">
      <alignment horizontal="center" vertical="center" wrapText="1"/>
    </xf>
    <xf numFmtId="0" fontId="42" fillId="0" borderId="53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69" fillId="27" borderId="53" xfId="0" applyFont="1" applyFill="1" applyBorder="1" applyAlignment="1">
      <alignment horizontal="center" vertical="center" shrinkToFit="1"/>
    </xf>
    <xf numFmtId="0" fontId="69" fillId="27" borderId="0" xfId="0" applyFont="1" applyFill="1" applyBorder="1" applyAlignment="1">
      <alignment horizontal="center" vertical="center" shrinkToFit="1"/>
    </xf>
    <xf numFmtId="0" fontId="69" fillId="27" borderId="52" xfId="0" applyFont="1" applyFill="1" applyBorder="1" applyAlignment="1">
      <alignment horizontal="center" vertical="center" shrinkToFit="1"/>
    </xf>
    <xf numFmtId="0" fontId="43" fillId="0" borderId="42" xfId="0" applyFont="1" applyBorder="1" applyAlignment="1">
      <alignment horizontal="center" vertical="center" shrinkToFit="1"/>
    </xf>
    <xf numFmtId="0" fontId="43" fillId="0" borderId="54" xfId="0" applyFont="1" applyBorder="1" applyAlignment="1">
      <alignment horizontal="center" vertical="center" shrinkToFit="1"/>
    </xf>
    <xf numFmtId="0" fontId="43" fillId="0" borderId="72" xfId="0" applyFont="1" applyBorder="1" applyAlignment="1">
      <alignment horizontal="center" vertical="center" shrinkToFit="1"/>
    </xf>
    <xf numFmtId="0" fontId="49" fillId="26" borderId="53" xfId="0" applyFont="1" applyFill="1" applyBorder="1" applyAlignment="1">
      <alignment horizontal="center" vertical="center"/>
    </xf>
    <xf numFmtId="0" fontId="49" fillId="26" borderId="0" xfId="0" applyFont="1" applyFill="1" applyBorder="1" applyAlignment="1">
      <alignment horizontal="center" vertical="center"/>
    </xf>
    <xf numFmtId="0" fontId="49" fillId="26" borderId="57" xfId="0" applyFont="1" applyFill="1" applyBorder="1" applyAlignment="1">
      <alignment horizontal="center" vertical="center"/>
    </xf>
    <xf numFmtId="0" fontId="48" fillId="27" borderId="53" xfId="0" applyFont="1" applyFill="1" applyBorder="1" applyAlignment="1">
      <alignment horizontal="center" vertical="center"/>
    </xf>
    <xf numFmtId="0" fontId="48" fillId="27" borderId="0" xfId="0" applyFont="1" applyFill="1" applyBorder="1" applyAlignment="1">
      <alignment horizontal="center" vertical="center"/>
    </xf>
    <xf numFmtId="0" fontId="44" fillId="25" borderId="53" xfId="0" applyFont="1" applyFill="1" applyBorder="1" applyAlignment="1">
      <alignment horizontal="center" vertical="center"/>
    </xf>
    <xf numFmtId="0" fontId="44" fillId="25" borderId="0" xfId="0" applyFont="1" applyFill="1" applyBorder="1" applyAlignment="1">
      <alignment horizontal="center" vertical="center"/>
    </xf>
    <xf numFmtId="0" fontId="44" fillId="25" borderId="52" xfId="0" applyFont="1" applyFill="1" applyBorder="1" applyAlignment="1">
      <alignment horizontal="center" vertical="center"/>
    </xf>
    <xf numFmtId="178" fontId="34" fillId="0" borderId="43" xfId="0" applyNumberFormat="1" applyFont="1" applyBorder="1" applyAlignment="1">
      <alignment horizontal="center" vertical="center" wrapText="1"/>
    </xf>
    <xf numFmtId="178" fontId="34" fillId="0" borderId="68" xfId="0" applyNumberFormat="1" applyFont="1" applyBorder="1" applyAlignment="1">
      <alignment horizontal="center" vertical="center" wrapText="1"/>
    </xf>
    <xf numFmtId="178" fontId="34" fillId="0" borderId="69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41" fillId="0" borderId="0" xfId="19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 shrinkToFit="1"/>
    </xf>
    <xf numFmtId="0" fontId="42" fillId="0" borderId="0" xfId="0" applyFont="1" applyBorder="1" applyAlignment="1">
      <alignment horizontal="center" vertical="center" shrinkToFit="1"/>
    </xf>
    <xf numFmtId="0" fontId="42" fillId="0" borderId="57" xfId="0" applyFont="1" applyBorder="1" applyAlignment="1">
      <alignment horizontal="center" vertical="center" shrinkToFit="1"/>
    </xf>
    <xf numFmtId="0" fontId="42" fillId="0" borderId="49" xfId="0" applyFont="1" applyBorder="1" applyAlignment="1">
      <alignment horizontal="center" vertical="center" shrinkToFit="1"/>
    </xf>
    <xf numFmtId="0" fontId="74" fillId="32" borderId="50" xfId="0" applyFont="1" applyFill="1" applyBorder="1" applyAlignment="1">
      <alignment horizontal="center" vertical="center" shrinkToFit="1"/>
    </xf>
    <xf numFmtId="0" fontId="74" fillId="32" borderId="59" xfId="0" applyFont="1" applyFill="1" applyBorder="1" applyAlignment="1">
      <alignment horizontal="center" vertical="center" shrinkToFit="1"/>
    </xf>
    <xf numFmtId="0" fontId="42" fillId="0" borderId="48" xfId="0" applyFont="1" applyBorder="1" applyAlignment="1">
      <alignment horizontal="center" vertical="center" shrinkToFit="1"/>
    </xf>
    <xf numFmtId="0" fontId="42" fillId="0" borderId="51" xfId="0" applyFont="1" applyBorder="1" applyAlignment="1">
      <alignment horizontal="center" vertical="center" shrinkToFit="1"/>
    </xf>
    <xf numFmtId="178" fontId="34" fillId="0" borderId="99" xfId="0" applyNumberFormat="1" applyFont="1" applyBorder="1" applyAlignment="1">
      <alignment horizontal="center" vertical="center" wrapText="1"/>
    </xf>
    <xf numFmtId="178" fontId="34" fillId="0" borderId="41" xfId="0" applyNumberFormat="1" applyFont="1" applyBorder="1" applyAlignment="1">
      <alignment horizontal="center" vertical="center" wrapText="1"/>
    </xf>
    <xf numFmtId="178" fontId="34" fillId="0" borderId="50" xfId="0" applyNumberFormat="1" applyFont="1" applyBorder="1" applyAlignment="1">
      <alignment horizontal="center" vertical="center" wrapText="1"/>
    </xf>
    <xf numFmtId="178" fontId="34" fillId="0" borderId="59" xfId="0" applyNumberFormat="1" applyFont="1" applyBorder="1" applyAlignment="1">
      <alignment horizontal="center" vertical="center" wrapText="1"/>
    </xf>
    <xf numFmtId="0" fontId="65" fillId="26" borderId="55" xfId="0" applyFont="1" applyFill="1" applyBorder="1" applyAlignment="1">
      <alignment horizontal="center" vertical="center" shrinkToFit="1"/>
    </xf>
    <xf numFmtId="0" fontId="65" fillId="26" borderId="56" xfId="0" applyFont="1" applyFill="1" applyBorder="1" applyAlignment="1">
      <alignment horizontal="center" vertical="center" shrinkToFit="1"/>
    </xf>
    <xf numFmtId="0" fontId="65" fillId="26" borderId="53" xfId="0" applyFont="1" applyFill="1" applyBorder="1" applyAlignment="1">
      <alignment horizontal="center" vertical="center" shrinkToFit="1"/>
    </xf>
    <xf numFmtId="0" fontId="46" fillId="25" borderId="53" xfId="0" applyFont="1" applyFill="1" applyBorder="1" applyAlignment="1">
      <alignment horizontal="center" vertical="center" shrinkToFit="1"/>
    </xf>
    <xf numFmtId="0" fontId="46" fillId="25" borderId="0" xfId="0" applyFont="1" applyFill="1" applyBorder="1" applyAlignment="1">
      <alignment horizontal="center" vertical="center" shrinkToFit="1"/>
    </xf>
    <xf numFmtId="0" fontId="46" fillId="25" borderId="57" xfId="0" applyFont="1" applyFill="1" applyBorder="1" applyAlignment="1">
      <alignment horizontal="center" vertical="center" shrinkToFit="1"/>
    </xf>
    <xf numFmtId="0" fontId="68" fillId="27" borderId="53" xfId="0" applyFont="1" applyFill="1" applyBorder="1" applyAlignment="1">
      <alignment horizontal="center" vertical="center" shrinkToFit="1"/>
    </xf>
    <xf numFmtId="0" fontId="68" fillId="27" borderId="0" xfId="0" applyFont="1" applyFill="1" applyBorder="1" applyAlignment="1">
      <alignment horizontal="center" vertical="center" shrinkToFit="1"/>
    </xf>
    <xf numFmtId="0" fontId="68" fillId="27" borderId="57" xfId="0" applyFont="1" applyFill="1" applyBorder="1" applyAlignment="1">
      <alignment horizontal="center" vertical="center" shrinkToFit="1"/>
    </xf>
    <xf numFmtId="0" fontId="60" fillId="26" borderId="53" xfId="0" applyFont="1" applyFill="1" applyBorder="1" applyAlignment="1">
      <alignment horizontal="center" vertical="center" shrinkToFit="1"/>
    </xf>
    <xf numFmtId="0" fontId="60" fillId="26" borderId="0" xfId="0" applyFont="1" applyFill="1" applyBorder="1" applyAlignment="1">
      <alignment horizontal="center" vertical="center" shrinkToFit="1"/>
    </xf>
    <xf numFmtId="0" fontId="42" fillId="0" borderId="60" xfId="0" applyFont="1" applyBorder="1" applyAlignment="1">
      <alignment horizontal="center" vertical="center" shrinkToFit="1"/>
    </xf>
    <xf numFmtId="0" fontId="42" fillId="0" borderId="47" xfId="0" applyFont="1" applyBorder="1" applyAlignment="1">
      <alignment horizontal="center" vertical="center" shrinkToFit="1"/>
    </xf>
    <xf numFmtId="0" fontId="42" fillId="0" borderId="42" xfId="0" applyFont="1" applyBorder="1" applyAlignment="1">
      <alignment horizontal="center" vertical="center" shrinkToFit="1"/>
    </xf>
    <xf numFmtId="0" fontId="42" fillId="0" borderId="54" xfId="0" applyFont="1" applyBorder="1" applyAlignment="1">
      <alignment horizontal="center" vertical="center" shrinkToFit="1"/>
    </xf>
    <xf numFmtId="0" fontId="42" fillId="0" borderId="58" xfId="0" applyFont="1" applyBorder="1" applyAlignment="1">
      <alignment horizontal="center" vertical="center" shrinkToFit="1"/>
    </xf>
    <xf numFmtId="0" fontId="42" fillId="0" borderId="53" xfId="0" applyFont="1" applyBorder="1" applyAlignment="1">
      <alignment horizontal="center" vertical="center" shrinkToFit="1"/>
    </xf>
    <xf numFmtId="0" fontId="64" fillId="30" borderId="45" xfId="0" applyFont="1" applyFill="1" applyBorder="1" applyAlignment="1">
      <alignment horizontal="center" vertical="center"/>
    </xf>
    <xf numFmtId="0" fontId="64" fillId="30" borderId="0" xfId="0" applyFont="1" applyFill="1" applyBorder="1" applyAlignment="1">
      <alignment horizontal="center" vertical="center"/>
    </xf>
    <xf numFmtId="0" fontId="45" fillId="26" borderId="53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57" xfId="0" applyFont="1" applyFill="1" applyBorder="1" applyAlignment="1">
      <alignment horizontal="center" vertical="center"/>
    </xf>
    <xf numFmtId="0" fontId="56" fillId="25" borderId="0" xfId="0" applyFont="1" applyFill="1" applyBorder="1" applyAlignment="1">
      <alignment horizontal="center" vertical="center" shrinkToFit="1"/>
    </xf>
    <xf numFmtId="0" fontId="56" fillId="25" borderId="57" xfId="0" applyFont="1" applyFill="1" applyBorder="1" applyAlignment="1">
      <alignment horizontal="center" vertical="center" shrinkToFit="1"/>
    </xf>
    <xf numFmtId="0" fontId="68" fillId="27" borderId="56" xfId="0" applyFont="1" applyFill="1" applyBorder="1" applyAlignment="1">
      <alignment horizontal="center" vertical="center" shrinkToFit="1"/>
    </xf>
    <xf numFmtId="0" fontId="62" fillId="25" borderId="53" xfId="0" applyFont="1" applyFill="1" applyBorder="1" applyAlignment="1">
      <alignment horizontal="center" vertical="center"/>
    </xf>
    <xf numFmtId="0" fontId="62" fillId="25" borderId="0" xfId="0" applyFont="1" applyFill="1" applyBorder="1" applyAlignment="1">
      <alignment horizontal="center" vertical="center"/>
    </xf>
    <xf numFmtId="0" fontId="46" fillId="26" borderId="53" xfId="0" applyFont="1" applyFill="1" applyBorder="1" applyAlignment="1">
      <alignment horizontal="center" vertical="center"/>
    </xf>
    <xf numFmtId="0" fontId="46" fillId="26" borderId="0" xfId="0" applyFont="1" applyFill="1" applyBorder="1" applyAlignment="1">
      <alignment horizontal="center" vertical="center"/>
    </xf>
    <xf numFmtId="0" fontId="46" fillId="26" borderId="52" xfId="0" applyFont="1" applyFill="1" applyBorder="1" applyAlignment="1">
      <alignment horizontal="center" vertical="center"/>
    </xf>
    <xf numFmtId="0" fontId="44" fillId="27" borderId="45" xfId="0" applyFont="1" applyFill="1" applyBorder="1" applyAlignment="1">
      <alignment horizontal="center" vertical="center" shrinkToFit="1"/>
    </xf>
    <xf numFmtId="0" fontId="44" fillId="27" borderId="0" xfId="0" applyFont="1" applyFill="1" applyBorder="1" applyAlignment="1">
      <alignment horizontal="center" vertical="center" shrinkToFit="1"/>
    </xf>
    <xf numFmtId="0" fontId="44" fillId="27" borderId="57" xfId="0" applyFont="1" applyFill="1" applyBorder="1" applyAlignment="1">
      <alignment horizontal="center" vertical="center" shrinkToFit="1"/>
    </xf>
    <xf numFmtId="0" fontId="49" fillId="26" borderId="45" xfId="0" applyFont="1" applyFill="1" applyBorder="1" applyAlignment="1">
      <alignment horizontal="center" vertical="center"/>
    </xf>
    <xf numFmtId="0" fontId="50" fillId="30" borderId="0" xfId="0" applyFont="1" applyFill="1" applyBorder="1" applyAlignment="1">
      <alignment horizontal="center" vertical="center"/>
    </xf>
    <xf numFmtId="0" fontId="50" fillId="30" borderId="57" xfId="0" applyFont="1" applyFill="1" applyBorder="1" applyAlignment="1">
      <alignment horizontal="center" vertical="center"/>
    </xf>
    <xf numFmtId="0" fontId="47" fillId="26" borderId="53" xfId="0" applyFont="1" applyFill="1" applyBorder="1" applyAlignment="1">
      <alignment horizontal="center" vertical="center"/>
    </xf>
    <xf numFmtId="0" fontId="47" fillId="26" borderId="0" xfId="0" applyFont="1" applyFill="1" applyBorder="1" applyAlignment="1">
      <alignment horizontal="center" vertical="center"/>
    </xf>
    <xf numFmtId="0" fontId="47" fillId="26" borderId="57" xfId="0" applyFont="1" applyFill="1" applyBorder="1" applyAlignment="1">
      <alignment horizontal="center" vertical="center"/>
    </xf>
    <xf numFmtId="0" fontId="67" fillId="27" borderId="53" xfId="0" applyFont="1" applyFill="1" applyBorder="1" applyAlignment="1">
      <alignment horizontal="center" vertical="center"/>
    </xf>
    <xf numFmtId="0" fontId="67" fillId="27" borderId="0" xfId="0" applyFont="1" applyFill="1" applyBorder="1" applyAlignment="1">
      <alignment horizontal="center" vertical="center"/>
    </xf>
    <xf numFmtId="0" fontId="47" fillId="25" borderId="53" xfId="0" applyFont="1" applyFill="1" applyBorder="1" applyAlignment="1">
      <alignment horizontal="center" vertical="center"/>
    </xf>
    <xf numFmtId="0" fontId="47" fillId="25" borderId="0" xfId="0" applyFont="1" applyFill="1" applyBorder="1" applyAlignment="1">
      <alignment horizontal="center" vertical="center"/>
    </xf>
    <xf numFmtId="0" fontId="47" fillId="25" borderId="52" xfId="0" applyFont="1" applyFill="1" applyBorder="1" applyAlignment="1">
      <alignment horizontal="center" vertical="center"/>
    </xf>
    <xf numFmtId="0" fontId="46" fillId="25" borderId="45" xfId="0" applyFont="1" applyFill="1" applyBorder="1" applyAlignment="1">
      <alignment horizontal="center" vertical="center" shrinkToFit="1"/>
    </xf>
    <xf numFmtId="0" fontId="60" fillId="26" borderId="57" xfId="0" applyFont="1" applyFill="1" applyBorder="1" applyAlignment="1">
      <alignment horizontal="center" vertical="center" shrinkToFit="1"/>
    </xf>
    <xf numFmtId="0" fontId="52" fillId="25" borderId="53" xfId="0" applyFont="1" applyFill="1" applyBorder="1" applyAlignment="1">
      <alignment horizontal="center" vertical="center" shrinkToFit="1"/>
    </xf>
    <xf numFmtId="0" fontId="52" fillId="25" borderId="0" xfId="0" applyFont="1" applyFill="1" applyBorder="1" applyAlignment="1">
      <alignment horizontal="center" vertical="center" shrinkToFit="1"/>
    </xf>
    <xf numFmtId="0" fontId="52" fillId="25" borderId="57" xfId="0" applyFont="1" applyFill="1" applyBorder="1" applyAlignment="1">
      <alignment horizontal="center" vertical="center" shrinkToFit="1"/>
    </xf>
    <xf numFmtId="0" fontId="51" fillId="27" borderId="53" xfId="0" applyFont="1" applyFill="1" applyBorder="1" applyAlignment="1">
      <alignment horizontal="center" vertical="center"/>
    </xf>
    <xf numFmtId="0" fontId="51" fillId="27" borderId="0" xfId="0" applyFont="1" applyFill="1" applyBorder="1" applyAlignment="1">
      <alignment horizontal="center" vertical="center"/>
    </xf>
    <xf numFmtId="0" fontId="51" fillId="27" borderId="52" xfId="0" applyFont="1" applyFill="1" applyBorder="1" applyAlignment="1">
      <alignment horizontal="center" vertical="center"/>
    </xf>
    <xf numFmtId="178" fontId="34" fillId="0" borderId="48" xfId="0" applyNumberFormat="1" applyFont="1" applyBorder="1" applyAlignment="1">
      <alignment horizontal="center" vertical="center" wrapText="1"/>
    </xf>
    <xf numFmtId="178" fontId="34" fillId="0" borderId="49" xfId="0" applyNumberFormat="1" applyFont="1" applyBorder="1" applyAlignment="1">
      <alignment horizontal="center" vertical="center" wrapText="1"/>
    </xf>
    <xf numFmtId="178" fontId="34" fillId="0" borderId="51" xfId="0" applyNumberFormat="1" applyFont="1" applyBorder="1" applyAlignment="1">
      <alignment horizontal="center" vertical="center" wrapText="1"/>
    </xf>
    <xf numFmtId="178" fontId="34" fillId="0" borderId="61" xfId="0" applyNumberFormat="1" applyFont="1" applyBorder="1" applyAlignment="1">
      <alignment horizontal="center" vertical="center" wrapText="1"/>
    </xf>
    <xf numFmtId="0" fontId="43" fillId="0" borderId="53" xfId="0" applyFont="1" applyBorder="1" applyAlignment="1">
      <alignment horizontal="center" vertical="center" shrinkToFit="1"/>
    </xf>
    <xf numFmtId="0" fontId="43" fillId="0" borderId="0" xfId="0" applyFont="1" applyBorder="1" applyAlignment="1">
      <alignment horizontal="center" vertical="center" shrinkToFit="1"/>
    </xf>
    <xf numFmtId="0" fontId="43" fillId="0" borderId="52" xfId="0" applyFont="1" applyBorder="1" applyAlignment="1">
      <alignment horizontal="center" vertical="center" shrinkToFit="1"/>
    </xf>
    <xf numFmtId="0" fontId="42" fillId="0" borderId="52" xfId="0" applyFont="1" applyFill="1" applyBorder="1" applyAlignment="1">
      <alignment horizontal="center" vertical="center" wrapText="1"/>
    </xf>
    <xf numFmtId="0" fontId="49" fillId="26" borderId="53" xfId="0" applyFont="1" applyFill="1" applyBorder="1" applyAlignment="1">
      <alignment horizontal="center" vertical="center" shrinkToFit="1"/>
    </xf>
    <xf numFmtId="0" fontId="49" fillId="26" borderId="0" xfId="0" applyFont="1" applyFill="1" applyBorder="1" applyAlignment="1">
      <alignment horizontal="center" vertical="center" shrinkToFit="1"/>
    </xf>
    <xf numFmtId="0" fontId="50" fillId="29" borderId="53" xfId="0" applyFont="1" applyFill="1" applyBorder="1" applyAlignment="1">
      <alignment horizontal="center" vertical="center" shrinkToFit="1"/>
    </xf>
    <xf numFmtId="0" fontId="50" fillId="29" borderId="0" xfId="0" applyFont="1" applyFill="1" applyBorder="1" applyAlignment="1">
      <alignment horizontal="center" vertical="center" shrinkToFit="1"/>
    </xf>
    <xf numFmtId="0" fontId="61" fillId="26" borderId="53" xfId="0" applyFont="1" applyFill="1" applyBorder="1" applyAlignment="1">
      <alignment horizontal="center" vertical="center"/>
    </xf>
    <xf numFmtId="0" fontId="61" fillId="26" borderId="0" xfId="0" applyFont="1" applyFill="1" applyBorder="1" applyAlignment="1">
      <alignment horizontal="center" vertical="center"/>
    </xf>
    <xf numFmtId="0" fontId="61" fillId="26" borderId="52" xfId="0" applyFont="1" applyFill="1" applyBorder="1" applyAlignment="1">
      <alignment horizontal="center" vertical="center"/>
    </xf>
    <xf numFmtId="0" fontId="44" fillId="25" borderId="53" xfId="0" applyFont="1" applyFill="1" applyBorder="1" applyAlignment="1">
      <alignment horizontal="center" vertical="center" shrinkToFit="1"/>
    </xf>
    <xf numFmtId="0" fontId="44" fillId="25" borderId="0" xfId="0" applyFont="1" applyFill="1" applyBorder="1" applyAlignment="1">
      <alignment horizontal="center" vertical="center" shrinkToFit="1"/>
    </xf>
    <xf numFmtId="0" fontId="46" fillId="26" borderId="53" xfId="0" applyFont="1" applyFill="1" applyBorder="1" applyAlignment="1">
      <alignment horizontal="center" vertical="center" shrinkToFit="1"/>
    </xf>
    <xf numFmtId="0" fontId="46" fillId="26" borderId="0" xfId="0" applyFont="1" applyFill="1" applyBorder="1" applyAlignment="1">
      <alignment horizontal="center" vertical="center" shrinkToFit="1"/>
    </xf>
    <xf numFmtId="0" fontId="58" fillId="25" borderId="53" xfId="0" applyFont="1" applyFill="1" applyBorder="1" applyAlignment="1">
      <alignment horizontal="center" vertical="center" shrinkToFit="1"/>
    </xf>
    <xf numFmtId="0" fontId="58" fillId="25" borderId="0" xfId="0" applyFont="1" applyFill="1" applyBorder="1" applyAlignment="1">
      <alignment horizontal="center" vertical="center" shrinkToFit="1"/>
    </xf>
    <xf numFmtId="0" fontId="58" fillId="25" borderId="52" xfId="0" applyFont="1" applyFill="1" applyBorder="1" applyAlignment="1">
      <alignment horizontal="center" vertical="center" shrinkToFit="1"/>
    </xf>
    <xf numFmtId="0" fontId="46" fillId="27" borderId="53" xfId="0" applyFont="1" applyFill="1" applyBorder="1" applyAlignment="1">
      <alignment horizontal="center" vertical="center"/>
    </xf>
    <xf numFmtId="0" fontId="46" fillId="27" borderId="0" xfId="0" applyFont="1" applyFill="1" applyBorder="1" applyAlignment="1">
      <alignment horizontal="center" vertical="center"/>
    </xf>
    <xf numFmtId="0" fontId="56" fillId="27" borderId="53" xfId="0" applyFont="1" applyFill="1" applyBorder="1" applyAlignment="1">
      <alignment horizontal="center" vertical="center"/>
    </xf>
    <xf numFmtId="0" fontId="56" fillId="27" borderId="0" xfId="0" applyFont="1" applyFill="1" applyBorder="1" applyAlignment="1">
      <alignment horizontal="center" vertical="center"/>
    </xf>
    <xf numFmtId="0" fontId="56" fillId="27" borderId="52" xfId="0" applyFont="1" applyFill="1" applyBorder="1" applyAlignment="1">
      <alignment horizontal="center" vertical="center"/>
    </xf>
    <xf numFmtId="0" fontId="73" fillId="32" borderId="50" xfId="0" applyFont="1" applyFill="1" applyBorder="1" applyAlignment="1">
      <alignment horizontal="center" vertical="center" shrinkToFit="1"/>
    </xf>
    <xf numFmtId="0" fontId="73" fillId="32" borderId="59" xfId="0" applyFont="1" applyFill="1" applyBorder="1" applyAlignment="1">
      <alignment horizontal="center" vertical="center" shrinkToFit="1"/>
    </xf>
    <xf numFmtId="178" fontId="34" fillId="0" borderId="80" xfId="0" applyNumberFormat="1" applyFont="1" applyBorder="1" applyAlignment="1">
      <alignment horizontal="center" vertical="center" wrapText="1"/>
    </xf>
    <xf numFmtId="0" fontId="42" fillId="0" borderId="66" xfId="0" applyFont="1" applyBorder="1" applyAlignment="1">
      <alignment horizontal="center" vertical="center" shrinkToFit="1"/>
    </xf>
    <xf numFmtId="0" fontId="42" fillId="0" borderId="76" xfId="0" applyFont="1" applyBorder="1" applyAlignment="1">
      <alignment horizontal="center" vertical="center" shrinkToFit="1"/>
    </xf>
    <xf numFmtId="0" fontId="42" fillId="0" borderId="103" xfId="0" applyFont="1" applyBorder="1" applyAlignment="1">
      <alignment horizontal="center" vertical="center" shrinkToFit="1"/>
    </xf>
    <xf numFmtId="0" fontId="63" fillId="0" borderId="45" xfId="0" applyFont="1" applyBorder="1" applyAlignment="1">
      <alignment horizontal="center" vertical="center" shrinkToFit="1"/>
    </xf>
    <xf numFmtId="0" fontId="63" fillId="0" borderId="0" xfId="0" applyFont="1" applyBorder="1" applyAlignment="1">
      <alignment horizontal="center" vertical="center" shrinkToFit="1"/>
    </xf>
    <xf numFmtId="0" fontId="56" fillId="0" borderId="0" xfId="0" applyFont="1" applyFill="1" applyBorder="1" applyAlignment="1">
      <alignment horizontal="center" vertical="center" shrinkToFit="1"/>
    </xf>
    <xf numFmtId="0" fontId="56" fillId="0" borderId="57" xfId="0" applyFont="1" applyFill="1" applyBorder="1" applyAlignment="1">
      <alignment horizontal="center" vertical="center" shrinkToFit="1"/>
    </xf>
    <xf numFmtId="0" fontId="58" fillId="25" borderId="57" xfId="0" applyFont="1" applyFill="1" applyBorder="1" applyAlignment="1">
      <alignment horizontal="center" vertical="center" shrinkToFit="1"/>
    </xf>
    <xf numFmtId="0" fontId="57" fillId="27" borderId="53" xfId="0" applyFont="1" applyFill="1" applyBorder="1" applyAlignment="1">
      <alignment horizontal="center" vertical="center" shrinkToFit="1"/>
    </xf>
    <xf numFmtId="0" fontId="57" fillId="27" borderId="0" xfId="0" applyFont="1" applyFill="1" applyBorder="1" applyAlignment="1">
      <alignment horizontal="center" vertical="center" shrinkToFit="1"/>
    </xf>
    <xf numFmtId="0" fontId="57" fillId="27" borderId="52" xfId="0" applyFont="1" applyFill="1" applyBorder="1" applyAlignment="1">
      <alignment horizontal="center" vertical="center" shrinkToFit="1"/>
    </xf>
    <xf numFmtId="0" fontId="42" fillId="0" borderId="57" xfId="0" applyFont="1" applyFill="1" applyBorder="1" applyAlignment="1">
      <alignment horizontal="center" vertical="center" wrapText="1"/>
    </xf>
    <xf numFmtId="0" fontId="55" fillId="0" borderId="45" xfId="0" applyFont="1" applyBorder="1" applyAlignment="1">
      <alignment horizontal="center" vertical="center" shrinkToFit="1"/>
    </xf>
    <xf numFmtId="0" fontId="55" fillId="0" borderId="0" xfId="0" applyFont="1" applyBorder="1" applyAlignment="1">
      <alignment horizontal="center" vertical="center" shrinkToFit="1"/>
    </xf>
    <xf numFmtId="0" fontId="50" fillId="0" borderId="0" xfId="0" applyFont="1" applyFill="1" applyBorder="1" applyAlignment="1">
      <alignment horizontal="center" vertical="center"/>
    </xf>
    <xf numFmtId="0" fontId="50" fillId="0" borderId="57" xfId="0" applyFont="1" applyFill="1" applyBorder="1" applyAlignment="1">
      <alignment horizontal="center" vertical="center"/>
    </xf>
    <xf numFmtId="0" fontId="56" fillId="27" borderId="57" xfId="0" applyFont="1" applyFill="1" applyBorder="1" applyAlignment="1">
      <alignment horizontal="center" vertical="center"/>
    </xf>
    <xf numFmtId="0" fontId="57" fillId="25" borderId="53" xfId="0" applyFont="1" applyFill="1" applyBorder="1" applyAlignment="1">
      <alignment horizontal="center" vertical="center"/>
    </xf>
    <xf numFmtId="0" fontId="57" fillId="25" borderId="0" xfId="0" applyFont="1" applyFill="1" applyBorder="1" applyAlignment="1">
      <alignment horizontal="center" vertical="center"/>
    </xf>
    <xf numFmtId="0" fontId="58" fillId="26" borderId="53" xfId="0" applyFont="1" applyFill="1" applyBorder="1" applyAlignment="1">
      <alignment horizontal="center" vertical="center" shrinkToFit="1"/>
    </xf>
    <xf numFmtId="0" fontId="58" fillId="26" borderId="0" xfId="0" applyFont="1" applyFill="1" applyBorder="1" applyAlignment="1">
      <alignment horizontal="center" vertical="center" shrinkToFit="1"/>
    </xf>
    <xf numFmtId="0" fontId="58" fillId="26" borderId="52" xfId="0" applyFont="1" applyFill="1" applyBorder="1" applyAlignment="1">
      <alignment horizontal="center" vertical="center" shrinkToFit="1"/>
    </xf>
    <xf numFmtId="0" fontId="49" fillId="0" borderId="45" xfId="0" applyFont="1" applyBorder="1" applyAlignment="1">
      <alignment horizontal="center" vertical="center" shrinkToFit="1"/>
    </xf>
    <xf numFmtId="0" fontId="49" fillId="0" borderId="0" xfId="0" applyFont="1" applyBorder="1" applyAlignment="1">
      <alignment horizontal="center" vertical="center" shrinkToFit="1"/>
    </xf>
    <xf numFmtId="0" fontId="60" fillId="0" borderId="0" xfId="0" applyFont="1" applyFill="1" applyBorder="1" applyAlignment="1">
      <alignment horizontal="center" vertical="center" shrinkToFit="1"/>
    </xf>
    <xf numFmtId="0" fontId="60" fillId="0" borderId="57" xfId="0" applyFont="1" applyFill="1" applyBorder="1" applyAlignment="1">
      <alignment horizontal="center" vertical="center" shrinkToFit="1"/>
    </xf>
    <xf numFmtId="0" fontId="61" fillId="26" borderId="57" xfId="0" applyFont="1" applyFill="1" applyBorder="1" applyAlignment="1">
      <alignment horizontal="center" vertical="center"/>
    </xf>
    <xf numFmtId="0" fontId="58" fillId="27" borderId="53" xfId="0" applyFont="1" applyFill="1" applyBorder="1" applyAlignment="1">
      <alignment horizontal="center" vertical="center" shrinkToFit="1"/>
    </xf>
    <xf numFmtId="0" fontId="58" fillId="27" borderId="0" xfId="0" applyFont="1" applyFill="1" applyBorder="1" applyAlignment="1">
      <alignment horizontal="center" vertical="center" shrinkToFit="1"/>
    </xf>
    <xf numFmtId="0" fontId="62" fillId="25" borderId="53" xfId="0" applyFont="1" applyFill="1" applyBorder="1" applyAlignment="1">
      <alignment horizontal="center" vertical="center" shrinkToFit="1"/>
    </xf>
    <xf numFmtId="0" fontId="62" fillId="25" borderId="0" xfId="0" applyFont="1" applyFill="1" applyBorder="1" applyAlignment="1">
      <alignment horizontal="center" vertical="center" shrinkToFit="1"/>
    </xf>
    <xf numFmtId="0" fontId="62" fillId="25" borderId="52" xfId="0" applyFont="1" applyFill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/>
    </xf>
    <xf numFmtId="0" fontId="34" fillId="0" borderId="76" xfId="19" applyFont="1" applyBorder="1" applyAlignment="1">
      <alignment horizontal="left"/>
    </xf>
    <xf numFmtId="0" fontId="34" fillId="0" borderId="0" xfId="19" applyFont="1" applyBorder="1" applyAlignment="1">
      <alignment horizontal="left"/>
    </xf>
    <xf numFmtId="178" fontId="34" fillId="0" borderId="96" xfId="0" applyNumberFormat="1" applyFont="1" applyBorder="1" applyAlignment="1">
      <alignment horizontal="center" vertical="center" wrapText="1"/>
    </xf>
    <xf numFmtId="178" fontId="34" fillId="0" borderId="97" xfId="0" applyNumberFormat="1" applyFont="1" applyBorder="1" applyAlignment="1">
      <alignment horizontal="center" vertical="center" wrapText="1"/>
    </xf>
    <xf numFmtId="178" fontId="34" fillId="0" borderId="102" xfId="0" applyNumberFormat="1" applyFont="1" applyBorder="1" applyAlignment="1">
      <alignment horizontal="center" vertical="center" wrapText="1"/>
    </xf>
    <xf numFmtId="178" fontId="34" fillId="0" borderId="46" xfId="0" applyNumberFormat="1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shrinkToFit="1"/>
    </xf>
    <xf numFmtId="0" fontId="42" fillId="0" borderId="57" xfId="0" applyFont="1" applyFill="1" applyBorder="1" applyAlignment="1">
      <alignment horizontal="center" vertical="center" shrinkToFit="1"/>
    </xf>
    <xf numFmtId="0" fontId="43" fillId="0" borderId="47" xfId="0" applyFont="1" applyBorder="1" applyAlignment="1">
      <alignment horizontal="center" vertical="center" shrinkToFit="1"/>
    </xf>
    <xf numFmtId="0" fontId="43" fillId="0" borderId="64" xfId="0" applyFont="1" applyBorder="1" applyAlignment="1">
      <alignment horizontal="center" vertical="center" shrinkToFit="1"/>
    </xf>
    <xf numFmtId="178" fontId="34" fillId="0" borderId="63" xfId="0" applyNumberFormat="1" applyFont="1" applyBorder="1" applyAlignment="1">
      <alignment horizontal="center" vertical="center" wrapText="1"/>
    </xf>
    <xf numFmtId="178" fontId="72" fillId="31" borderId="43" xfId="0" applyNumberFormat="1" applyFont="1" applyFill="1" applyBorder="1" applyAlignment="1">
      <alignment horizontal="center" vertical="center" wrapText="1"/>
    </xf>
    <xf numFmtId="178" fontId="72" fillId="31" borderId="68" xfId="0" applyNumberFormat="1" applyFont="1" applyFill="1" applyBorder="1" applyAlignment="1">
      <alignment horizontal="center" vertical="center" wrapText="1"/>
    </xf>
    <xf numFmtId="178" fontId="72" fillId="31" borderId="69" xfId="0" applyNumberFormat="1" applyFont="1" applyFill="1" applyBorder="1" applyAlignment="1">
      <alignment horizontal="center" vertical="center" wrapText="1"/>
    </xf>
    <xf numFmtId="0" fontId="42" fillId="0" borderId="62" xfId="0" applyFont="1" applyBorder="1" applyAlignment="1">
      <alignment horizontal="center" vertical="center" shrinkToFit="1"/>
    </xf>
    <xf numFmtId="0" fontId="42" fillId="0" borderId="53" xfId="0" applyFont="1" applyFill="1" applyBorder="1" applyAlignment="1">
      <alignment horizontal="center" vertical="center" shrinkToFit="1"/>
    </xf>
    <xf numFmtId="0" fontId="42" fillId="0" borderId="52" xfId="0" applyFont="1" applyFill="1" applyBorder="1" applyAlignment="1">
      <alignment horizontal="center" vertical="center" shrinkToFit="1"/>
    </xf>
    <xf numFmtId="0" fontId="44" fillId="26" borderId="45" xfId="0" applyFont="1" applyFill="1" applyBorder="1" applyAlignment="1">
      <alignment horizontal="center" vertical="center" shrinkToFit="1"/>
    </xf>
    <xf numFmtId="0" fontId="44" fillId="26" borderId="0" xfId="0" applyFont="1" applyFill="1" applyBorder="1" applyAlignment="1">
      <alignment horizontal="center" vertical="center" shrinkToFit="1"/>
    </xf>
    <xf numFmtId="0" fontId="45" fillId="27" borderId="53" xfId="0" applyFont="1" applyFill="1" applyBorder="1" applyAlignment="1">
      <alignment horizontal="center" vertical="center"/>
    </xf>
    <xf numFmtId="0" fontId="45" fillId="27" borderId="0" xfId="0" applyFont="1" applyFill="1" applyBorder="1" applyAlignment="1">
      <alignment horizontal="center" vertical="center"/>
    </xf>
    <xf numFmtId="0" fontId="45" fillId="27" borderId="57" xfId="0" applyFont="1" applyFill="1" applyBorder="1" applyAlignment="1">
      <alignment horizontal="center" vertical="center"/>
    </xf>
    <xf numFmtId="0" fontId="46" fillId="30" borderId="53" xfId="0" applyFont="1" applyFill="1" applyBorder="1" applyAlignment="1">
      <alignment horizontal="center" vertical="center"/>
    </xf>
    <xf numFmtId="0" fontId="46" fillId="30" borderId="0" xfId="0" applyFont="1" applyFill="1" applyBorder="1" applyAlignment="1">
      <alignment horizontal="center" vertical="center"/>
    </xf>
    <xf numFmtId="0" fontId="47" fillId="27" borderId="53" xfId="0" applyFont="1" applyFill="1" applyBorder="1" applyAlignment="1">
      <alignment horizontal="center" vertical="center"/>
    </xf>
    <xf numFmtId="0" fontId="47" fillId="27" borderId="0" xfId="0" applyFont="1" applyFill="1" applyBorder="1" applyAlignment="1">
      <alignment horizontal="center" vertical="center"/>
    </xf>
    <xf numFmtId="0" fontId="65" fillId="26" borderId="53" xfId="0" applyFont="1" applyFill="1" applyBorder="1" applyAlignment="1">
      <alignment horizontal="center" vertical="center"/>
    </xf>
    <xf numFmtId="0" fontId="65" fillId="26" borderId="0" xfId="0" applyFont="1" applyFill="1" applyBorder="1" applyAlignment="1">
      <alignment horizontal="center" vertical="center"/>
    </xf>
    <xf numFmtId="0" fontId="65" fillId="26" borderId="52" xfId="0" applyFont="1" applyFill="1" applyBorder="1" applyAlignment="1">
      <alignment horizontal="center" vertical="center"/>
    </xf>
    <xf numFmtId="0" fontId="48" fillId="25" borderId="45" xfId="0" applyFont="1" applyFill="1" applyBorder="1" applyAlignment="1">
      <alignment horizontal="center" vertical="center" shrinkToFit="1"/>
    </xf>
    <xf numFmtId="0" fontId="48" fillId="25" borderId="0" xfId="0" applyFont="1" applyFill="1" applyBorder="1" applyAlignment="1">
      <alignment horizontal="center" vertical="center" shrinkToFit="1"/>
    </xf>
    <xf numFmtId="0" fontId="46" fillId="28" borderId="53" xfId="0" applyFont="1" applyFill="1" applyBorder="1" applyAlignment="1">
      <alignment horizontal="center" vertical="center" shrinkToFit="1"/>
    </xf>
    <xf numFmtId="0" fontId="46" fillId="28" borderId="0" xfId="0" applyFont="1" applyFill="1" applyBorder="1" applyAlignment="1">
      <alignment horizontal="center" vertical="center" shrinkToFit="1"/>
    </xf>
    <xf numFmtId="0" fontId="46" fillId="28" borderId="57" xfId="0" applyFont="1" applyFill="1" applyBorder="1" applyAlignment="1">
      <alignment horizontal="center" vertical="center" shrinkToFit="1"/>
    </xf>
    <xf numFmtId="0" fontId="50" fillId="28" borderId="53" xfId="0" applyFont="1" applyFill="1" applyBorder="1" applyAlignment="1">
      <alignment horizontal="center" vertical="center" shrinkToFit="1"/>
    </xf>
    <xf numFmtId="0" fontId="50" fillId="28" borderId="0" xfId="0" applyFont="1" applyFill="1" applyBorder="1" applyAlignment="1">
      <alignment horizontal="center" vertical="center" shrinkToFit="1"/>
    </xf>
    <xf numFmtId="0" fontId="42" fillId="0" borderId="63" xfId="0" applyFont="1" applyBorder="1" applyAlignment="1">
      <alignment horizontal="center" vertical="center" shrinkToFit="1"/>
    </xf>
    <xf numFmtId="0" fontId="52" fillId="27" borderId="45" xfId="0" applyFont="1" applyFill="1" applyBorder="1" applyAlignment="1">
      <alignment horizontal="center" vertical="center" shrinkToFit="1"/>
    </xf>
    <xf numFmtId="0" fontId="52" fillId="27" borderId="0" xfId="0" applyFont="1" applyFill="1" applyBorder="1" applyAlignment="1">
      <alignment horizontal="center" vertical="center" shrinkToFit="1"/>
    </xf>
    <xf numFmtId="0" fontId="47" fillId="26" borderId="53" xfId="0" applyFont="1" applyFill="1" applyBorder="1" applyAlignment="1">
      <alignment horizontal="center" vertical="center" shrinkToFit="1"/>
    </xf>
    <xf numFmtId="0" fontId="47" fillId="26" borderId="0" xfId="0" applyFont="1" applyFill="1" applyBorder="1" applyAlignment="1">
      <alignment horizontal="center" vertical="center" shrinkToFit="1"/>
    </xf>
    <xf numFmtId="0" fontId="47" fillId="26" borderId="57" xfId="0" applyFont="1" applyFill="1" applyBorder="1" applyAlignment="1">
      <alignment horizontal="center" vertical="center" shrinkToFit="1"/>
    </xf>
    <xf numFmtId="0" fontId="53" fillId="27" borderId="53" xfId="0" applyFont="1" applyFill="1" applyBorder="1" applyAlignment="1">
      <alignment horizontal="center" vertical="center" shrinkToFit="1"/>
    </xf>
    <xf numFmtId="0" fontId="53" fillId="27" borderId="0" xfId="0" applyFont="1" applyFill="1" applyBorder="1" applyAlignment="1">
      <alignment horizontal="center" vertical="center" shrinkToFit="1"/>
    </xf>
    <xf numFmtId="0" fontId="71" fillId="29" borderId="53" xfId="0" applyFont="1" applyFill="1" applyBorder="1" applyAlignment="1">
      <alignment horizontal="center" vertical="center"/>
    </xf>
    <xf numFmtId="0" fontId="71" fillId="29" borderId="0" xfId="0" applyFont="1" applyFill="1" applyBorder="1" applyAlignment="1">
      <alignment horizontal="center" vertical="center"/>
    </xf>
    <xf numFmtId="0" fontId="71" fillId="29" borderId="52" xfId="0" applyFont="1" applyFill="1" applyBorder="1" applyAlignment="1">
      <alignment horizontal="center" vertical="center"/>
    </xf>
    <xf numFmtId="0" fontId="42" fillId="0" borderId="45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textRotation="255" shrinkToFit="1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Fill="1" applyBorder="1" applyAlignment="1">
      <alignment horizontal="center" vertical="center" wrapText="1" shrinkToFit="1"/>
    </xf>
    <xf numFmtId="0" fontId="23" fillId="0" borderId="20" xfId="0" applyFont="1" applyFill="1" applyBorder="1" applyAlignment="1">
      <alignment horizontal="center" vertical="center" wrapText="1" shrinkToFit="1"/>
    </xf>
    <xf numFmtId="0" fontId="23" fillId="0" borderId="25" xfId="0" applyFont="1" applyFill="1" applyBorder="1" applyAlignment="1">
      <alignment horizontal="center" vertical="center" wrapText="1" shrinkToFit="1"/>
    </xf>
    <xf numFmtId="0" fontId="28" fillId="0" borderId="19" xfId="0" applyFont="1" applyBorder="1" applyAlignment="1">
      <alignment horizontal="center" vertical="center" textRotation="255" shrinkToFit="1"/>
    </xf>
    <xf numFmtId="0" fontId="28" fillId="0" borderId="19" xfId="0" applyFont="1" applyFill="1" applyBorder="1" applyAlignment="1">
      <alignment horizontal="center" vertical="center" textRotation="255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38" fillId="0" borderId="21" xfId="0" applyFont="1" applyFill="1" applyBorder="1" applyAlignment="1">
      <alignment horizontal="left" vertical="center" shrinkToFit="1"/>
    </xf>
    <xf numFmtId="0" fontId="38" fillId="0" borderId="24" xfId="0" applyFont="1" applyFill="1" applyBorder="1" applyAlignment="1">
      <alignment horizontal="left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21" xfId="0" applyFont="1" applyFill="1" applyBorder="1" applyAlignment="1">
      <alignment horizontal="center" vertical="center" shrinkToFit="1"/>
    </xf>
    <xf numFmtId="0" fontId="23" fillId="0" borderId="24" xfId="0" applyFont="1" applyFill="1" applyBorder="1" applyAlignment="1">
      <alignment horizontal="center" vertical="center" shrinkToFit="1"/>
    </xf>
    <xf numFmtId="0" fontId="25" fillId="0" borderId="0" xfId="0" applyFont="1" applyBorder="1" applyAlignment="1">
      <alignment horizontal="center" shrinkToFit="1"/>
    </xf>
    <xf numFmtId="0" fontId="21" fillId="0" borderId="0" xfId="0" applyFont="1" applyBorder="1" applyAlignment="1">
      <alignment horizontal="left" shrinkToFit="1"/>
    </xf>
    <xf numFmtId="0" fontId="23" fillId="0" borderId="0" xfId="0" applyFont="1" applyBorder="1" applyAlignment="1">
      <alignment horizontal="left" shrinkToFit="1"/>
    </xf>
    <xf numFmtId="0" fontId="22" fillId="0" borderId="98" xfId="0" applyFont="1" applyBorder="1" applyAlignment="1">
      <alignment horizontal="left" shrinkToFit="1"/>
    </xf>
    <xf numFmtId="0" fontId="28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7" fillId="0" borderId="16" xfId="0" applyFont="1" applyBorder="1" applyAlignment="1">
      <alignment horizontal="center" vertical="center" textRotation="180" shrinkToFit="1"/>
    </xf>
    <xf numFmtId="0" fontId="38" fillId="0" borderId="30" xfId="0" applyFont="1" applyFill="1" applyBorder="1" applyAlignment="1">
      <alignment horizontal="center" vertical="center" wrapText="1" shrinkToFit="1"/>
    </xf>
    <xf numFmtId="0" fontId="38" fillId="0" borderId="20" xfId="0" applyFont="1" applyFill="1" applyBorder="1" applyAlignment="1">
      <alignment horizontal="center" vertical="center" wrapText="1" shrinkToFit="1"/>
    </xf>
    <xf numFmtId="0" fontId="38" fillId="0" borderId="25" xfId="0" applyFont="1" applyFill="1" applyBorder="1" applyAlignment="1">
      <alignment horizontal="center" vertical="center" wrapText="1" shrinkToFit="1"/>
    </xf>
    <xf numFmtId="0" fontId="22" fillId="0" borderId="44" xfId="0" applyFont="1" applyBorder="1" applyAlignment="1">
      <alignment horizontal="right" vertical="top"/>
    </xf>
    <xf numFmtId="0" fontId="22" fillId="0" borderId="0" xfId="0" applyFont="1" applyBorder="1" applyAlignment="1">
      <alignment horizontal="right" vertical="top"/>
    </xf>
    <xf numFmtId="0" fontId="23" fillId="0" borderId="93" xfId="0" applyFont="1" applyFill="1" applyBorder="1" applyAlignment="1">
      <alignment horizontal="center" vertical="center" wrapText="1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75" xfId="0" applyFont="1" applyFill="1" applyBorder="1" applyAlignment="1">
      <alignment horizontal="center" vertical="center" wrapText="1" shrinkToFit="1"/>
    </xf>
    <xf numFmtId="0" fontId="22" fillId="0" borderId="97" xfId="0" applyFont="1" applyBorder="1" applyAlignment="1">
      <alignment horizontal="right" vertical="top"/>
    </xf>
    <xf numFmtId="0" fontId="22" fillId="0" borderId="25" xfId="0" applyFont="1" applyBorder="1" applyAlignment="1">
      <alignment horizontal="center" vertical="center" textRotation="180" shrinkToFit="1"/>
    </xf>
    <xf numFmtId="0" fontId="28" fillId="0" borderId="87" xfId="0" applyFont="1" applyBorder="1" applyAlignment="1">
      <alignment horizontal="center" vertical="center" textRotation="255" shrinkToFit="1"/>
    </xf>
    <xf numFmtId="0" fontId="39" fillId="0" borderId="21" xfId="0" applyFont="1" applyBorder="1" applyAlignment="1">
      <alignment horizontal="left" vertical="center" shrinkToFit="1"/>
    </xf>
    <xf numFmtId="0" fontId="39" fillId="0" borderId="24" xfId="0" applyFont="1" applyBorder="1" applyAlignment="1">
      <alignment horizontal="left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0099FF"/>
      <color rgb="FFFFFF99"/>
      <color rgb="FFCC66FF"/>
      <color rgb="FF6600FF"/>
      <color rgb="FFFF3399"/>
      <color rgb="FF990099"/>
      <color rgb="FFFF9999"/>
      <color rgb="FF00CC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.png"/><Relationship Id="rId18" Type="http://schemas.microsoft.com/office/2007/relationships/hdphoto" Target="../media/hdphoto7.wdp"/><Relationship Id="rId26" Type="http://schemas.openxmlformats.org/officeDocument/2006/relationships/image" Target="../media/image19.jfif"/><Relationship Id="rId39" Type="http://schemas.openxmlformats.org/officeDocument/2006/relationships/image" Target="../media/image28.jpg"/><Relationship Id="rId21" Type="http://schemas.openxmlformats.org/officeDocument/2006/relationships/image" Target="../media/image14.gif"/><Relationship Id="rId34" Type="http://schemas.microsoft.com/office/2007/relationships/hdphoto" Target="../media/hdphoto10.wdp"/><Relationship Id="rId7" Type="http://schemas.openxmlformats.org/officeDocument/2006/relationships/image" Target="../media/image5.JPG"/><Relationship Id="rId12" Type="http://schemas.microsoft.com/office/2007/relationships/hdphoto" Target="../media/hdphoto4.wdp"/><Relationship Id="rId17" Type="http://schemas.openxmlformats.org/officeDocument/2006/relationships/image" Target="../media/image11.png"/><Relationship Id="rId25" Type="http://schemas.openxmlformats.org/officeDocument/2006/relationships/image" Target="../media/image18.png"/><Relationship Id="rId33" Type="http://schemas.openxmlformats.org/officeDocument/2006/relationships/image" Target="../media/image24.png"/><Relationship Id="rId38" Type="http://schemas.openxmlformats.org/officeDocument/2006/relationships/image" Target="../media/image27.jfif"/><Relationship Id="rId2" Type="http://schemas.openxmlformats.org/officeDocument/2006/relationships/image" Target="../media/image2.jfif"/><Relationship Id="rId16" Type="http://schemas.microsoft.com/office/2007/relationships/hdphoto" Target="../media/hdphoto6.wdp"/><Relationship Id="rId20" Type="http://schemas.openxmlformats.org/officeDocument/2006/relationships/image" Target="../media/image13.jpg"/><Relationship Id="rId29" Type="http://schemas.openxmlformats.org/officeDocument/2006/relationships/image" Target="../media/image21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openxmlformats.org/officeDocument/2006/relationships/image" Target="../media/image8.png"/><Relationship Id="rId24" Type="http://schemas.openxmlformats.org/officeDocument/2006/relationships/image" Target="../media/image17.jpg"/><Relationship Id="rId32" Type="http://schemas.openxmlformats.org/officeDocument/2006/relationships/image" Target="../media/image23.jfif"/><Relationship Id="rId37" Type="http://schemas.openxmlformats.org/officeDocument/2006/relationships/image" Target="../media/image26.png"/><Relationship Id="rId5" Type="http://schemas.openxmlformats.org/officeDocument/2006/relationships/image" Target="../media/image4.png"/><Relationship Id="rId15" Type="http://schemas.openxmlformats.org/officeDocument/2006/relationships/image" Target="../media/image10.png"/><Relationship Id="rId23" Type="http://schemas.openxmlformats.org/officeDocument/2006/relationships/image" Target="../media/image16.jfif"/><Relationship Id="rId28" Type="http://schemas.microsoft.com/office/2007/relationships/hdphoto" Target="../media/hdphoto8.wdp"/><Relationship Id="rId36" Type="http://schemas.microsoft.com/office/2007/relationships/hdphoto" Target="../media/hdphoto11.wdp"/><Relationship Id="rId10" Type="http://schemas.openxmlformats.org/officeDocument/2006/relationships/image" Target="../media/image7.jpg"/><Relationship Id="rId19" Type="http://schemas.openxmlformats.org/officeDocument/2006/relationships/image" Target="../media/image12.jpg"/><Relationship Id="rId31" Type="http://schemas.openxmlformats.org/officeDocument/2006/relationships/image" Target="../media/image22.jpeg"/><Relationship Id="rId4" Type="http://schemas.microsoft.com/office/2007/relationships/hdphoto" Target="../media/hdphoto1.wdp"/><Relationship Id="rId9" Type="http://schemas.microsoft.com/office/2007/relationships/hdphoto" Target="../media/hdphoto3.wdp"/><Relationship Id="rId14" Type="http://schemas.microsoft.com/office/2007/relationships/hdphoto" Target="../media/hdphoto5.wdp"/><Relationship Id="rId22" Type="http://schemas.openxmlformats.org/officeDocument/2006/relationships/image" Target="../media/image15.jpg"/><Relationship Id="rId27" Type="http://schemas.openxmlformats.org/officeDocument/2006/relationships/image" Target="../media/image20.png"/><Relationship Id="rId30" Type="http://schemas.microsoft.com/office/2007/relationships/hdphoto" Target="../media/hdphoto9.wdp"/><Relationship Id="rId35" Type="http://schemas.openxmlformats.org/officeDocument/2006/relationships/image" Target="../media/image25.png"/><Relationship Id="rId8" Type="http://schemas.openxmlformats.org/officeDocument/2006/relationships/image" Target="../media/image6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625929</xdr:colOff>
      <xdr:row>2</xdr:row>
      <xdr:rowOff>65316</xdr:rowOff>
    </xdr:from>
    <xdr:to>
      <xdr:col>20</xdr:col>
      <xdr:colOff>437606</xdr:colOff>
      <xdr:row>3</xdr:row>
      <xdr:rowOff>161382</xdr:rowOff>
    </xdr:to>
    <xdr:sp macro="" textlink="">
      <xdr:nvSpPr>
        <xdr:cNvPr id="6" name="WordArt 2433"/>
        <xdr:cNvSpPr>
          <a:spLocks noChangeArrowheads="1" noChangeShapeType="1" noTextEdit="1"/>
        </xdr:cNvSpPr>
      </xdr:nvSpPr>
      <xdr:spPr bwMode="auto">
        <a:xfrm>
          <a:off x="12480472" y="478973"/>
          <a:ext cx="1999705" cy="302895"/>
        </a:xfrm>
        <a:prstGeom prst="rect">
          <a:avLst/>
        </a:prstGeom>
        <a:ln w="9525">
          <a:noFill/>
          <a:round/>
          <a:headEnd/>
          <a:tailEnd/>
        </a:ln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112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8.30-9.29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菜單</a:t>
          </a:r>
        </a:p>
      </xdr:txBody>
    </xdr:sp>
    <xdr:clientData/>
  </xdr:twoCellAnchor>
  <xdr:twoCellAnchor>
    <xdr:from>
      <xdr:col>8</xdr:col>
      <xdr:colOff>402772</xdr:colOff>
      <xdr:row>1</xdr:row>
      <xdr:rowOff>76200</xdr:rowOff>
    </xdr:from>
    <xdr:to>
      <xdr:col>10</xdr:col>
      <xdr:colOff>642256</xdr:colOff>
      <xdr:row>3</xdr:row>
      <xdr:rowOff>186146</xdr:rowOff>
    </xdr:to>
    <xdr:sp macro="" textlink="">
      <xdr:nvSpPr>
        <xdr:cNvPr id="4" name="WordArt 16"/>
        <xdr:cNvSpPr>
          <a:spLocks noChangeArrowheads="1" noChangeShapeType="1" noTextEdit="1"/>
        </xdr:cNvSpPr>
      </xdr:nvSpPr>
      <xdr:spPr bwMode="auto">
        <a:xfrm>
          <a:off x="5693229" y="283029"/>
          <a:ext cx="1698170" cy="523603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中圓體" panose="020F0509000000000000" pitchFamily="49" charset="-120"/>
              <a:ea typeface="華康中圓體" panose="020F0509000000000000" pitchFamily="49" charset="-120"/>
            </a:rPr>
            <a:t>員林國小</a:t>
          </a:r>
        </a:p>
      </xdr:txBody>
    </xdr:sp>
    <xdr:clientData/>
  </xdr:twoCellAnchor>
  <xdr:twoCellAnchor editAs="oneCell">
    <xdr:from>
      <xdr:col>1</xdr:col>
      <xdr:colOff>380999</xdr:colOff>
      <xdr:row>0</xdr:row>
      <xdr:rowOff>0</xdr:rowOff>
    </xdr:from>
    <xdr:to>
      <xdr:col>4</xdr:col>
      <xdr:colOff>566057</xdr:colOff>
      <xdr:row>3</xdr:row>
      <xdr:rowOff>272142</xdr:rowOff>
    </xdr:to>
    <xdr:pic>
      <xdr:nvPicPr>
        <xdr:cNvPr id="8" name="圖片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056" y="0"/>
          <a:ext cx="2373087" cy="892628"/>
        </a:xfrm>
        <a:prstGeom prst="rect">
          <a:avLst/>
        </a:prstGeom>
      </xdr:spPr>
    </xdr:pic>
    <xdr:clientData/>
  </xdr:twoCellAnchor>
  <xdr:twoCellAnchor editAs="oneCell">
    <xdr:from>
      <xdr:col>8</xdr:col>
      <xdr:colOff>206830</xdr:colOff>
      <xdr:row>34</xdr:row>
      <xdr:rowOff>66584</xdr:rowOff>
    </xdr:from>
    <xdr:to>
      <xdr:col>9</xdr:col>
      <xdr:colOff>402770</xdr:colOff>
      <xdr:row>37</xdr:row>
      <xdr:rowOff>266347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7287" y="8013155"/>
          <a:ext cx="925283" cy="10161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54430</xdr:rowOff>
    </xdr:from>
    <xdr:to>
      <xdr:col>2</xdr:col>
      <xdr:colOff>293914</xdr:colOff>
      <xdr:row>43</xdr:row>
      <xdr:rowOff>182166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E59F2A1D-49C7-4FF2-9E75-E8524D9617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589" b="99315" l="14155" r="9155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279" r="7991" b="398"/>
        <a:stretch/>
      </xdr:blipFill>
      <xdr:spPr>
        <a:xfrm>
          <a:off x="0" y="8469087"/>
          <a:ext cx="1208314" cy="1150993"/>
        </a:xfrm>
        <a:prstGeom prst="rect">
          <a:avLst/>
        </a:prstGeom>
      </xdr:spPr>
    </xdr:pic>
    <xdr:clientData/>
  </xdr:twoCellAnchor>
  <xdr:twoCellAnchor editAs="oneCell">
    <xdr:from>
      <xdr:col>5</xdr:col>
      <xdr:colOff>402769</xdr:colOff>
      <xdr:row>4</xdr:row>
      <xdr:rowOff>10887</xdr:rowOff>
    </xdr:from>
    <xdr:to>
      <xdr:col>9</xdr:col>
      <xdr:colOff>315684</xdr:colOff>
      <xdr:row>10</xdr:row>
      <xdr:rowOff>206830</xdr:rowOff>
    </xdr:to>
    <xdr:pic>
      <xdr:nvPicPr>
        <xdr:cNvPr id="45" name="圖片 44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9778" b="99111" l="0" r="100000">
                      <a14:foregroundMark x1="41333" y1="67556" x2="41333" y2="6755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8635" b="31429"/>
        <a:stretch/>
      </xdr:blipFill>
      <xdr:spPr>
        <a:xfrm>
          <a:off x="3505198" y="957944"/>
          <a:ext cx="2830286" cy="1709057"/>
        </a:xfrm>
        <a:prstGeom prst="rect">
          <a:avLst/>
        </a:prstGeom>
      </xdr:spPr>
    </xdr:pic>
    <xdr:clientData/>
  </xdr:twoCellAnchor>
  <xdr:twoCellAnchor editAs="oneCell">
    <xdr:from>
      <xdr:col>12</xdr:col>
      <xdr:colOff>43542</xdr:colOff>
      <xdr:row>2</xdr:row>
      <xdr:rowOff>130629</xdr:rowOff>
    </xdr:from>
    <xdr:to>
      <xdr:col>16</xdr:col>
      <xdr:colOff>166551</xdr:colOff>
      <xdr:row>3</xdr:row>
      <xdr:rowOff>293914</xdr:rowOff>
    </xdr:to>
    <xdr:pic>
      <xdr:nvPicPr>
        <xdr:cNvPr id="48" name="圖片 47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57" b="21918"/>
        <a:stretch/>
      </xdr:blipFill>
      <xdr:spPr>
        <a:xfrm>
          <a:off x="8251371" y="544286"/>
          <a:ext cx="3040380" cy="370114"/>
        </a:xfrm>
        <a:prstGeom prst="rect">
          <a:avLst/>
        </a:prstGeom>
      </xdr:spPr>
    </xdr:pic>
    <xdr:clientData/>
  </xdr:twoCellAnchor>
  <xdr:twoCellAnchor editAs="oneCell">
    <xdr:from>
      <xdr:col>4</xdr:col>
      <xdr:colOff>424542</xdr:colOff>
      <xdr:row>26</xdr:row>
      <xdr:rowOff>97972</xdr:rowOff>
    </xdr:from>
    <xdr:to>
      <xdr:col>5</xdr:col>
      <xdr:colOff>566057</xdr:colOff>
      <xdr:row>30</xdr:row>
      <xdr:rowOff>2</xdr:rowOff>
    </xdr:to>
    <xdr:pic>
      <xdr:nvPicPr>
        <xdr:cNvPr id="44" name="圖片 43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778" b="52889" l="9778" r="8977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311" r="5778" b="48089"/>
        <a:stretch/>
      </xdr:blipFill>
      <xdr:spPr>
        <a:xfrm>
          <a:off x="2797628" y="6204858"/>
          <a:ext cx="870858" cy="881744"/>
        </a:xfrm>
        <a:prstGeom prst="rect">
          <a:avLst/>
        </a:prstGeom>
      </xdr:spPr>
    </xdr:pic>
    <xdr:clientData/>
  </xdr:twoCellAnchor>
  <xdr:twoCellAnchor editAs="oneCell">
    <xdr:from>
      <xdr:col>8</xdr:col>
      <xdr:colOff>315686</xdr:colOff>
      <xdr:row>24</xdr:row>
      <xdr:rowOff>250372</xdr:rowOff>
    </xdr:from>
    <xdr:to>
      <xdr:col>9</xdr:col>
      <xdr:colOff>533400</xdr:colOff>
      <xdr:row>28</xdr:row>
      <xdr:rowOff>233510</xdr:rowOff>
    </xdr:to>
    <xdr:pic>
      <xdr:nvPicPr>
        <xdr:cNvPr id="62" name="圖片 61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23"/>
        <a:stretch/>
      </xdr:blipFill>
      <xdr:spPr>
        <a:xfrm>
          <a:off x="5606143" y="5192486"/>
          <a:ext cx="947057" cy="1071709"/>
        </a:xfrm>
        <a:prstGeom prst="rect">
          <a:avLst/>
        </a:prstGeom>
      </xdr:spPr>
    </xdr:pic>
    <xdr:clientData/>
  </xdr:twoCellAnchor>
  <xdr:twoCellAnchor editAs="oneCell">
    <xdr:from>
      <xdr:col>3</xdr:col>
      <xdr:colOff>616883</xdr:colOff>
      <xdr:row>43</xdr:row>
      <xdr:rowOff>1166</xdr:rowOff>
    </xdr:from>
    <xdr:to>
      <xdr:col>5</xdr:col>
      <xdr:colOff>435656</xdr:colOff>
      <xdr:row>47</xdr:row>
      <xdr:rowOff>79165</xdr:rowOff>
    </xdr:to>
    <xdr:pic>
      <xdr:nvPicPr>
        <xdr:cNvPr id="63" name="圖片 62">
          <a:extLst>
            <a:ext uri="{FF2B5EF4-FFF2-40B4-BE49-F238E27FC236}">
              <a16:creationId xmlns:a16="http://schemas.microsoft.com/office/drawing/2014/main" id="{3E11720E-FA01-41D2-9599-3679EFF609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0000" b="90000" l="1538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592" t="11988" r="5428" b="10358"/>
        <a:stretch/>
      </xdr:blipFill>
      <xdr:spPr>
        <a:xfrm rot="665380">
          <a:off x="2260626" y="9439080"/>
          <a:ext cx="1277459" cy="1166570"/>
        </a:xfrm>
        <a:prstGeom prst="rect">
          <a:avLst/>
        </a:prstGeom>
      </xdr:spPr>
    </xdr:pic>
    <xdr:clientData/>
  </xdr:twoCellAnchor>
  <xdr:twoCellAnchor editAs="oneCell">
    <xdr:from>
      <xdr:col>16</xdr:col>
      <xdr:colOff>283027</xdr:colOff>
      <xdr:row>25</xdr:row>
      <xdr:rowOff>119743</xdr:rowOff>
    </xdr:from>
    <xdr:to>
      <xdr:col>17</xdr:col>
      <xdr:colOff>456691</xdr:colOff>
      <xdr:row>29</xdr:row>
      <xdr:rowOff>58057</xdr:rowOff>
    </xdr:to>
    <xdr:pic>
      <xdr:nvPicPr>
        <xdr:cNvPr id="68" name="圖片 6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9778" b="89778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8227" y="5334000"/>
          <a:ext cx="903007" cy="10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97971</xdr:rowOff>
    </xdr:from>
    <xdr:to>
      <xdr:col>2</xdr:col>
      <xdr:colOff>262619</xdr:colOff>
      <xdr:row>37</xdr:row>
      <xdr:rowOff>77559</xdr:rowOff>
    </xdr:to>
    <xdr:pic>
      <xdr:nvPicPr>
        <xdr:cNvPr id="69" name="圖片 68">
          <a:extLst>
            <a:ext uri="{FF2B5EF4-FFF2-40B4-BE49-F238E27FC236}">
              <a16:creationId xmlns:a16="http://schemas.microsoft.com/office/drawing/2014/main" id="{E14998CE-2CFF-4B8E-816C-B412522E5F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887" b="99371" l="9453" r="100000">
                      <a14:foregroundMark x1="70647" y1="32075" x2="74378" y2="31132"/>
                      <a14:foregroundMark x1="94279" y1="31132" x2="94279" y2="31132"/>
                      <a14:foregroundMark x1="71393" y1="37107" x2="91542" y2="35535"/>
                      <a14:foregroundMark x1="69403" y1="61635" x2="69403" y2="61635"/>
                      <a14:foregroundMark x1="88060" y1="30189" x2="88060" y2="30189"/>
                      <a14:foregroundMark x1="91542" y1="33333" x2="91542" y2="33333"/>
                      <a14:foregroundMark x1="76617" y1="27987" x2="76617" y2="27987"/>
                      <a14:foregroundMark x1="49254" y1="15094" x2="49254" y2="15094"/>
                      <a14:foregroundMark x1="25622" y1="15094" x2="25622" y2="15094"/>
                      <a14:foregroundMark x1="37811" y1="26415" x2="37811" y2="26415"/>
                      <a14:foregroundMark x1="84328" y1="28616" x2="84328" y2="2861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123"/>
        <a:stretch/>
      </xdr:blipFill>
      <xdr:spPr>
        <a:xfrm>
          <a:off x="0" y="7151914"/>
          <a:ext cx="1177019" cy="1068159"/>
        </a:xfrm>
        <a:prstGeom prst="rect">
          <a:avLst/>
        </a:prstGeom>
      </xdr:spPr>
    </xdr:pic>
    <xdr:clientData/>
  </xdr:twoCellAnchor>
  <xdr:twoCellAnchor editAs="oneCell">
    <xdr:from>
      <xdr:col>12</xdr:col>
      <xdr:colOff>261257</xdr:colOff>
      <xdr:row>34</xdr:row>
      <xdr:rowOff>21771</xdr:rowOff>
    </xdr:from>
    <xdr:to>
      <xdr:col>13</xdr:col>
      <xdr:colOff>522515</xdr:colOff>
      <xdr:row>38</xdr:row>
      <xdr:rowOff>7775</xdr:rowOff>
    </xdr:to>
    <xdr:pic>
      <xdr:nvPicPr>
        <xdr:cNvPr id="70" name="圖片 69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6335" b="97738" l="2632" r="9956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9086" y="7968342"/>
          <a:ext cx="990600" cy="1074576"/>
        </a:xfrm>
        <a:prstGeom prst="rect">
          <a:avLst/>
        </a:prstGeom>
      </xdr:spPr>
    </xdr:pic>
    <xdr:clientData/>
  </xdr:twoCellAnchor>
  <xdr:twoCellAnchor editAs="oneCell">
    <xdr:from>
      <xdr:col>12</xdr:col>
      <xdr:colOff>54429</xdr:colOff>
      <xdr:row>22</xdr:row>
      <xdr:rowOff>123770</xdr:rowOff>
    </xdr:from>
    <xdr:to>
      <xdr:col>13</xdr:col>
      <xdr:colOff>337458</xdr:colOff>
      <xdr:row>25</xdr:row>
      <xdr:rowOff>151039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2258" y="5261827"/>
          <a:ext cx="1012371" cy="723955"/>
        </a:xfrm>
        <a:prstGeom prst="rect">
          <a:avLst/>
        </a:prstGeom>
      </xdr:spPr>
    </xdr:pic>
    <xdr:clientData/>
  </xdr:twoCellAnchor>
  <xdr:twoCellAnchor editAs="oneCell">
    <xdr:from>
      <xdr:col>12</xdr:col>
      <xdr:colOff>185057</xdr:colOff>
      <xdr:row>25</xdr:row>
      <xdr:rowOff>97972</xdr:rowOff>
    </xdr:from>
    <xdr:to>
      <xdr:col>13</xdr:col>
      <xdr:colOff>544286</xdr:colOff>
      <xdr:row>28</xdr:row>
      <xdr:rowOff>33028</xdr:rowOff>
    </xdr:to>
    <xdr:pic>
      <xdr:nvPicPr>
        <xdr:cNvPr id="37" name="圖片 36"/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48" t="10468"/>
        <a:stretch/>
      </xdr:blipFill>
      <xdr:spPr>
        <a:xfrm>
          <a:off x="8392886" y="5932715"/>
          <a:ext cx="1088571" cy="751484"/>
        </a:xfrm>
        <a:prstGeom prst="rect">
          <a:avLst/>
        </a:prstGeom>
      </xdr:spPr>
    </xdr:pic>
    <xdr:clientData/>
  </xdr:twoCellAnchor>
  <xdr:twoCellAnchor editAs="oneCell">
    <xdr:from>
      <xdr:col>1</xdr:col>
      <xdr:colOff>195942</xdr:colOff>
      <xdr:row>5</xdr:row>
      <xdr:rowOff>261258</xdr:rowOff>
    </xdr:from>
    <xdr:to>
      <xdr:col>3</xdr:col>
      <xdr:colOff>152399</xdr:colOff>
      <xdr:row>10</xdr:row>
      <xdr:rowOff>250373</xdr:rowOff>
    </xdr:to>
    <xdr:pic>
      <xdr:nvPicPr>
        <xdr:cNvPr id="34" name="圖片 33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740229"/>
          <a:ext cx="1415143" cy="1349829"/>
        </a:xfrm>
        <a:prstGeom prst="rect">
          <a:avLst/>
        </a:prstGeom>
      </xdr:spPr>
    </xdr:pic>
    <xdr:clientData/>
  </xdr:twoCellAnchor>
  <xdr:twoCellAnchor editAs="oneCell">
    <xdr:from>
      <xdr:col>3</xdr:col>
      <xdr:colOff>642256</xdr:colOff>
      <xdr:row>6</xdr:row>
      <xdr:rowOff>217715</xdr:rowOff>
    </xdr:from>
    <xdr:to>
      <xdr:col>5</xdr:col>
      <xdr:colOff>119742</xdr:colOff>
      <xdr:row>10</xdr:row>
      <xdr:rowOff>132724</xdr:rowOff>
    </xdr:to>
    <xdr:pic>
      <xdr:nvPicPr>
        <xdr:cNvPr id="43" name="圖片 4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2285999" y="1589315"/>
          <a:ext cx="936172" cy="1003580"/>
        </a:xfrm>
        <a:prstGeom prst="rect">
          <a:avLst/>
        </a:prstGeom>
      </xdr:spPr>
    </xdr:pic>
    <xdr:clientData/>
  </xdr:twoCellAnchor>
  <xdr:twoCellAnchor editAs="oneCell">
    <xdr:from>
      <xdr:col>12</xdr:col>
      <xdr:colOff>43544</xdr:colOff>
      <xdr:row>7</xdr:row>
      <xdr:rowOff>119742</xdr:rowOff>
    </xdr:from>
    <xdr:to>
      <xdr:col>13</xdr:col>
      <xdr:colOff>369779</xdr:colOff>
      <xdr:row>10</xdr:row>
      <xdr:rowOff>261257</xdr:rowOff>
    </xdr:to>
    <xdr:pic>
      <xdr:nvPicPr>
        <xdr:cNvPr id="46" name="圖片 45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373" y="1142999"/>
          <a:ext cx="1055577" cy="957943"/>
        </a:xfrm>
        <a:prstGeom prst="rect">
          <a:avLst/>
        </a:prstGeom>
      </xdr:spPr>
    </xdr:pic>
    <xdr:clientData/>
  </xdr:twoCellAnchor>
  <xdr:twoCellAnchor editAs="oneCell">
    <xdr:from>
      <xdr:col>4</xdr:col>
      <xdr:colOff>163287</xdr:colOff>
      <xdr:row>16</xdr:row>
      <xdr:rowOff>43200</xdr:rowOff>
    </xdr:from>
    <xdr:to>
      <xdr:col>5</xdr:col>
      <xdr:colOff>468086</xdr:colOff>
      <xdr:row>19</xdr:row>
      <xdr:rowOff>32913</xdr:rowOff>
    </xdr:to>
    <xdr:pic>
      <xdr:nvPicPr>
        <xdr:cNvPr id="11" name="圖片 10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6373" y="3798771"/>
          <a:ext cx="1034142" cy="806142"/>
        </a:xfrm>
        <a:prstGeom prst="rect">
          <a:avLst/>
        </a:prstGeom>
      </xdr:spPr>
    </xdr:pic>
    <xdr:clientData/>
  </xdr:twoCellAnchor>
  <xdr:twoCellAnchor editAs="oneCell">
    <xdr:from>
      <xdr:col>8</xdr:col>
      <xdr:colOff>174171</xdr:colOff>
      <xdr:row>15</xdr:row>
      <xdr:rowOff>163284</xdr:rowOff>
    </xdr:from>
    <xdr:to>
      <xdr:col>9</xdr:col>
      <xdr:colOff>642257</xdr:colOff>
      <xdr:row>19</xdr:row>
      <xdr:rowOff>228598</xdr:rowOff>
    </xdr:to>
    <xdr:pic>
      <xdr:nvPicPr>
        <xdr:cNvPr id="12" name="圖片 11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628" y="3646713"/>
          <a:ext cx="1197429" cy="1153885"/>
        </a:xfrm>
        <a:prstGeom prst="rect">
          <a:avLst/>
        </a:prstGeom>
      </xdr:spPr>
    </xdr:pic>
    <xdr:clientData/>
  </xdr:twoCellAnchor>
  <xdr:twoCellAnchor editAs="oneCell">
    <xdr:from>
      <xdr:col>12</xdr:col>
      <xdr:colOff>134415</xdr:colOff>
      <xdr:row>16</xdr:row>
      <xdr:rowOff>261258</xdr:rowOff>
    </xdr:from>
    <xdr:to>
      <xdr:col>13</xdr:col>
      <xdr:colOff>402773</xdr:colOff>
      <xdr:row>19</xdr:row>
      <xdr:rowOff>119742</xdr:rowOff>
    </xdr:to>
    <xdr:pic>
      <xdr:nvPicPr>
        <xdr:cNvPr id="51" name="圖片 50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36"/>
        <a:stretch/>
      </xdr:blipFill>
      <xdr:spPr>
        <a:xfrm>
          <a:off x="8342244" y="3396344"/>
          <a:ext cx="997700" cy="674913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7</xdr:row>
      <xdr:rowOff>217714</xdr:rowOff>
    </xdr:from>
    <xdr:to>
      <xdr:col>17</xdr:col>
      <xdr:colOff>427827</xdr:colOff>
      <xdr:row>10</xdr:row>
      <xdr:rowOff>191445</xdr:rowOff>
    </xdr:to>
    <xdr:pic>
      <xdr:nvPicPr>
        <xdr:cNvPr id="52" name="圖片 51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ackgroundRemoval t="9607" b="89738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0" y="1240971"/>
          <a:ext cx="1080970" cy="790159"/>
        </a:xfrm>
        <a:prstGeom prst="rect">
          <a:avLst/>
        </a:prstGeom>
      </xdr:spPr>
    </xdr:pic>
    <xdr:clientData/>
  </xdr:twoCellAnchor>
  <xdr:twoCellAnchor editAs="oneCell">
    <xdr:from>
      <xdr:col>16</xdr:col>
      <xdr:colOff>108857</xdr:colOff>
      <xdr:row>22</xdr:row>
      <xdr:rowOff>10885</xdr:rowOff>
    </xdr:from>
    <xdr:to>
      <xdr:col>18</xdr:col>
      <xdr:colOff>-1</xdr:colOff>
      <xdr:row>25</xdr:row>
      <xdr:rowOff>239484</xdr:rowOff>
    </xdr:to>
    <xdr:pic>
      <xdr:nvPicPr>
        <xdr:cNvPr id="53" name="圖片 52">
          <a:extLst>
            <a:ext uri="{FF2B5EF4-FFF2-40B4-BE49-F238E27FC236}">
              <a16:creationId xmlns:a16="http://schemas.microsoft.com/office/drawing/2014/main" id="{4E1557B8-01DC-4982-AD3A-AF4C54C681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ackgroundRemoval t="9434" b="89623" l="0" r="9613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22" b="16883"/>
        <a:stretch/>
      </xdr:blipFill>
      <xdr:spPr>
        <a:xfrm>
          <a:off x="11234057" y="4528456"/>
          <a:ext cx="1349828" cy="925285"/>
        </a:xfrm>
        <a:prstGeom prst="rect">
          <a:avLst/>
        </a:prstGeom>
      </xdr:spPr>
    </xdr:pic>
    <xdr:clientData/>
  </xdr:twoCellAnchor>
  <xdr:twoCellAnchor editAs="oneCell">
    <xdr:from>
      <xdr:col>16</xdr:col>
      <xdr:colOff>97972</xdr:colOff>
      <xdr:row>31</xdr:row>
      <xdr:rowOff>10886</xdr:rowOff>
    </xdr:from>
    <xdr:to>
      <xdr:col>17</xdr:col>
      <xdr:colOff>232682</xdr:colOff>
      <xdr:row>34</xdr:row>
      <xdr:rowOff>1</xdr:rowOff>
    </xdr:to>
    <xdr:pic>
      <xdr:nvPicPr>
        <xdr:cNvPr id="55" name="圖片 54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3172" y="6640286"/>
          <a:ext cx="864053" cy="685800"/>
        </a:xfrm>
        <a:prstGeom prst="rect">
          <a:avLst/>
        </a:prstGeom>
      </xdr:spPr>
    </xdr:pic>
    <xdr:clientData/>
  </xdr:twoCellAnchor>
  <xdr:twoCellAnchor editAs="oneCell">
    <xdr:from>
      <xdr:col>16</xdr:col>
      <xdr:colOff>293915</xdr:colOff>
      <xdr:row>34</xdr:row>
      <xdr:rowOff>97971</xdr:rowOff>
    </xdr:from>
    <xdr:to>
      <xdr:col>17</xdr:col>
      <xdr:colOff>536511</xdr:colOff>
      <xdr:row>36</xdr:row>
      <xdr:rowOff>214838</xdr:rowOff>
    </xdr:to>
    <xdr:pic>
      <xdr:nvPicPr>
        <xdr:cNvPr id="56" name="圖片 5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1" b="10217"/>
        <a:stretch/>
      </xdr:blipFill>
      <xdr:spPr>
        <a:xfrm>
          <a:off x="11419115" y="7424057"/>
          <a:ext cx="971939" cy="661153"/>
        </a:xfrm>
        <a:prstGeom prst="rect">
          <a:avLst/>
        </a:prstGeom>
      </xdr:spPr>
    </xdr:pic>
    <xdr:clientData/>
  </xdr:twoCellAnchor>
  <xdr:twoCellAnchor editAs="oneCell">
    <xdr:from>
      <xdr:col>12</xdr:col>
      <xdr:colOff>10887</xdr:colOff>
      <xdr:row>43</xdr:row>
      <xdr:rowOff>217737</xdr:rowOff>
    </xdr:from>
    <xdr:to>
      <xdr:col>13</xdr:col>
      <xdr:colOff>457201</xdr:colOff>
      <xdr:row>47</xdr:row>
      <xdr:rowOff>14782</xdr:rowOff>
    </xdr:to>
    <xdr:pic>
      <xdr:nvPicPr>
        <xdr:cNvPr id="60" name="圖片 59"/>
        <xdr:cNvPicPr>
          <a:picLocks noChangeAspect="1"/>
        </xdr:cNvPicPr>
      </xdr:nvPicPr>
      <xdr:blipFill rotWithShape="1">
        <a:blip xmlns:r="http://schemas.openxmlformats.org/officeDocument/2006/relationships" r:embed="rId33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ackgroundRemoval t="9375" b="89286" l="0" r="100000">
                      <a14:foregroundMark x1="86222" y1="59821" x2="86222" y2="59821"/>
                      <a14:foregroundMark x1="72889" y1="74107" x2="72889" y2="741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33" b="9201"/>
        <a:stretch/>
      </xdr:blipFill>
      <xdr:spPr>
        <a:xfrm>
          <a:off x="8218716" y="9655651"/>
          <a:ext cx="1175656" cy="88561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34</xdr:row>
      <xdr:rowOff>76200</xdr:rowOff>
    </xdr:from>
    <xdr:to>
      <xdr:col>5</xdr:col>
      <xdr:colOff>552520</xdr:colOff>
      <xdr:row>37</xdr:row>
      <xdr:rowOff>109618</xdr:rowOff>
    </xdr:to>
    <xdr:pic>
      <xdr:nvPicPr>
        <xdr:cNvPr id="61" name="圖片 60">
          <a:extLst>
            <a:ext uri="{FF2B5EF4-FFF2-40B4-BE49-F238E27FC236}">
              <a16:creationId xmlns:a16="http://schemas.microsoft.com/office/drawing/2014/main" id="{C15594BF-2115-4D14-AB95-F3A751335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ackgroundRemoval t="8796" b="95370" l="5983" r="9871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086" y="8022771"/>
          <a:ext cx="1281863" cy="849847"/>
        </a:xfrm>
        <a:prstGeom prst="rect">
          <a:avLst/>
        </a:prstGeom>
      </xdr:spPr>
    </xdr:pic>
    <xdr:clientData/>
  </xdr:twoCellAnchor>
  <xdr:twoCellAnchor editAs="oneCell">
    <xdr:from>
      <xdr:col>4</xdr:col>
      <xdr:colOff>292682</xdr:colOff>
      <xdr:row>11</xdr:row>
      <xdr:rowOff>76201</xdr:rowOff>
    </xdr:from>
    <xdr:to>
      <xdr:col>5</xdr:col>
      <xdr:colOff>500743</xdr:colOff>
      <xdr:row>15</xdr:row>
      <xdr:rowOff>232746</xdr:rowOff>
    </xdr:to>
    <xdr:pic>
      <xdr:nvPicPr>
        <xdr:cNvPr id="64" name="圖片 63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5768" y="2188030"/>
          <a:ext cx="937404" cy="907660"/>
        </a:xfrm>
        <a:prstGeom prst="rect">
          <a:avLst/>
        </a:prstGeom>
      </xdr:spPr>
    </xdr:pic>
    <xdr:clientData/>
  </xdr:twoCellAnchor>
  <xdr:twoCellAnchor editAs="oneCell">
    <xdr:from>
      <xdr:col>16</xdr:col>
      <xdr:colOff>424544</xdr:colOff>
      <xdr:row>43</xdr:row>
      <xdr:rowOff>228600</xdr:rowOff>
    </xdr:from>
    <xdr:to>
      <xdr:col>17</xdr:col>
      <xdr:colOff>598715</xdr:colOff>
      <xdr:row>46</xdr:row>
      <xdr:rowOff>253240</xdr:rowOff>
    </xdr:to>
    <xdr:pic>
      <xdr:nvPicPr>
        <xdr:cNvPr id="66" name="圖片 65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9744" y="9666514"/>
          <a:ext cx="903514" cy="841069"/>
        </a:xfrm>
        <a:prstGeom prst="rect">
          <a:avLst/>
        </a:prstGeom>
      </xdr:spPr>
    </xdr:pic>
    <xdr:clientData/>
  </xdr:twoCellAnchor>
  <xdr:twoCellAnchor editAs="oneCell">
    <xdr:from>
      <xdr:col>8</xdr:col>
      <xdr:colOff>293915</xdr:colOff>
      <xdr:row>43</xdr:row>
      <xdr:rowOff>141514</xdr:rowOff>
    </xdr:from>
    <xdr:to>
      <xdr:col>9</xdr:col>
      <xdr:colOff>598716</xdr:colOff>
      <xdr:row>46</xdr:row>
      <xdr:rowOff>185057</xdr:rowOff>
    </xdr:to>
    <xdr:pic>
      <xdr:nvPicPr>
        <xdr:cNvPr id="67" name="圖片 66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4372" y="9579428"/>
          <a:ext cx="1034144" cy="859972"/>
        </a:xfrm>
        <a:prstGeom prst="rect">
          <a:avLst/>
        </a:prstGeom>
      </xdr:spPr>
    </xdr:pic>
    <xdr:clientData/>
  </xdr:twoCellAnchor>
  <xdr:twoCellAnchor editAs="oneCell">
    <xdr:from>
      <xdr:col>16</xdr:col>
      <xdr:colOff>261257</xdr:colOff>
      <xdr:row>17</xdr:row>
      <xdr:rowOff>10886</xdr:rowOff>
    </xdr:from>
    <xdr:to>
      <xdr:col>17</xdr:col>
      <xdr:colOff>544285</xdr:colOff>
      <xdr:row>19</xdr:row>
      <xdr:rowOff>258147</xdr:rowOff>
    </xdr:to>
    <xdr:pic>
      <xdr:nvPicPr>
        <xdr:cNvPr id="35" name="圖片 34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6335" b="97738" l="2632" r="9956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6457" y="4038600"/>
          <a:ext cx="1012371" cy="791547"/>
        </a:xfrm>
        <a:prstGeom prst="rect">
          <a:avLst/>
        </a:prstGeom>
      </xdr:spPr>
    </xdr:pic>
    <xdr:clientData/>
  </xdr:twoCellAnchor>
  <xdr:twoCellAnchor editAs="oneCell">
    <xdr:from>
      <xdr:col>15</xdr:col>
      <xdr:colOff>664029</xdr:colOff>
      <xdr:row>13</xdr:row>
      <xdr:rowOff>65314</xdr:rowOff>
    </xdr:from>
    <xdr:to>
      <xdr:col>17</xdr:col>
      <xdr:colOff>217714</xdr:colOff>
      <xdr:row>16</xdr:row>
      <xdr:rowOff>92584</xdr:rowOff>
    </xdr:to>
    <xdr:pic>
      <xdr:nvPicPr>
        <xdr:cNvPr id="36" name="圖片 3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9886" y="3124200"/>
          <a:ext cx="1012371" cy="723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U54"/>
  <sheetViews>
    <sheetView zoomScale="70" zoomScaleNormal="70" workbookViewId="0">
      <selection activeCell="R36" sqref="R36:U36"/>
    </sheetView>
  </sheetViews>
  <sheetFormatPr defaultColWidth="9" defaultRowHeight="16.2" x14ac:dyDescent="0.3"/>
  <cols>
    <col min="1" max="1" width="2.6640625" style="98" customWidth="1"/>
    <col min="2" max="21" width="10.6640625" style="100" customWidth="1"/>
    <col min="22" max="16384" width="9" style="98"/>
  </cols>
  <sheetData>
    <row r="4" spans="2:21" ht="25.95" customHeight="1" thickBot="1" x14ac:dyDescent="0.45">
      <c r="B4" s="409"/>
      <c r="C4" s="409"/>
      <c r="D4" s="409"/>
      <c r="E4" s="409"/>
      <c r="F4" s="409"/>
      <c r="J4" s="410"/>
      <c r="K4" s="410"/>
      <c r="L4" s="410"/>
      <c r="M4" s="410"/>
      <c r="N4" s="411"/>
      <c r="O4" s="411"/>
      <c r="P4" s="411"/>
      <c r="Q4" s="176"/>
      <c r="R4" s="176"/>
      <c r="S4" s="176"/>
      <c r="T4" s="176"/>
      <c r="U4" s="115"/>
    </row>
    <row r="5" spans="2:21" s="102" customFormat="1" ht="12" customHeight="1" x14ac:dyDescent="0.3">
      <c r="B5" s="412"/>
      <c r="C5" s="413"/>
      <c r="D5" s="413"/>
      <c r="E5" s="413"/>
      <c r="F5" s="413"/>
      <c r="G5" s="413"/>
      <c r="H5" s="413"/>
      <c r="I5" s="414"/>
      <c r="J5" s="415" t="s">
        <v>208</v>
      </c>
      <c r="K5" s="292"/>
      <c r="L5" s="292"/>
      <c r="M5" s="292"/>
      <c r="N5" s="292" t="s">
        <v>209</v>
      </c>
      <c r="O5" s="292"/>
      <c r="P5" s="292"/>
      <c r="Q5" s="278"/>
      <c r="R5" s="292" t="s">
        <v>210</v>
      </c>
      <c r="S5" s="292"/>
      <c r="T5" s="292"/>
      <c r="U5" s="376"/>
    </row>
    <row r="6" spans="2:21" s="218" customFormat="1" ht="21" customHeight="1" x14ac:dyDescent="0.55000000000000004">
      <c r="B6" s="283"/>
      <c r="C6" s="284"/>
      <c r="D6" s="284"/>
      <c r="E6" s="284"/>
      <c r="F6" s="416"/>
      <c r="G6" s="416"/>
      <c r="H6" s="416"/>
      <c r="I6" s="417"/>
      <c r="J6" s="284" t="s">
        <v>233</v>
      </c>
      <c r="K6" s="284"/>
      <c r="L6" s="284"/>
      <c r="M6" s="284"/>
      <c r="N6" s="311" t="s">
        <v>200</v>
      </c>
      <c r="O6" s="284"/>
      <c r="P6" s="284"/>
      <c r="Q6" s="284"/>
      <c r="R6" s="418" t="s">
        <v>188</v>
      </c>
      <c r="S6" s="418"/>
      <c r="T6" s="418"/>
      <c r="U6" s="419"/>
    </row>
    <row r="7" spans="2:21" s="219" customFormat="1" ht="21" customHeight="1" x14ac:dyDescent="0.55000000000000004">
      <c r="B7" s="389"/>
      <c r="C7" s="390"/>
      <c r="D7" s="390"/>
      <c r="E7" s="390"/>
      <c r="F7" s="391"/>
      <c r="G7" s="391"/>
      <c r="H7" s="391"/>
      <c r="I7" s="392"/>
      <c r="J7" s="372" t="s">
        <v>429</v>
      </c>
      <c r="K7" s="372"/>
      <c r="L7" s="372"/>
      <c r="M7" s="393"/>
      <c r="N7" s="394" t="s">
        <v>213</v>
      </c>
      <c r="O7" s="395"/>
      <c r="P7" s="395"/>
      <c r="Q7" s="395"/>
      <c r="R7" s="396" t="s">
        <v>430</v>
      </c>
      <c r="S7" s="397"/>
      <c r="T7" s="397"/>
      <c r="U7" s="398"/>
    </row>
    <row r="8" spans="2:21" s="219" customFormat="1" ht="21" customHeight="1" x14ac:dyDescent="0.55000000000000004">
      <c r="B8" s="399"/>
      <c r="C8" s="400"/>
      <c r="D8" s="400"/>
      <c r="E8" s="400"/>
      <c r="F8" s="401"/>
      <c r="G8" s="401"/>
      <c r="H8" s="401"/>
      <c r="I8" s="402"/>
      <c r="J8" s="360" t="s">
        <v>211</v>
      </c>
      <c r="K8" s="360"/>
      <c r="L8" s="360"/>
      <c r="M8" s="403"/>
      <c r="N8" s="404" t="s">
        <v>214</v>
      </c>
      <c r="O8" s="405"/>
      <c r="P8" s="405"/>
      <c r="Q8" s="405"/>
      <c r="R8" s="406" t="s">
        <v>216</v>
      </c>
      <c r="S8" s="407"/>
      <c r="T8" s="407"/>
      <c r="U8" s="408"/>
    </row>
    <row r="9" spans="2:21" s="219" customFormat="1" ht="21" customHeight="1" x14ac:dyDescent="0.55000000000000004">
      <c r="B9" s="380"/>
      <c r="C9" s="381"/>
      <c r="D9" s="381"/>
      <c r="E9" s="381"/>
      <c r="F9" s="382"/>
      <c r="G9" s="382"/>
      <c r="H9" s="382"/>
      <c r="I9" s="383"/>
      <c r="J9" s="367" t="s">
        <v>212</v>
      </c>
      <c r="K9" s="367"/>
      <c r="L9" s="367"/>
      <c r="M9" s="384"/>
      <c r="N9" s="355" t="s">
        <v>215</v>
      </c>
      <c r="O9" s="356"/>
      <c r="P9" s="356"/>
      <c r="Q9" s="356"/>
      <c r="R9" s="385" t="s">
        <v>217</v>
      </c>
      <c r="S9" s="386"/>
      <c r="T9" s="386"/>
      <c r="U9" s="387"/>
    </row>
    <row r="10" spans="2:21" s="218" customFormat="1" ht="21" customHeight="1" x14ac:dyDescent="0.55000000000000004">
      <c r="B10" s="257"/>
      <c r="C10" s="258"/>
      <c r="D10" s="258"/>
      <c r="E10" s="258"/>
      <c r="F10" s="262"/>
      <c r="G10" s="262"/>
      <c r="H10" s="262"/>
      <c r="I10" s="388"/>
      <c r="J10" s="262" t="s">
        <v>131</v>
      </c>
      <c r="K10" s="262"/>
      <c r="L10" s="262"/>
      <c r="M10" s="388"/>
      <c r="N10" s="259" t="s">
        <v>203</v>
      </c>
      <c r="O10" s="258"/>
      <c r="P10" s="258"/>
      <c r="Q10" s="258"/>
      <c r="R10" s="259" t="s">
        <v>130</v>
      </c>
      <c r="S10" s="258"/>
      <c r="T10" s="258"/>
      <c r="U10" s="263"/>
    </row>
    <row r="11" spans="2:21" s="218" customFormat="1" ht="21" customHeight="1" x14ac:dyDescent="0.55000000000000004">
      <c r="B11" s="283" t="s">
        <v>207</v>
      </c>
      <c r="C11" s="284"/>
      <c r="D11" s="284"/>
      <c r="E11" s="284"/>
      <c r="F11" s="284"/>
      <c r="G11" s="284"/>
      <c r="H11" s="284"/>
      <c r="I11" s="285"/>
      <c r="J11" s="241" t="s">
        <v>136</v>
      </c>
      <c r="K11" s="241"/>
      <c r="L11" s="241"/>
      <c r="M11" s="290"/>
      <c r="N11" s="374" t="s">
        <v>474</v>
      </c>
      <c r="O11" s="375"/>
      <c r="P11" s="375"/>
      <c r="Q11" s="375"/>
      <c r="R11" s="240" t="s">
        <v>201</v>
      </c>
      <c r="S11" s="241"/>
      <c r="T11" s="241"/>
      <c r="U11" s="242"/>
    </row>
    <row r="12" spans="2:21" s="116" customFormat="1" ht="12.9" customHeight="1" x14ac:dyDescent="0.25">
      <c r="B12" s="283"/>
      <c r="C12" s="284"/>
      <c r="D12" s="284"/>
      <c r="E12" s="284"/>
      <c r="F12" s="284"/>
      <c r="G12" s="284"/>
      <c r="H12" s="284"/>
      <c r="I12" s="285"/>
      <c r="J12" s="169" t="s">
        <v>42</v>
      </c>
      <c r="K12" s="118">
        <f>第一週明細!W28</f>
        <v>711.3</v>
      </c>
      <c r="L12" s="119" t="s">
        <v>9</v>
      </c>
      <c r="M12" s="126">
        <f>第一週明細!W24</f>
        <v>22.5</v>
      </c>
      <c r="N12" s="119" t="s">
        <v>42</v>
      </c>
      <c r="O12" s="118">
        <f>第一週明細!W36</f>
        <v>749.6</v>
      </c>
      <c r="P12" s="119" t="s">
        <v>9</v>
      </c>
      <c r="Q12" s="126">
        <f>第一週明細!W32</f>
        <v>24</v>
      </c>
      <c r="R12" s="119" t="s">
        <v>42</v>
      </c>
      <c r="S12" s="118">
        <f>第一週明細!W44</f>
        <v>746.9</v>
      </c>
      <c r="T12" s="119" t="s">
        <v>9</v>
      </c>
      <c r="U12" s="121">
        <f>第一週明細!W40</f>
        <v>24.5</v>
      </c>
    </row>
    <row r="13" spans="2:21" s="116" customFormat="1" ht="12.9" customHeight="1" thickBot="1" x14ac:dyDescent="0.3">
      <c r="B13" s="377"/>
      <c r="C13" s="378"/>
      <c r="D13" s="378"/>
      <c r="E13" s="378"/>
      <c r="F13" s="378"/>
      <c r="G13" s="378"/>
      <c r="H13" s="378"/>
      <c r="I13" s="379"/>
      <c r="J13" s="164" t="s">
        <v>7</v>
      </c>
      <c r="K13" s="123">
        <f>第一週明細!W22</f>
        <v>98.5</v>
      </c>
      <c r="L13" s="124" t="s">
        <v>11</v>
      </c>
      <c r="M13" s="127">
        <f>第一週明細!W26</f>
        <v>28.7</v>
      </c>
      <c r="N13" s="124" t="s">
        <v>7</v>
      </c>
      <c r="O13" s="123">
        <f>第一週明細!W30</f>
        <v>104.5</v>
      </c>
      <c r="P13" s="124" t="s">
        <v>11</v>
      </c>
      <c r="Q13" s="127">
        <f>第一週明細!W34</f>
        <v>28.9</v>
      </c>
      <c r="R13" s="124" t="s">
        <v>7</v>
      </c>
      <c r="S13" s="123">
        <f>第一週明細!W38</f>
        <v>103</v>
      </c>
      <c r="T13" s="124" t="s">
        <v>11</v>
      </c>
      <c r="U13" s="125">
        <f>第一週明細!W42</f>
        <v>28.6</v>
      </c>
    </row>
    <row r="14" spans="2:21" s="102" customFormat="1" ht="12" customHeight="1" x14ac:dyDescent="0.3">
      <c r="B14" s="347" t="s">
        <v>222</v>
      </c>
      <c r="C14" s="348"/>
      <c r="D14" s="348"/>
      <c r="E14" s="293"/>
      <c r="F14" s="348" t="s">
        <v>223</v>
      </c>
      <c r="G14" s="348"/>
      <c r="H14" s="348"/>
      <c r="I14" s="293"/>
      <c r="J14" s="292" t="s">
        <v>224</v>
      </c>
      <c r="K14" s="292"/>
      <c r="L14" s="292"/>
      <c r="M14" s="278"/>
      <c r="N14" s="292" t="s">
        <v>225</v>
      </c>
      <c r="O14" s="292"/>
      <c r="P14" s="292"/>
      <c r="Q14" s="278"/>
      <c r="R14" s="292" t="s">
        <v>226</v>
      </c>
      <c r="S14" s="292"/>
      <c r="T14" s="292"/>
      <c r="U14" s="376"/>
    </row>
    <row r="15" spans="2:21" s="218" customFormat="1" ht="21" customHeight="1" x14ac:dyDescent="0.55000000000000004">
      <c r="B15" s="306" t="s">
        <v>53</v>
      </c>
      <c r="C15" s="307"/>
      <c r="D15" s="307"/>
      <c r="E15" s="308"/>
      <c r="F15" s="308" t="s">
        <v>189</v>
      </c>
      <c r="G15" s="309"/>
      <c r="H15" s="309"/>
      <c r="I15" s="310"/>
      <c r="J15" s="311" t="s">
        <v>53</v>
      </c>
      <c r="K15" s="284"/>
      <c r="L15" s="284"/>
      <c r="M15" s="284"/>
      <c r="N15" s="311" t="s">
        <v>326</v>
      </c>
      <c r="O15" s="284"/>
      <c r="P15" s="284"/>
      <c r="Q15" s="284"/>
      <c r="R15" s="351" t="s">
        <v>234</v>
      </c>
      <c r="S15" s="352"/>
      <c r="T15" s="352"/>
      <c r="U15" s="353"/>
    </row>
    <row r="16" spans="2:21" s="219" customFormat="1" ht="21" customHeight="1" x14ac:dyDescent="0.55000000000000004">
      <c r="B16" s="312" t="s">
        <v>218</v>
      </c>
      <c r="C16" s="313"/>
      <c r="D16" s="313"/>
      <c r="E16" s="313"/>
      <c r="F16" s="314" t="s">
        <v>138</v>
      </c>
      <c r="G16" s="315"/>
      <c r="H16" s="315"/>
      <c r="I16" s="316"/>
      <c r="J16" s="369" t="s">
        <v>229</v>
      </c>
      <c r="K16" s="370"/>
      <c r="L16" s="370"/>
      <c r="M16" s="370"/>
      <c r="N16" s="336" t="s">
        <v>436</v>
      </c>
      <c r="O16" s="337"/>
      <c r="P16" s="337"/>
      <c r="Q16" s="337"/>
      <c r="R16" s="371" t="s">
        <v>437</v>
      </c>
      <c r="S16" s="372"/>
      <c r="T16" s="372"/>
      <c r="U16" s="373"/>
    </row>
    <row r="17" spans="2:21" s="219" customFormat="1" ht="21" customHeight="1" x14ac:dyDescent="0.55000000000000004">
      <c r="B17" s="295" t="s">
        <v>219</v>
      </c>
      <c r="C17" s="296"/>
      <c r="D17" s="296"/>
      <c r="E17" s="297"/>
      <c r="F17" s="298" t="s">
        <v>316</v>
      </c>
      <c r="G17" s="299"/>
      <c r="H17" s="299"/>
      <c r="I17" s="300"/>
      <c r="J17" s="355" t="s">
        <v>230</v>
      </c>
      <c r="K17" s="356"/>
      <c r="L17" s="356"/>
      <c r="M17" s="356"/>
      <c r="N17" s="357" t="s">
        <v>431</v>
      </c>
      <c r="O17" s="358"/>
      <c r="P17" s="358"/>
      <c r="Q17" s="358"/>
      <c r="R17" s="359" t="s">
        <v>438</v>
      </c>
      <c r="S17" s="360"/>
      <c r="T17" s="360"/>
      <c r="U17" s="361"/>
    </row>
    <row r="18" spans="2:21" s="219" customFormat="1" ht="21" customHeight="1" x14ac:dyDescent="0.55000000000000004">
      <c r="B18" s="243" t="s">
        <v>220</v>
      </c>
      <c r="C18" s="244"/>
      <c r="D18" s="244"/>
      <c r="E18" s="245"/>
      <c r="F18" s="246" t="s">
        <v>227</v>
      </c>
      <c r="G18" s="247"/>
      <c r="H18" s="247"/>
      <c r="I18" s="248"/>
      <c r="J18" s="362" t="s">
        <v>139</v>
      </c>
      <c r="K18" s="363"/>
      <c r="L18" s="363"/>
      <c r="M18" s="363"/>
      <c r="N18" s="364" t="s">
        <v>432</v>
      </c>
      <c r="O18" s="365"/>
      <c r="P18" s="365"/>
      <c r="Q18" s="365"/>
      <c r="R18" s="366" t="s">
        <v>235</v>
      </c>
      <c r="S18" s="367"/>
      <c r="T18" s="367"/>
      <c r="U18" s="368"/>
    </row>
    <row r="19" spans="2:21" s="218" customFormat="1" ht="21" customHeight="1" x14ac:dyDescent="0.55000000000000004">
      <c r="B19" s="257" t="s">
        <v>103</v>
      </c>
      <c r="C19" s="258"/>
      <c r="D19" s="258"/>
      <c r="E19" s="258"/>
      <c r="F19" s="259" t="s">
        <v>228</v>
      </c>
      <c r="G19" s="258"/>
      <c r="H19" s="258"/>
      <c r="I19" s="258"/>
      <c r="J19" s="259" t="s">
        <v>231</v>
      </c>
      <c r="K19" s="258"/>
      <c r="L19" s="258"/>
      <c r="M19" s="260"/>
      <c r="N19" s="261" t="s">
        <v>103</v>
      </c>
      <c r="O19" s="262"/>
      <c r="P19" s="262"/>
      <c r="Q19" s="262"/>
      <c r="R19" s="261" t="s">
        <v>236</v>
      </c>
      <c r="S19" s="262"/>
      <c r="T19" s="262"/>
      <c r="U19" s="354"/>
    </row>
    <row r="20" spans="2:21" s="218" customFormat="1" ht="21" customHeight="1" x14ac:dyDescent="0.55000000000000004">
      <c r="B20" s="289" t="s">
        <v>221</v>
      </c>
      <c r="C20" s="286"/>
      <c r="D20" s="286"/>
      <c r="E20" s="240"/>
      <c r="F20" s="286" t="s">
        <v>472</v>
      </c>
      <c r="G20" s="286"/>
      <c r="H20" s="286"/>
      <c r="I20" s="240"/>
      <c r="J20" s="286" t="s">
        <v>140</v>
      </c>
      <c r="K20" s="286"/>
      <c r="L20" s="286"/>
      <c r="M20" s="286"/>
      <c r="N20" s="240" t="s">
        <v>327</v>
      </c>
      <c r="O20" s="241"/>
      <c r="P20" s="241"/>
      <c r="Q20" s="241"/>
      <c r="R20" s="240" t="s">
        <v>237</v>
      </c>
      <c r="S20" s="241"/>
      <c r="T20" s="241"/>
      <c r="U20" s="242"/>
    </row>
    <row r="21" spans="2:21" s="116" customFormat="1" ht="12.9" customHeight="1" x14ac:dyDescent="0.25">
      <c r="B21" s="163" t="s">
        <v>42</v>
      </c>
      <c r="C21" s="128">
        <f>第二週明細!W12</f>
        <v>742.1</v>
      </c>
      <c r="D21" s="129" t="s">
        <v>9</v>
      </c>
      <c r="E21" s="130">
        <f>第二週明細!W8</f>
        <v>24.5</v>
      </c>
      <c r="F21" s="119" t="s">
        <v>42</v>
      </c>
      <c r="G21" s="118">
        <f>第二週明細!W20</f>
        <v>744.1</v>
      </c>
      <c r="H21" s="119" t="s">
        <v>9</v>
      </c>
      <c r="I21" s="126">
        <f>第二週明細!W16</f>
        <v>24.5</v>
      </c>
      <c r="J21" s="119" t="s">
        <v>42</v>
      </c>
      <c r="K21" s="118">
        <f>第二週明細!W28</f>
        <v>717.9</v>
      </c>
      <c r="L21" s="119" t="s">
        <v>9</v>
      </c>
      <c r="M21" s="120">
        <f>第二週明細!W24</f>
        <v>23.5</v>
      </c>
      <c r="N21" s="119" t="s">
        <v>42</v>
      </c>
      <c r="O21" s="118">
        <f>第二週明細!W36</f>
        <v>723.7</v>
      </c>
      <c r="P21" s="119" t="s">
        <v>9</v>
      </c>
      <c r="Q21" s="126">
        <f>第二週明細!W32</f>
        <v>24.5</v>
      </c>
      <c r="R21" s="119" t="s">
        <v>42</v>
      </c>
      <c r="S21" s="118">
        <f>第二週明細!W44</f>
        <v>738.4</v>
      </c>
      <c r="T21" s="119" t="s">
        <v>9</v>
      </c>
      <c r="U21" s="121">
        <f>第二週明細!W40</f>
        <v>24</v>
      </c>
    </row>
    <row r="22" spans="2:21" s="116" customFormat="1" ht="10.199999999999999" customHeight="1" thickBot="1" x14ac:dyDescent="0.3">
      <c r="B22" s="122" t="s">
        <v>7</v>
      </c>
      <c r="C22" s="123">
        <f>第二週明細!W6</f>
        <v>101.5</v>
      </c>
      <c r="D22" s="124" t="s">
        <v>11</v>
      </c>
      <c r="E22" s="123">
        <f>第二週明細!W10</f>
        <v>28.900000000000002</v>
      </c>
      <c r="F22" s="124" t="s">
        <v>7</v>
      </c>
      <c r="G22" s="123">
        <f>第二週明細!W14</f>
        <v>102</v>
      </c>
      <c r="H22" s="124" t="s">
        <v>11</v>
      </c>
      <c r="I22" s="127">
        <f>第二週明細!W18</f>
        <v>28.900000000000002</v>
      </c>
      <c r="J22" s="124" t="s">
        <v>7</v>
      </c>
      <c r="K22" s="123">
        <f>第二週明細!W22</f>
        <v>98</v>
      </c>
      <c r="L22" s="124" t="s">
        <v>11</v>
      </c>
      <c r="M22" s="123">
        <f>第二週明細!W26</f>
        <v>28.6</v>
      </c>
      <c r="N22" s="124" t="s">
        <v>7</v>
      </c>
      <c r="O22" s="123">
        <f>第二週明細!W30</f>
        <v>97.5</v>
      </c>
      <c r="P22" s="124" t="s">
        <v>11</v>
      </c>
      <c r="Q22" s="127">
        <f>第二週明細!W34</f>
        <v>28.3</v>
      </c>
      <c r="R22" s="124" t="s">
        <v>7</v>
      </c>
      <c r="S22" s="123">
        <f>第二週明細!W38</f>
        <v>102</v>
      </c>
      <c r="T22" s="124" t="s">
        <v>11</v>
      </c>
      <c r="U22" s="125">
        <f>第二週明細!W42</f>
        <v>28.6</v>
      </c>
    </row>
    <row r="23" spans="2:21" s="102" customFormat="1" ht="12" customHeight="1" x14ac:dyDescent="0.3">
      <c r="B23" s="347" t="s">
        <v>270</v>
      </c>
      <c r="C23" s="348"/>
      <c r="D23" s="348"/>
      <c r="E23" s="348"/>
      <c r="F23" s="349" t="s">
        <v>271</v>
      </c>
      <c r="G23" s="348"/>
      <c r="H23" s="348"/>
      <c r="I23" s="348"/>
      <c r="J23" s="348" t="s">
        <v>272</v>
      </c>
      <c r="K23" s="348"/>
      <c r="L23" s="348"/>
      <c r="M23" s="293"/>
      <c r="N23" s="293" t="s">
        <v>273</v>
      </c>
      <c r="O23" s="294"/>
      <c r="P23" s="294"/>
      <c r="Q23" s="294"/>
      <c r="R23" s="293" t="s">
        <v>274</v>
      </c>
      <c r="S23" s="294"/>
      <c r="T23" s="294"/>
      <c r="U23" s="350"/>
    </row>
    <row r="24" spans="2:21" s="218" customFormat="1" ht="21" customHeight="1" x14ac:dyDescent="0.55000000000000004">
      <c r="B24" s="283" t="s">
        <v>135</v>
      </c>
      <c r="C24" s="284"/>
      <c r="D24" s="284"/>
      <c r="E24" s="285"/>
      <c r="F24" s="284" t="s">
        <v>190</v>
      </c>
      <c r="G24" s="284"/>
      <c r="H24" s="284"/>
      <c r="I24" s="285"/>
      <c r="J24" s="311" t="s">
        <v>90</v>
      </c>
      <c r="K24" s="284"/>
      <c r="L24" s="284"/>
      <c r="M24" s="284"/>
      <c r="N24" s="311" t="s">
        <v>64</v>
      </c>
      <c r="O24" s="284"/>
      <c r="P24" s="284"/>
      <c r="Q24" s="284"/>
      <c r="R24" s="351" t="s">
        <v>241</v>
      </c>
      <c r="S24" s="352"/>
      <c r="T24" s="352"/>
      <c r="U24" s="353"/>
    </row>
    <row r="25" spans="2:21" s="218" customFormat="1" ht="21" customHeight="1" x14ac:dyDescent="0.55000000000000004">
      <c r="B25" s="328" t="s">
        <v>238</v>
      </c>
      <c r="C25" s="271"/>
      <c r="D25" s="271"/>
      <c r="E25" s="272"/>
      <c r="F25" s="329" t="s">
        <v>444</v>
      </c>
      <c r="G25" s="329"/>
      <c r="H25" s="329"/>
      <c r="I25" s="330"/>
      <c r="J25" s="331" t="s">
        <v>142</v>
      </c>
      <c r="K25" s="332"/>
      <c r="L25" s="332"/>
      <c r="M25" s="333"/>
      <c r="N25" s="334" t="s">
        <v>423</v>
      </c>
      <c r="O25" s="335"/>
      <c r="P25" s="335"/>
      <c r="Q25" s="335"/>
      <c r="R25" s="336" t="s">
        <v>455</v>
      </c>
      <c r="S25" s="337"/>
      <c r="T25" s="337"/>
      <c r="U25" s="338"/>
    </row>
    <row r="26" spans="2:21" s="218" customFormat="1" ht="21" customHeight="1" x14ac:dyDescent="0.55000000000000004">
      <c r="B26" s="339" t="s">
        <v>469</v>
      </c>
      <c r="C26" s="299"/>
      <c r="D26" s="299"/>
      <c r="E26" s="300"/>
      <c r="F26" s="305" t="s">
        <v>445</v>
      </c>
      <c r="G26" s="305"/>
      <c r="H26" s="305"/>
      <c r="I26" s="340"/>
      <c r="J26" s="341" t="s">
        <v>143</v>
      </c>
      <c r="K26" s="342"/>
      <c r="L26" s="342"/>
      <c r="M26" s="343"/>
      <c r="N26" s="322" t="s">
        <v>240</v>
      </c>
      <c r="O26" s="323"/>
      <c r="P26" s="323"/>
      <c r="Q26" s="323"/>
      <c r="R26" s="344" t="s">
        <v>242</v>
      </c>
      <c r="S26" s="345"/>
      <c r="T26" s="345"/>
      <c r="U26" s="346"/>
    </row>
    <row r="27" spans="2:21" s="218" customFormat="1" ht="21" customHeight="1" x14ac:dyDescent="0.55000000000000004">
      <c r="B27" s="325" t="s">
        <v>443</v>
      </c>
      <c r="C27" s="326"/>
      <c r="D27" s="326"/>
      <c r="E27" s="327"/>
      <c r="F27" s="317" t="s">
        <v>239</v>
      </c>
      <c r="G27" s="317"/>
      <c r="H27" s="317"/>
      <c r="I27" s="318"/>
      <c r="J27" s="319" t="s">
        <v>123</v>
      </c>
      <c r="K27" s="319"/>
      <c r="L27" s="319"/>
      <c r="M27" s="319"/>
      <c r="N27" s="320" t="s">
        <v>447</v>
      </c>
      <c r="O27" s="321"/>
      <c r="P27" s="321"/>
      <c r="Q27" s="321"/>
      <c r="R27" s="322" t="s">
        <v>243</v>
      </c>
      <c r="S27" s="323"/>
      <c r="T27" s="323"/>
      <c r="U27" s="324"/>
    </row>
    <row r="28" spans="2:21" s="218" customFormat="1" ht="21" customHeight="1" x14ac:dyDescent="0.55000000000000004">
      <c r="B28" s="257" t="s">
        <v>133</v>
      </c>
      <c r="C28" s="258"/>
      <c r="D28" s="258"/>
      <c r="E28" s="258"/>
      <c r="F28" s="259" t="s">
        <v>137</v>
      </c>
      <c r="G28" s="258"/>
      <c r="H28" s="258"/>
      <c r="I28" s="258"/>
      <c r="J28" s="261" t="s">
        <v>103</v>
      </c>
      <c r="K28" s="262"/>
      <c r="L28" s="262"/>
      <c r="M28" s="262"/>
      <c r="N28" s="259" t="s">
        <v>204</v>
      </c>
      <c r="O28" s="258"/>
      <c r="P28" s="258"/>
      <c r="Q28" s="258"/>
      <c r="R28" s="259" t="s">
        <v>103</v>
      </c>
      <c r="S28" s="258"/>
      <c r="T28" s="258"/>
      <c r="U28" s="263"/>
    </row>
    <row r="29" spans="2:21" s="218" customFormat="1" ht="21" customHeight="1" x14ac:dyDescent="0.55000000000000004">
      <c r="B29" s="283" t="s">
        <v>141</v>
      </c>
      <c r="C29" s="284"/>
      <c r="D29" s="284"/>
      <c r="E29" s="285"/>
      <c r="F29" s="284" t="s">
        <v>134</v>
      </c>
      <c r="G29" s="284"/>
      <c r="H29" s="284"/>
      <c r="I29" s="285"/>
      <c r="J29" s="286" t="s">
        <v>202</v>
      </c>
      <c r="K29" s="286"/>
      <c r="L29" s="286"/>
      <c r="M29" s="286"/>
      <c r="N29" s="287" t="s">
        <v>475</v>
      </c>
      <c r="O29" s="288"/>
      <c r="P29" s="288"/>
      <c r="Q29" s="288"/>
      <c r="R29" s="240" t="s">
        <v>144</v>
      </c>
      <c r="S29" s="241"/>
      <c r="T29" s="241"/>
      <c r="U29" s="242"/>
    </row>
    <row r="30" spans="2:21" s="116" customFormat="1" ht="12.9" customHeight="1" x14ac:dyDescent="0.25">
      <c r="B30" s="117" t="s">
        <v>42</v>
      </c>
      <c r="C30" s="118">
        <f>第三週明細!W12</f>
        <v>722.4</v>
      </c>
      <c r="D30" s="119" t="s">
        <v>9</v>
      </c>
      <c r="E30" s="120">
        <f>第三週明細!W8</f>
        <v>24</v>
      </c>
      <c r="F30" s="169" t="s">
        <v>65</v>
      </c>
      <c r="G30" s="118">
        <f>第三週明細!W20</f>
        <v>749.5</v>
      </c>
      <c r="H30" s="119" t="s">
        <v>9</v>
      </c>
      <c r="I30" s="120">
        <f>第三週明細!W16</f>
        <v>25.5</v>
      </c>
      <c r="J30" s="119" t="s">
        <v>65</v>
      </c>
      <c r="K30" s="118">
        <f>第三週明細!W28</f>
        <v>725.7</v>
      </c>
      <c r="L30" s="119" t="s">
        <v>9</v>
      </c>
      <c r="M30" s="120">
        <f>第三週明細!W24</f>
        <v>22.5</v>
      </c>
      <c r="N30" s="119" t="s">
        <v>65</v>
      </c>
      <c r="O30" s="118">
        <f>第三週明細!W36</f>
        <v>752.9</v>
      </c>
      <c r="P30" s="119" t="s">
        <v>9</v>
      </c>
      <c r="Q30" s="126">
        <f>第三週明細!W32</f>
        <v>22.5</v>
      </c>
      <c r="R30" s="119" t="s">
        <v>66</v>
      </c>
      <c r="S30" s="118">
        <f>第三週明細!W44</f>
        <v>770.7</v>
      </c>
      <c r="T30" s="119" t="s">
        <v>9</v>
      </c>
      <c r="U30" s="121">
        <f>第三週明細!W40</f>
        <v>25.5</v>
      </c>
    </row>
    <row r="31" spans="2:21" s="116" customFormat="1" ht="12.9" customHeight="1" thickBot="1" x14ac:dyDescent="0.3">
      <c r="B31" s="122" t="s">
        <v>7</v>
      </c>
      <c r="C31" s="123">
        <f>第三週明細!W6</f>
        <v>98</v>
      </c>
      <c r="D31" s="124" t="s">
        <v>43</v>
      </c>
      <c r="E31" s="123">
        <f>第三週明細!W10</f>
        <v>28.6</v>
      </c>
      <c r="F31" s="164" t="s">
        <v>7</v>
      </c>
      <c r="G31" s="123">
        <f>第三週明細!W14</f>
        <v>101.5</v>
      </c>
      <c r="H31" s="124" t="s">
        <v>67</v>
      </c>
      <c r="I31" s="123">
        <f>第三週明細!W18</f>
        <v>28.5</v>
      </c>
      <c r="J31" s="124" t="s">
        <v>7</v>
      </c>
      <c r="K31" s="123">
        <f>第三週明細!W22</f>
        <v>102</v>
      </c>
      <c r="L31" s="124" t="s">
        <v>11</v>
      </c>
      <c r="M31" s="123">
        <f>第三週明細!W26</f>
        <v>28.8</v>
      </c>
      <c r="N31" s="124" t="s">
        <v>7</v>
      </c>
      <c r="O31" s="123">
        <f>第三週明細!W30</f>
        <v>109.5</v>
      </c>
      <c r="P31" s="124" t="s">
        <v>11</v>
      </c>
      <c r="Q31" s="127">
        <f>第三週明細!W34</f>
        <v>28.1</v>
      </c>
      <c r="R31" s="124" t="s">
        <v>7</v>
      </c>
      <c r="S31" s="123">
        <f>第三週明細!W38</f>
        <v>104.5</v>
      </c>
      <c r="T31" s="124" t="s">
        <v>11</v>
      </c>
      <c r="U31" s="125">
        <f>第三週明細!W42</f>
        <v>30.8</v>
      </c>
    </row>
    <row r="32" spans="2:21" s="102" customFormat="1" ht="12" customHeight="1" x14ac:dyDescent="0.3">
      <c r="B32" s="291" t="s">
        <v>275</v>
      </c>
      <c r="C32" s="279"/>
      <c r="D32" s="279"/>
      <c r="E32" s="279"/>
      <c r="F32" s="292" t="s">
        <v>276</v>
      </c>
      <c r="G32" s="292"/>
      <c r="H32" s="292"/>
      <c r="I32" s="278"/>
      <c r="J32" s="292" t="s">
        <v>277</v>
      </c>
      <c r="K32" s="292"/>
      <c r="L32" s="292"/>
      <c r="M32" s="292"/>
      <c r="N32" s="293" t="s">
        <v>278</v>
      </c>
      <c r="O32" s="294"/>
      <c r="P32" s="294"/>
      <c r="Q32" s="294"/>
      <c r="R32" s="278" t="s">
        <v>279</v>
      </c>
      <c r="S32" s="279"/>
      <c r="T32" s="279"/>
      <c r="U32" s="280"/>
    </row>
    <row r="33" spans="2:21" s="218" customFormat="1" ht="21" customHeight="1" x14ac:dyDescent="0.55000000000000004">
      <c r="B33" s="306" t="s">
        <v>53</v>
      </c>
      <c r="C33" s="307"/>
      <c r="D33" s="307"/>
      <c r="E33" s="308"/>
      <c r="F33" s="308" t="s">
        <v>189</v>
      </c>
      <c r="G33" s="309"/>
      <c r="H33" s="309"/>
      <c r="I33" s="310"/>
      <c r="J33" s="311" t="s">
        <v>53</v>
      </c>
      <c r="K33" s="284"/>
      <c r="L33" s="284"/>
      <c r="M33" s="285"/>
      <c r="N33" s="308" t="s">
        <v>200</v>
      </c>
      <c r="O33" s="309"/>
      <c r="P33" s="309"/>
      <c r="Q33" s="309"/>
      <c r="R33" s="267" t="s">
        <v>253</v>
      </c>
      <c r="S33" s="268"/>
      <c r="T33" s="268"/>
      <c r="U33" s="269"/>
    </row>
    <row r="34" spans="2:21" s="218" customFormat="1" ht="21" customHeight="1" x14ac:dyDescent="0.55000000000000004">
      <c r="B34" s="312" t="s">
        <v>451</v>
      </c>
      <c r="C34" s="313"/>
      <c r="D34" s="313"/>
      <c r="E34" s="313"/>
      <c r="F34" s="314" t="s">
        <v>247</v>
      </c>
      <c r="G34" s="315"/>
      <c r="H34" s="315"/>
      <c r="I34" s="316"/>
      <c r="J34" s="270" t="s">
        <v>249</v>
      </c>
      <c r="K34" s="271"/>
      <c r="L34" s="271"/>
      <c r="M34" s="272"/>
      <c r="N34" s="273" t="s">
        <v>145</v>
      </c>
      <c r="O34" s="274"/>
      <c r="P34" s="274"/>
      <c r="Q34" s="274"/>
      <c r="R34" s="275" t="s">
        <v>385</v>
      </c>
      <c r="S34" s="276"/>
      <c r="T34" s="276"/>
      <c r="U34" s="277"/>
    </row>
    <row r="35" spans="2:21" s="218" customFormat="1" ht="21" customHeight="1" x14ac:dyDescent="0.55000000000000004">
      <c r="B35" s="295" t="s">
        <v>244</v>
      </c>
      <c r="C35" s="296"/>
      <c r="D35" s="296"/>
      <c r="E35" s="297"/>
      <c r="F35" s="298" t="s">
        <v>248</v>
      </c>
      <c r="G35" s="299"/>
      <c r="H35" s="299"/>
      <c r="I35" s="300"/>
      <c r="J35" s="301" t="s">
        <v>471</v>
      </c>
      <c r="K35" s="302"/>
      <c r="L35" s="302"/>
      <c r="M35" s="303"/>
      <c r="N35" s="304" t="s">
        <v>251</v>
      </c>
      <c r="O35" s="305"/>
      <c r="P35" s="305"/>
      <c r="Q35" s="305"/>
      <c r="R35" s="264" t="s">
        <v>254</v>
      </c>
      <c r="S35" s="265"/>
      <c r="T35" s="265"/>
      <c r="U35" s="266"/>
    </row>
    <row r="36" spans="2:21" s="218" customFormat="1" ht="21" customHeight="1" x14ac:dyDescent="0.55000000000000004">
      <c r="B36" s="243" t="s">
        <v>245</v>
      </c>
      <c r="C36" s="244"/>
      <c r="D36" s="244"/>
      <c r="E36" s="245"/>
      <c r="F36" s="246" t="s">
        <v>454</v>
      </c>
      <c r="G36" s="247"/>
      <c r="H36" s="247"/>
      <c r="I36" s="248"/>
      <c r="J36" s="249" t="s">
        <v>232</v>
      </c>
      <c r="K36" s="250"/>
      <c r="L36" s="250"/>
      <c r="M36" s="251"/>
      <c r="N36" s="252" t="s">
        <v>252</v>
      </c>
      <c r="O36" s="253"/>
      <c r="P36" s="253"/>
      <c r="Q36" s="253"/>
      <c r="R36" s="254" t="s">
        <v>482</v>
      </c>
      <c r="S36" s="255"/>
      <c r="T36" s="255"/>
      <c r="U36" s="256"/>
    </row>
    <row r="37" spans="2:21" s="218" customFormat="1" ht="21" customHeight="1" x14ac:dyDescent="0.55000000000000004">
      <c r="B37" s="257" t="s">
        <v>137</v>
      </c>
      <c r="C37" s="258"/>
      <c r="D37" s="258"/>
      <c r="E37" s="258"/>
      <c r="F37" s="259" t="s">
        <v>103</v>
      </c>
      <c r="G37" s="258"/>
      <c r="H37" s="258"/>
      <c r="I37" s="258"/>
      <c r="J37" s="259" t="s">
        <v>204</v>
      </c>
      <c r="K37" s="258"/>
      <c r="L37" s="258"/>
      <c r="M37" s="260"/>
      <c r="N37" s="261" t="s">
        <v>231</v>
      </c>
      <c r="O37" s="262"/>
      <c r="P37" s="262"/>
      <c r="Q37" s="262"/>
      <c r="R37" s="259" t="s">
        <v>133</v>
      </c>
      <c r="S37" s="258"/>
      <c r="T37" s="258"/>
      <c r="U37" s="263"/>
    </row>
    <row r="38" spans="2:21" s="218" customFormat="1" ht="21" customHeight="1" x14ac:dyDescent="0.55000000000000004">
      <c r="B38" s="289" t="s">
        <v>246</v>
      </c>
      <c r="C38" s="286"/>
      <c r="D38" s="286"/>
      <c r="E38" s="240"/>
      <c r="F38" s="286" t="s">
        <v>375</v>
      </c>
      <c r="G38" s="286"/>
      <c r="H38" s="286"/>
      <c r="I38" s="240"/>
      <c r="J38" s="240" t="s">
        <v>250</v>
      </c>
      <c r="K38" s="241"/>
      <c r="L38" s="241"/>
      <c r="M38" s="290"/>
      <c r="N38" s="240" t="s">
        <v>144</v>
      </c>
      <c r="O38" s="241"/>
      <c r="P38" s="241"/>
      <c r="Q38" s="241"/>
      <c r="R38" s="240" t="s">
        <v>255</v>
      </c>
      <c r="S38" s="241"/>
      <c r="T38" s="241"/>
      <c r="U38" s="242"/>
    </row>
    <row r="39" spans="2:21" s="116" customFormat="1" ht="12.9" customHeight="1" x14ac:dyDescent="0.25">
      <c r="B39" s="163" t="s">
        <v>42</v>
      </c>
      <c r="C39" s="128">
        <f>第四週明細!W12</f>
        <v>752.2</v>
      </c>
      <c r="D39" s="129" t="s">
        <v>9</v>
      </c>
      <c r="E39" s="130">
        <f>第四週明細!W8</f>
        <v>25</v>
      </c>
      <c r="F39" s="119" t="s">
        <v>42</v>
      </c>
      <c r="G39" s="118">
        <f>第四週明細!W20</f>
        <v>733.3</v>
      </c>
      <c r="H39" s="119" t="s">
        <v>9</v>
      </c>
      <c r="I39" s="126">
        <f>第四週明細!W16</f>
        <v>24.5</v>
      </c>
      <c r="J39" s="119" t="s">
        <v>69</v>
      </c>
      <c r="K39" s="118">
        <f>第四週明細!W28</f>
        <v>742.1</v>
      </c>
      <c r="L39" s="119" t="s">
        <v>9</v>
      </c>
      <c r="M39" s="120">
        <f>第四週明細!W24</f>
        <v>24.5</v>
      </c>
      <c r="N39" s="119" t="s">
        <v>63</v>
      </c>
      <c r="O39" s="118">
        <f>第四週明細!W36</f>
        <v>755.8</v>
      </c>
      <c r="P39" s="119" t="s">
        <v>9</v>
      </c>
      <c r="Q39" s="120">
        <f>第四週明細!W32</f>
        <v>25</v>
      </c>
      <c r="R39" s="119" t="s">
        <v>42</v>
      </c>
      <c r="S39" s="118">
        <f>第四週明細!W44</f>
        <v>769.30000000000007</v>
      </c>
      <c r="T39" s="119" t="s">
        <v>9</v>
      </c>
      <c r="U39" s="121">
        <f>第四週明細!W40</f>
        <v>24.9</v>
      </c>
    </row>
    <row r="40" spans="2:21" s="116" customFormat="1" ht="12.9" customHeight="1" thickBot="1" x14ac:dyDescent="0.3">
      <c r="B40" s="122" t="s">
        <v>7</v>
      </c>
      <c r="C40" s="123">
        <f>第四週明細!W6</f>
        <v>103</v>
      </c>
      <c r="D40" s="124" t="s">
        <v>11</v>
      </c>
      <c r="E40" s="123">
        <f>第四週明細!W10</f>
        <v>28.8</v>
      </c>
      <c r="F40" s="124" t="s">
        <v>7</v>
      </c>
      <c r="G40" s="123">
        <f>第四週明細!W14</f>
        <v>99.5</v>
      </c>
      <c r="H40" s="124" t="s">
        <v>11</v>
      </c>
      <c r="I40" s="127">
        <f>第四週明細!W18</f>
        <v>28.7</v>
      </c>
      <c r="J40" s="124" t="s">
        <v>7</v>
      </c>
      <c r="K40" s="123">
        <f>第四週明細!W22</f>
        <v>101.5</v>
      </c>
      <c r="L40" s="124" t="s">
        <v>11</v>
      </c>
      <c r="M40" s="123">
        <f>第四週明細!W26</f>
        <v>28.9</v>
      </c>
      <c r="N40" s="124" t="s">
        <v>7</v>
      </c>
      <c r="O40" s="123">
        <f>第四週明細!W30</f>
        <v>102.5</v>
      </c>
      <c r="P40" s="124" t="s">
        <v>11</v>
      </c>
      <c r="Q40" s="123">
        <f>第四週明細!W34</f>
        <v>30.2</v>
      </c>
      <c r="R40" s="124" t="s">
        <v>7</v>
      </c>
      <c r="S40" s="123">
        <f>第四週明細!W38</f>
        <v>105.5</v>
      </c>
      <c r="T40" s="124" t="s">
        <v>11</v>
      </c>
      <c r="U40" s="125">
        <f>第四週明細!W42</f>
        <v>30.8</v>
      </c>
    </row>
    <row r="41" spans="2:21" s="102" customFormat="1" ht="12" customHeight="1" x14ac:dyDescent="0.3">
      <c r="B41" s="420" t="s">
        <v>281</v>
      </c>
      <c r="C41" s="294"/>
      <c r="D41" s="294"/>
      <c r="E41" s="294"/>
      <c r="F41" s="348" t="s">
        <v>282</v>
      </c>
      <c r="G41" s="348"/>
      <c r="H41" s="348"/>
      <c r="I41" s="348"/>
      <c r="J41" s="415" t="s">
        <v>283</v>
      </c>
      <c r="K41" s="292"/>
      <c r="L41" s="292"/>
      <c r="M41" s="278"/>
      <c r="N41" s="293" t="s">
        <v>284</v>
      </c>
      <c r="O41" s="294"/>
      <c r="P41" s="294"/>
      <c r="Q41" s="294"/>
      <c r="R41" s="421" t="s">
        <v>280</v>
      </c>
      <c r="S41" s="422"/>
      <c r="T41" s="422"/>
      <c r="U41" s="423"/>
    </row>
    <row r="42" spans="2:21" s="218" customFormat="1" ht="21" customHeight="1" x14ac:dyDescent="0.55000000000000004">
      <c r="B42" s="424" t="s">
        <v>53</v>
      </c>
      <c r="C42" s="309"/>
      <c r="D42" s="309"/>
      <c r="E42" s="309"/>
      <c r="F42" s="308" t="s">
        <v>187</v>
      </c>
      <c r="G42" s="309"/>
      <c r="H42" s="309"/>
      <c r="I42" s="310"/>
      <c r="J42" s="311" t="s">
        <v>53</v>
      </c>
      <c r="K42" s="284"/>
      <c r="L42" s="284"/>
      <c r="M42" s="284"/>
      <c r="N42" s="311" t="s">
        <v>205</v>
      </c>
      <c r="O42" s="284"/>
      <c r="P42" s="284"/>
      <c r="Q42" s="284"/>
      <c r="R42" s="425" t="s">
        <v>256</v>
      </c>
      <c r="S42" s="416"/>
      <c r="T42" s="416"/>
      <c r="U42" s="426"/>
    </row>
    <row r="43" spans="2:21" s="218" customFormat="1" ht="21" customHeight="1" x14ac:dyDescent="0.55000000000000004">
      <c r="B43" s="427" t="s">
        <v>260</v>
      </c>
      <c r="C43" s="428"/>
      <c r="D43" s="428"/>
      <c r="E43" s="428"/>
      <c r="F43" s="429" t="s">
        <v>262</v>
      </c>
      <c r="G43" s="430"/>
      <c r="H43" s="430"/>
      <c r="I43" s="431"/>
      <c r="J43" s="432" t="s">
        <v>461</v>
      </c>
      <c r="K43" s="433"/>
      <c r="L43" s="433"/>
      <c r="M43" s="433"/>
      <c r="N43" s="434" t="s">
        <v>269</v>
      </c>
      <c r="O43" s="435"/>
      <c r="P43" s="435"/>
      <c r="Q43" s="435"/>
      <c r="R43" s="436" t="s">
        <v>397</v>
      </c>
      <c r="S43" s="437"/>
      <c r="T43" s="437"/>
      <c r="U43" s="438"/>
    </row>
    <row r="44" spans="2:21" s="218" customFormat="1" ht="21" customHeight="1" x14ac:dyDescent="0.55000000000000004">
      <c r="B44" s="439" t="s">
        <v>261</v>
      </c>
      <c r="C44" s="440"/>
      <c r="D44" s="440"/>
      <c r="E44" s="440"/>
      <c r="F44" s="441" t="s">
        <v>263</v>
      </c>
      <c r="G44" s="442"/>
      <c r="H44" s="442"/>
      <c r="I44" s="443"/>
      <c r="J44" s="252" t="s">
        <v>266</v>
      </c>
      <c r="K44" s="253"/>
      <c r="L44" s="253"/>
      <c r="M44" s="253"/>
      <c r="N44" s="444" t="s">
        <v>458</v>
      </c>
      <c r="O44" s="445"/>
      <c r="P44" s="445"/>
      <c r="Q44" s="445"/>
      <c r="R44" s="344" t="s">
        <v>257</v>
      </c>
      <c r="S44" s="345"/>
      <c r="T44" s="345"/>
      <c r="U44" s="346"/>
    </row>
    <row r="45" spans="2:21" s="218" customFormat="1" ht="21" customHeight="1" x14ac:dyDescent="0.55000000000000004">
      <c r="B45" s="447" t="s">
        <v>456</v>
      </c>
      <c r="C45" s="448"/>
      <c r="D45" s="448"/>
      <c r="E45" s="448"/>
      <c r="F45" s="449" t="s">
        <v>264</v>
      </c>
      <c r="G45" s="450"/>
      <c r="H45" s="450"/>
      <c r="I45" s="451"/>
      <c r="J45" s="452" t="s">
        <v>267</v>
      </c>
      <c r="K45" s="453"/>
      <c r="L45" s="453"/>
      <c r="M45" s="453"/>
      <c r="N45" s="364" t="s">
        <v>421</v>
      </c>
      <c r="O45" s="365"/>
      <c r="P45" s="365"/>
      <c r="Q45" s="365"/>
      <c r="R45" s="454" t="s">
        <v>463</v>
      </c>
      <c r="S45" s="455"/>
      <c r="T45" s="455"/>
      <c r="U45" s="456"/>
    </row>
    <row r="46" spans="2:21" s="218" customFormat="1" ht="21" customHeight="1" x14ac:dyDescent="0.55000000000000004">
      <c r="B46" s="457" t="s">
        <v>103</v>
      </c>
      <c r="C46" s="262"/>
      <c r="D46" s="262"/>
      <c r="E46" s="262"/>
      <c r="F46" s="259" t="s">
        <v>137</v>
      </c>
      <c r="G46" s="258"/>
      <c r="H46" s="258"/>
      <c r="I46" s="258"/>
      <c r="J46" s="259" t="s">
        <v>203</v>
      </c>
      <c r="K46" s="258"/>
      <c r="L46" s="258"/>
      <c r="M46" s="258"/>
      <c r="N46" s="261" t="s">
        <v>132</v>
      </c>
      <c r="O46" s="262"/>
      <c r="P46" s="262"/>
      <c r="Q46" s="262"/>
      <c r="R46" s="261" t="s">
        <v>259</v>
      </c>
      <c r="S46" s="262"/>
      <c r="T46" s="262"/>
      <c r="U46" s="354"/>
    </row>
    <row r="47" spans="2:21" s="218" customFormat="1" ht="21" customHeight="1" x14ac:dyDescent="0.55000000000000004">
      <c r="B47" s="446" t="s">
        <v>144</v>
      </c>
      <c r="C47" s="241"/>
      <c r="D47" s="241"/>
      <c r="E47" s="241"/>
      <c r="F47" s="286" t="s">
        <v>265</v>
      </c>
      <c r="G47" s="286"/>
      <c r="H47" s="286"/>
      <c r="I47" s="240"/>
      <c r="J47" s="286" t="s">
        <v>268</v>
      </c>
      <c r="K47" s="286"/>
      <c r="L47" s="286"/>
      <c r="M47" s="286"/>
      <c r="N47" s="240" t="s">
        <v>102</v>
      </c>
      <c r="O47" s="241"/>
      <c r="P47" s="241"/>
      <c r="Q47" s="241"/>
      <c r="R47" s="425" t="s">
        <v>258</v>
      </c>
      <c r="S47" s="416"/>
      <c r="T47" s="416"/>
      <c r="U47" s="426"/>
    </row>
    <row r="48" spans="2:21" s="116" customFormat="1" ht="12.9" customHeight="1" x14ac:dyDescent="0.25">
      <c r="B48" s="217" t="s">
        <v>63</v>
      </c>
      <c r="C48" s="118">
        <f>'第五週明細 '!W12</f>
        <v>701.2</v>
      </c>
      <c r="D48" s="153" t="s">
        <v>68</v>
      </c>
      <c r="E48" s="126">
        <f>'第五週明細 '!W8</f>
        <v>22</v>
      </c>
      <c r="F48" s="119" t="s">
        <v>42</v>
      </c>
      <c r="G48" s="118">
        <f>'第五週明細 '!W20</f>
        <v>743.7</v>
      </c>
      <c r="H48" s="119" t="s">
        <v>9</v>
      </c>
      <c r="I48" s="126">
        <f>'第五週明細 '!W16</f>
        <v>24.5</v>
      </c>
      <c r="J48" s="119" t="s">
        <v>42</v>
      </c>
      <c r="K48" s="118">
        <f>'第五週明細 '!W28</f>
        <v>756.2</v>
      </c>
      <c r="L48" s="119" t="s">
        <v>9</v>
      </c>
      <c r="M48" s="120">
        <f>'第五週明細 '!W24</f>
        <v>25</v>
      </c>
      <c r="N48" s="119" t="s">
        <v>42</v>
      </c>
      <c r="O48" s="118">
        <f>'第五週明細 '!W36</f>
        <v>715.7</v>
      </c>
      <c r="P48" s="119" t="s">
        <v>9</v>
      </c>
      <c r="Q48" s="126">
        <f>'第五週明細 '!W32</f>
        <v>22.5</v>
      </c>
      <c r="R48" s="119" t="s">
        <v>42</v>
      </c>
      <c r="S48" s="118">
        <f>第四週明細!W52</f>
        <v>735.3</v>
      </c>
      <c r="T48" s="119" t="s">
        <v>9</v>
      </c>
      <c r="U48" s="121">
        <f>第四週明細!W48</f>
        <v>24.5</v>
      </c>
    </row>
    <row r="49" spans="2:21" s="116" customFormat="1" ht="12.9" customHeight="1" thickBot="1" x14ac:dyDescent="0.3">
      <c r="B49" s="149" t="s">
        <v>70</v>
      </c>
      <c r="C49" s="151">
        <f>'第五週明細 '!W6</f>
        <v>97.5</v>
      </c>
      <c r="D49" s="150" t="s">
        <v>71</v>
      </c>
      <c r="E49" s="152">
        <f>'第五週明細 '!W10</f>
        <v>28.3</v>
      </c>
      <c r="F49" s="124" t="s">
        <v>7</v>
      </c>
      <c r="G49" s="123">
        <f>'第五週明細 '!W14</f>
        <v>100.5</v>
      </c>
      <c r="H49" s="124" t="s">
        <v>11</v>
      </c>
      <c r="I49" s="127">
        <f>'第五週明細 '!W18</f>
        <v>30.3</v>
      </c>
      <c r="J49" s="124" t="s">
        <v>7</v>
      </c>
      <c r="K49" s="123">
        <f>'第五週明細 '!W22</f>
        <v>104</v>
      </c>
      <c r="L49" s="124" t="s">
        <v>11</v>
      </c>
      <c r="M49" s="123">
        <f>'第五週明細 '!W26</f>
        <v>28.799999999999997</v>
      </c>
      <c r="N49" s="124" t="s">
        <v>7</v>
      </c>
      <c r="O49" s="123">
        <f>'第五週明細 '!W30</f>
        <v>99</v>
      </c>
      <c r="P49" s="124" t="s">
        <v>11</v>
      </c>
      <c r="Q49" s="127">
        <f>'第五週明細 '!W34</f>
        <v>29.3</v>
      </c>
      <c r="R49" s="124" t="s">
        <v>7</v>
      </c>
      <c r="S49" s="123">
        <f>第四週明細!W46</f>
        <v>100</v>
      </c>
      <c r="T49" s="124" t="s">
        <v>11</v>
      </c>
      <c r="U49" s="125">
        <f>第四週明細!W50</f>
        <v>28.7</v>
      </c>
    </row>
    <row r="50" spans="2:21" s="216" customFormat="1" ht="14.4" customHeight="1" x14ac:dyDescent="0.3"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15"/>
      <c r="O50" s="215"/>
      <c r="P50" s="215"/>
      <c r="Q50" s="215"/>
      <c r="R50" s="215"/>
      <c r="S50" s="215"/>
      <c r="T50" s="215"/>
      <c r="U50" s="215"/>
    </row>
    <row r="51" spans="2:21" s="216" customFormat="1" x14ac:dyDescent="0.3"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15"/>
      <c r="O51" s="215"/>
      <c r="P51" s="215"/>
      <c r="Q51" s="215"/>
      <c r="R51" s="215"/>
      <c r="S51" s="215"/>
      <c r="T51" s="215"/>
      <c r="U51" s="215"/>
    </row>
    <row r="52" spans="2:21" s="216" customFormat="1" x14ac:dyDescent="0.3">
      <c r="B52" s="281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15"/>
      <c r="O52" s="215"/>
      <c r="P52" s="215"/>
      <c r="Q52" s="215"/>
      <c r="R52" s="215"/>
      <c r="S52" s="215"/>
      <c r="T52" s="215"/>
      <c r="U52" s="215"/>
    </row>
    <row r="53" spans="2:21" s="216" customFormat="1" ht="22.2" x14ac:dyDescent="0.3"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  <c r="M53" s="214"/>
      <c r="N53" s="215"/>
      <c r="O53" s="215"/>
      <c r="P53" s="215"/>
      <c r="Q53" s="215"/>
      <c r="R53" s="215"/>
      <c r="S53" s="215"/>
      <c r="T53" s="215"/>
      <c r="U53" s="215"/>
    </row>
    <row r="54" spans="2:21" s="216" customFormat="1" ht="22.2" x14ac:dyDescent="0.3"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14"/>
      <c r="N54" s="215"/>
      <c r="O54" s="215"/>
      <c r="P54" s="215"/>
      <c r="Q54" s="215"/>
      <c r="R54" s="215"/>
      <c r="S54" s="215"/>
      <c r="T54" s="215"/>
      <c r="U54" s="215"/>
    </row>
  </sheetData>
  <mergeCells count="179">
    <mergeCell ref="B47:E47"/>
    <mergeCell ref="F47:I47"/>
    <mergeCell ref="J47:M47"/>
    <mergeCell ref="N47:Q47"/>
    <mergeCell ref="R47:U47"/>
    <mergeCell ref="B45:E45"/>
    <mergeCell ref="F45:I45"/>
    <mergeCell ref="J45:M45"/>
    <mergeCell ref="N45:Q45"/>
    <mergeCell ref="R45:U45"/>
    <mergeCell ref="B46:E46"/>
    <mergeCell ref="F46:I46"/>
    <mergeCell ref="J46:M46"/>
    <mergeCell ref="N46:Q46"/>
    <mergeCell ref="R46:U46"/>
    <mergeCell ref="B43:E43"/>
    <mergeCell ref="F43:I43"/>
    <mergeCell ref="J43:M43"/>
    <mergeCell ref="N43:Q43"/>
    <mergeCell ref="R43:U43"/>
    <mergeCell ref="B44:E44"/>
    <mergeCell ref="F44:I44"/>
    <mergeCell ref="J44:M44"/>
    <mergeCell ref="N44:Q44"/>
    <mergeCell ref="R44:U44"/>
    <mergeCell ref="B41:E41"/>
    <mergeCell ref="F41:I41"/>
    <mergeCell ref="J41:M41"/>
    <mergeCell ref="N41:Q41"/>
    <mergeCell ref="R41:U41"/>
    <mergeCell ref="B42:E42"/>
    <mergeCell ref="F42:I42"/>
    <mergeCell ref="J42:M42"/>
    <mergeCell ref="N42:Q42"/>
    <mergeCell ref="R42:U42"/>
    <mergeCell ref="B4:F4"/>
    <mergeCell ref="J4:M4"/>
    <mergeCell ref="N4:P4"/>
    <mergeCell ref="B5:E5"/>
    <mergeCell ref="F5:I5"/>
    <mergeCell ref="J5:M5"/>
    <mergeCell ref="N5:Q5"/>
    <mergeCell ref="R5:U5"/>
    <mergeCell ref="B6:E6"/>
    <mergeCell ref="F6:I6"/>
    <mergeCell ref="J6:M6"/>
    <mergeCell ref="N6:Q6"/>
    <mergeCell ref="R6:U6"/>
    <mergeCell ref="B7:E7"/>
    <mergeCell ref="F7:I7"/>
    <mergeCell ref="J7:M7"/>
    <mergeCell ref="N7:Q7"/>
    <mergeCell ref="R7:U7"/>
    <mergeCell ref="B8:E8"/>
    <mergeCell ref="F8:I8"/>
    <mergeCell ref="J8:M8"/>
    <mergeCell ref="N8:Q8"/>
    <mergeCell ref="R8:U8"/>
    <mergeCell ref="B9:E9"/>
    <mergeCell ref="F9:I9"/>
    <mergeCell ref="J9:M9"/>
    <mergeCell ref="N9:Q9"/>
    <mergeCell ref="R9:U9"/>
    <mergeCell ref="B10:E10"/>
    <mergeCell ref="F10:I10"/>
    <mergeCell ref="J10:M10"/>
    <mergeCell ref="N10:Q10"/>
    <mergeCell ref="R10:U10"/>
    <mergeCell ref="J11:M11"/>
    <mergeCell ref="N11:Q11"/>
    <mergeCell ref="R11:U11"/>
    <mergeCell ref="B14:E14"/>
    <mergeCell ref="F14:I14"/>
    <mergeCell ref="J14:M14"/>
    <mergeCell ref="N14:Q14"/>
    <mergeCell ref="R14:U14"/>
    <mergeCell ref="B11:I13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18:E18"/>
    <mergeCell ref="F18:I18"/>
    <mergeCell ref="J18:M18"/>
    <mergeCell ref="N18:Q18"/>
    <mergeCell ref="R18:U18"/>
    <mergeCell ref="B19:E19"/>
    <mergeCell ref="F19:I19"/>
    <mergeCell ref="J19:M19"/>
    <mergeCell ref="N19:Q19"/>
    <mergeCell ref="R19:U19"/>
    <mergeCell ref="B20:E20"/>
    <mergeCell ref="F20:I20"/>
    <mergeCell ref="J20:M20"/>
    <mergeCell ref="N20:Q20"/>
    <mergeCell ref="R20:U20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F27:I27"/>
    <mergeCell ref="J27:M27"/>
    <mergeCell ref="N27:Q27"/>
    <mergeCell ref="R27:U27"/>
    <mergeCell ref="B28:E28"/>
    <mergeCell ref="F28:I28"/>
    <mergeCell ref="J28:M28"/>
    <mergeCell ref="N28:Q28"/>
    <mergeCell ref="R28:U28"/>
    <mergeCell ref="B27:E27"/>
    <mergeCell ref="B50:M52"/>
    <mergeCell ref="B53:L54"/>
    <mergeCell ref="B29:E29"/>
    <mergeCell ref="F29:I29"/>
    <mergeCell ref="J29:M29"/>
    <mergeCell ref="N29:Q29"/>
    <mergeCell ref="B38:E38"/>
    <mergeCell ref="F38:I38"/>
    <mergeCell ref="J38:M38"/>
    <mergeCell ref="N38:Q38"/>
    <mergeCell ref="B32:E32"/>
    <mergeCell ref="F32:I32"/>
    <mergeCell ref="J32:M32"/>
    <mergeCell ref="N32:Q32"/>
    <mergeCell ref="B35:E35"/>
    <mergeCell ref="F35:I35"/>
    <mergeCell ref="J35:M35"/>
    <mergeCell ref="N35:Q35"/>
    <mergeCell ref="B33:E33"/>
    <mergeCell ref="F33:I33"/>
    <mergeCell ref="J33:M33"/>
    <mergeCell ref="N33:Q33"/>
    <mergeCell ref="B34:E34"/>
    <mergeCell ref="F34:I34"/>
    <mergeCell ref="R29:U29"/>
    <mergeCell ref="R38:U38"/>
    <mergeCell ref="B36:E36"/>
    <mergeCell ref="F36:I36"/>
    <mergeCell ref="J36:M36"/>
    <mergeCell ref="N36:Q36"/>
    <mergeCell ref="R36:U36"/>
    <mergeCell ref="B37:E37"/>
    <mergeCell ref="F37:I37"/>
    <mergeCell ref="J37:M37"/>
    <mergeCell ref="N37:Q37"/>
    <mergeCell ref="R37:U37"/>
    <mergeCell ref="R35:U35"/>
    <mergeCell ref="R33:U33"/>
    <mergeCell ref="J34:M34"/>
    <mergeCell ref="N34:Q34"/>
    <mergeCell ref="R34:U34"/>
    <mergeCell ref="R32:U32"/>
  </mergeCells>
  <phoneticPr fontId="19" type="noConversion"/>
  <pageMargins left="0.19685039370078741" right="0.19685039370078741" top="3.937007874015748E-2" bottom="3.937007874015748E-2" header="0.19685039370078741" footer="0.19685039370078741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52"/>
  <sheetViews>
    <sheetView tabSelected="1" topLeftCell="A19" zoomScale="60" workbookViewId="0">
      <selection activeCell="M24" sqref="M24"/>
    </sheetView>
  </sheetViews>
  <sheetFormatPr defaultColWidth="9" defaultRowHeight="21" x14ac:dyDescent="0.3"/>
  <cols>
    <col min="1" max="1" width="1.88671875" style="45" customWidth="1"/>
    <col min="2" max="2" width="4.88671875" style="83" customWidth="1"/>
    <col min="3" max="3" width="0" style="45" hidden="1" customWidth="1"/>
    <col min="4" max="4" width="18.6640625" style="45" customWidth="1"/>
    <col min="5" max="5" width="5.6640625" style="84" customWidth="1"/>
    <col min="6" max="6" width="11.21875" style="45" customWidth="1"/>
    <col min="7" max="7" width="18.6640625" style="45" customWidth="1"/>
    <col min="8" max="8" width="5.6640625" style="84" customWidth="1"/>
    <col min="9" max="9" width="11.88671875" style="45" customWidth="1"/>
    <col min="10" max="10" width="18.6640625" style="45" customWidth="1"/>
    <col min="11" max="11" width="5.6640625" style="84" customWidth="1"/>
    <col min="12" max="12" width="11.77734375" style="45" customWidth="1"/>
    <col min="13" max="13" width="18.6640625" style="45" customWidth="1"/>
    <col min="14" max="14" width="5.6640625" style="84" customWidth="1"/>
    <col min="15" max="15" width="12.109375" style="45" customWidth="1"/>
    <col min="16" max="16" width="18.6640625" style="45" customWidth="1"/>
    <col min="17" max="17" width="5.6640625" style="84" customWidth="1"/>
    <col min="18" max="18" width="11.77734375" style="45" customWidth="1"/>
    <col min="19" max="19" width="18.6640625" style="45" customWidth="1"/>
    <col min="20" max="20" width="5.6640625" style="84" customWidth="1"/>
    <col min="21" max="21" width="12.77734375" style="45" customWidth="1"/>
    <col min="22" max="22" width="5.21875" style="92" customWidth="1"/>
    <col min="23" max="23" width="11.77734375" style="89" customWidth="1"/>
    <col min="24" max="24" width="11.21875" style="90" customWidth="1"/>
    <col min="25" max="25" width="6.6640625" style="93" customWidth="1"/>
    <col min="26" max="26" width="6.6640625" style="45" customWidth="1"/>
    <col min="27" max="27" width="6" style="19" hidden="1" customWidth="1"/>
    <col min="28" max="28" width="5.44140625" style="20" hidden="1" customWidth="1"/>
    <col min="29" max="29" width="7.77734375" style="19" hidden="1" customWidth="1"/>
    <col min="30" max="30" width="8" style="19" hidden="1" customWidth="1"/>
    <col min="31" max="31" width="7.88671875" style="19" hidden="1" customWidth="1"/>
    <col min="32" max="32" width="7.44140625" style="19" hidden="1" customWidth="1"/>
    <col min="33" max="34" width="9" style="19"/>
    <col min="35" max="16384" width="9" style="45"/>
  </cols>
  <sheetData>
    <row r="1" spans="2:37" s="6" customFormat="1" ht="39" x14ac:dyDescent="0.7">
      <c r="B1" s="473" t="s">
        <v>483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5"/>
      <c r="AB1" s="7"/>
    </row>
    <row r="2" spans="2:37" s="6" customFormat="1" ht="18.899999999999999" customHeight="1" x14ac:dyDescent="0.6">
      <c r="B2" s="474"/>
      <c r="C2" s="475"/>
      <c r="D2" s="475"/>
      <c r="E2" s="475"/>
      <c r="F2" s="475"/>
      <c r="G2" s="475"/>
      <c r="H2" s="8"/>
      <c r="I2" s="5"/>
      <c r="J2" s="5"/>
      <c r="K2" s="8"/>
      <c r="L2" s="5"/>
      <c r="M2" s="5"/>
      <c r="N2" s="8"/>
      <c r="O2" s="5"/>
      <c r="P2" s="5"/>
      <c r="Q2" s="8"/>
      <c r="R2" s="5"/>
      <c r="S2" s="5"/>
      <c r="T2" s="8"/>
      <c r="U2" s="5"/>
      <c r="V2" s="9"/>
      <c r="W2" s="10"/>
      <c r="X2" s="11"/>
      <c r="Y2" s="10"/>
      <c r="Z2" s="5"/>
      <c r="AB2" s="7"/>
    </row>
    <row r="3" spans="2:37" s="19" customFormat="1" ht="30" customHeight="1" thickBot="1" x14ac:dyDescent="0.5">
      <c r="B3" s="96" t="s">
        <v>41</v>
      </c>
      <c r="C3" s="96"/>
      <c r="D3" s="97"/>
      <c r="E3" s="13"/>
      <c r="F3" s="476" t="s">
        <v>206</v>
      </c>
      <c r="G3" s="476"/>
      <c r="H3" s="476"/>
      <c r="I3" s="476"/>
      <c r="J3" s="476"/>
      <c r="K3" s="476"/>
      <c r="L3" s="476"/>
      <c r="M3" s="13"/>
      <c r="N3" s="13"/>
      <c r="O3" s="13"/>
      <c r="P3" s="13"/>
      <c r="Q3" s="13"/>
      <c r="R3" s="13"/>
      <c r="S3" s="6"/>
      <c r="T3" s="13"/>
      <c r="U3" s="13"/>
      <c r="V3" s="14"/>
      <c r="W3" s="15"/>
      <c r="X3" s="16"/>
      <c r="Y3" s="17"/>
      <c r="Z3" s="18"/>
      <c r="AB3" s="20"/>
    </row>
    <row r="4" spans="2:37" s="34" customFormat="1" ht="100.2" x14ac:dyDescent="0.3">
      <c r="B4" s="21" t="s">
        <v>0</v>
      </c>
      <c r="C4" s="22" t="s">
        <v>1</v>
      </c>
      <c r="D4" s="23" t="s">
        <v>2</v>
      </c>
      <c r="E4" s="24" t="s">
        <v>39</v>
      </c>
      <c r="F4" s="23"/>
      <c r="G4" s="23" t="s">
        <v>3</v>
      </c>
      <c r="H4" s="24" t="s">
        <v>39</v>
      </c>
      <c r="I4" s="23"/>
      <c r="J4" s="23" t="s">
        <v>4</v>
      </c>
      <c r="K4" s="24" t="s">
        <v>39</v>
      </c>
      <c r="L4" s="23"/>
      <c r="M4" s="23" t="s">
        <v>4</v>
      </c>
      <c r="N4" s="24" t="s">
        <v>39</v>
      </c>
      <c r="O4" s="23"/>
      <c r="P4" s="23" t="s">
        <v>4</v>
      </c>
      <c r="Q4" s="24" t="s">
        <v>39</v>
      </c>
      <c r="R4" s="23"/>
      <c r="S4" s="26" t="s">
        <v>5</v>
      </c>
      <c r="T4" s="24" t="s">
        <v>39</v>
      </c>
      <c r="U4" s="23"/>
      <c r="V4" s="99" t="s">
        <v>44</v>
      </c>
      <c r="W4" s="27" t="s">
        <v>6</v>
      </c>
      <c r="X4" s="28" t="s">
        <v>13</v>
      </c>
      <c r="Y4" s="29" t="s">
        <v>14</v>
      </c>
      <c r="Z4" s="30"/>
      <c r="AA4" s="31"/>
      <c r="AB4" s="32"/>
      <c r="AC4" s="33"/>
      <c r="AD4" s="33"/>
      <c r="AE4" s="33"/>
      <c r="AF4" s="33"/>
      <c r="AG4" s="107"/>
      <c r="AH4" s="107"/>
      <c r="AI4" s="107"/>
      <c r="AJ4" s="107"/>
      <c r="AK4" s="107"/>
    </row>
    <row r="5" spans="2:37" s="40" customFormat="1" ht="44.4" x14ac:dyDescent="0.4">
      <c r="B5" s="35"/>
      <c r="C5" s="459"/>
      <c r="D5" s="36"/>
      <c r="E5" s="36"/>
      <c r="F5" s="1" t="s">
        <v>16</v>
      </c>
      <c r="G5" s="114"/>
      <c r="H5" s="36"/>
      <c r="I5" s="1" t="s">
        <v>16</v>
      </c>
      <c r="J5" s="36"/>
      <c r="K5" s="36"/>
      <c r="L5" s="1" t="s">
        <v>16</v>
      </c>
      <c r="M5" s="36"/>
      <c r="N5" s="36"/>
      <c r="O5" s="1" t="s">
        <v>16</v>
      </c>
      <c r="P5" s="36"/>
      <c r="Q5" s="36"/>
      <c r="R5" s="1" t="s">
        <v>16</v>
      </c>
      <c r="S5" s="36"/>
      <c r="T5" s="36"/>
      <c r="U5" s="1" t="s">
        <v>16</v>
      </c>
      <c r="V5" s="460"/>
      <c r="W5" s="37"/>
      <c r="X5" s="38"/>
      <c r="Y5" s="39"/>
      <c r="Z5" s="112"/>
      <c r="AA5" s="19"/>
      <c r="AB5" s="20"/>
      <c r="AC5" s="19"/>
      <c r="AD5" s="19"/>
      <c r="AE5" s="19"/>
      <c r="AF5" s="19"/>
      <c r="AG5" s="108"/>
      <c r="AH5" s="108"/>
      <c r="AI5" s="91"/>
      <c r="AJ5" s="4"/>
      <c r="AK5" s="109"/>
    </row>
    <row r="6" spans="2:37" ht="27.9" customHeight="1" x14ac:dyDescent="0.4">
      <c r="B6" s="41" t="s">
        <v>8</v>
      </c>
      <c r="C6" s="459"/>
      <c r="D6" s="3"/>
      <c r="E6" s="3"/>
      <c r="F6" s="3"/>
      <c r="G6" s="2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2"/>
      <c r="U6" s="2"/>
      <c r="V6" s="461"/>
      <c r="W6" s="110"/>
      <c r="X6" s="42"/>
      <c r="Y6" s="43"/>
      <c r="Z6" s="18"/>
      <c r="AA6" s="44"/>
      <c r="AC6" s="20"/>
      <c r="AD6" s="20"/>
      <c r="AE6" s="20"/>
      <c r="AF6" s="20"/>
      <c r="AG6" s="110"/>
      <c r="AH6" s="110"/>
      <c r="AI6" s="111"/>
      <c r="AJ6" s="4"/>
      <c r="AK6" s="19"/>
    </row>
    <row r="7" spans="2:37" ht="27.9" customHeight="1" x14ac:dyDescent="0.4">
      <c r="B7" s="41"/>
      <c r="C7" s="459"/>
      <c r="D7" s="3"/>
      <c r="E7" s="3"/>
      <c r="F7" s="3"/>
      <c r="G7" s="2"/>
      <c r="H7" s="2"/>
      <c r="I7" s="2"/>
      <c r="J7" s="2"/>
      <c r="K7" s="2"/>
      <c r="L7" s="2"/>
      <c r="M7" s="2"/>
      <c r="N7" s="101"/>
      <c r="O7" s="2"/>
      <c r="P7" s="2"/>
      <c r="Q7" s="2"/>
      <c r="R7" s="2"/>
      <c r="S7" s="3"/>
      <c r="T7" s="2"/>
      <c r="U7" s="2"/>
      <c r="V7" s="461"/>
      <c r="W7" s="46"/>
      <c r="X7" s="47"/>
      <c r="Y7" s="43"/>
      <c r="Z7" s="19"/>
      <c r="AA7" s="48"/>
      <c r="AC7" s="49"/>
      <c r="AD7" s="20"/>
      <c r="AE7" s="20"/>
      <c r="AF7" s="50"/>
      <c r="AG7" s="108"/>
      <c r="AH7" s="108"/>
      <c r="AI7" s="91"/>
      <c r="AJ7" s="4"/>
      <c r="AK7" s="19"/>
    </row>
    <row r="8" spans="2:37" ht="27.9" customHeight="1" x14ac:dyDescent="0.4">
      <c r="B8" s="41" t="s">
        <v>10</v>
      </c>
      <c r="C8" s="459"/>
      <c r="D8" s="3"/>
      <c r="E8" s="3"/>
      <c r="F8" s="3"/>
      <c r="G8" s="2"/>
      <c r="H8" s="51"/>
      <c r="I8" s="2"/>
      <c r="J8" s="2"/>
      <c r="K8" s="2"/>
      <c r="L8" s="2"/>
      <c r="M8" s="2"/>
      <c r="N8" s="51"/>
      <c r="O8" s="2"/>
      <c r="P8" s="2"/>
      <c r="Q8" s="51"/>
      <c r="R8" s="2"/>
      <c r="S8" s="2"/>
      <c r="T8" s="3"/>
      <c r="U8" s="2"/>
      <c r="V8" s="461"/>
      <c r="W8" s="105"/>
      <c r="X8" s="47"/>
      <c r="Y8" s="43"/>
      <c r="Z8" s="18"/>
      <c r="AC8" s="20"/>
      <c r="AD8" s="20"/>
      <c r="AE8" s="20"/>
      <c r="AF8" s="20"/>
      <c r="AG8" s="110"/>
      <c r="AH8" s="110"/>
      <c r="AI8" s="91"/>
      <c r="AJ8" s="4"/>
      <c r="AK8" s="19"/>
    </row>
    <row r="9" spans="2:37" ht="27.9" customHeight="1" x14ac:dyDescent="0.3">
      <c r="B9" s="463" t="s">
        <v>35</v>
      </c>
      <c r="C9" s="459"/>
      <c r="D9" s="3"/>
      <c r="E9" s="3"/>
      <c r="F9" s="3"/>
      <c r="G9" s="2"/>
      <c r="H9" s="51"/>
      <c r="I9" s="2"/>
      <c r="J9" s="2"/>
      <c r="K9" s="51"/>
      <c r="L9" s="2"/>
      <c r="M9" s="2"/>
      <c r="N9" s="51"/>
      <c r="O9" s="2"/>
      <c r="P9" s="2"/>
      <c r="Q9" s="51"/>
      <c r="R9" s="2"/>
      <c r="S9" s="3"/>
      <c r="T9" s="3"/>
      <c r="U9" s="3"/>
      <c r="V9" s="461"/>
      <c r="W9" s="46"/>
      <c r="X9" s="47"/>
      <c r="Y9" s="43"/>
      <c r="Z9" s="19"/>
      <c r="AC9" s="20"/>
      <c r="AD9" s="20"/>
      <c r="AE9" s="20"/>
      <c r="AF9" s="20"/>
      <c r="AG9" s="108"/>
      <c r="AH9" s="108"/>
      <c r="AI9" s="91"/>
      <c r="AJ9" s="4"/>
      <c r="AK9" s="19"/>
    </row>
    <row r="10" spans="2:37" ht="27.9" customHeight="1" x14ac:dyDescent="0.4">
      <c r="B10" s="463"/>
      <c r="C10" s="459"/>
      <c r="D10" s="3"/>
      <c r="E10" s="3"/>
      <c r="F10" s="3"/>
      <c r="G10" s="2"/>
      <c r="H10" s="51"/>
      <c r="I10" s="2"/>
      <c r="J10" s="2"/>
      <c r="K10" s="51"/>
      <c r="L10" s="2"/>
      <c r="M10" s="3"/>
      <c r="N10" s="51"/>
      <c r="O10" s="2"/>
      <c r="P10" s="2"/>
      <c r="Q10" s="51"/>
      <c r="R10" s="2"/>
      <c r="S10" s="3"/>
      <c r="T10" s="51"/>
      <c r="U10" s="2"/>
      <c r="V10" s="461"/>
      <c r="W10" s="105"/>
      <c r="X10" s="95"/>
      <c r="Y10" s="52"/>
      <c r="Z10" s="18"/>
      <c r="AG10" s="110"/>
      <c r="AH10" s="110"/>
      <c r="AI10" s="17"/>
      <c r="AJ10" s="4"/>
      <c r="AK10" s="19"/>
    </row>
    <row r="11" spans="2:37" ht="27.9" customHeight="1" x14ac:dyDescent="0.3">
      <c r="B11" s="53" t="s">
        <v>34</v>
      </c>
      <c r="C11" s="54"/>
      <c r="D11" s="3"/>
      <c r="E11" s="51"/>
      <c r="F11" s="3"/>
      <c r="G11" s="2"/>
      <c r="H11" s="51"/>
      <c r="I11" s="2"/>
      <c r="J11" s="2"/>
      <c r="K11" s="51"/>
      <c r="L11" s="2"/>
      <c r="M11" s="2"/>
      <c r="N11" s="51"/>
      <c r="O11" s="2"/>
      <c r="P11" s="2"/>
      <c r="Q11" s="51"/>
      <c r="R11" s="2"/>
      <c r="S11" s="2"/>
      <c r="T11" s="51"/>
      <c r="U11" s="2"/>
      <c r="V11" s="461"/>
      <c r="W11" s="46"/>
      <c r="X11" s="55"/>
      <c r="Y11" s="43"/>
      <c r="Z11" s="19"/>
      <c r="AG11" s="108"/>
      <c r="AH11" s="108"/>
      <c r="AI11" s="104"/>
      <c r="AJ11" s="4"/>
      <c r="AK11" s="19"/>
    </row>
    <row r="12" spans="2:37" ht="27.9" customHeight="1" x14ac:dyDescent="0.4">
      <c r="B12" s="56"/>
      <c r="C12" s="57"/>
      <c r="D12" s="2"/>
      <c r="E12" s="51"/>
      <c r="F12" s="2"/>
      <c r="G12" s="2"/>
      <c r="H12" s="51"/>
      <c r="I12" s="2"/>
      <c r="J12" s="2"/>
      <c r="K12" s="51"/>
      <c r="L12" s="2"/>
      <c r="M12" s="2"/>
      <c r="N12" s="51"/>
      <c r="O12" s="2"/>
      <c r="P12" s="2"/>
      <c r="Q12" s="51"/>
      <c r="R12" s="2"/>
      <c r="S12" s="2"/>
      <c r="T12" s="51"/>
      <c r="U12" s="2"/>
      <c r="V12" s="462"/>
      <c r="W12" s="106"/>
      <c r="X12" s="59"/>
      <c r="Y12" s="60"/>
      <c r="Z12" s="18"/>
      <c r="AC12" s="58"/>
      <c r="AD12" s="58"/>
      <c r="AE12" s="58"/>
      <c r="AG12" s="113"/>
      <c r="AH12" s="113"/>
      <c r="AI12" s="16"/>
      <c r="AJ12" s="4"/>
      <c r="AK12" s="19"/>
    </row>
    <row r="13" spans="2:37" s="40" customFormat="1" ht="27.9" customHeight="1" x14ac:dyDescent="0.4">
      <c r="B13" s="35"/>
      <c r="C13" s="459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460"/>
      <c r="W13" s="37"/>
      <c r="X13" s="38"/>
      <c r="Y13" s="39"/>
      <c r="Z13" s="19"/>
      <c r="AA13" s="19"/>
      <c r="AB13" s="20"/>
      <c r="AC13" s="19" t="s">
        <v>20</v>
      </c>
      <c r="AD13" s="19" t="s">
        <v>21</v>
      </c>
      <c r="AE13" s="19" t="s">
        <v>22</v>
      </c>
      <c r="AF13" s="19" t="s">
        <v>23</v>
      </c>
      <c r="AG13" s="108"/>
      <c r="AH13" s="109"/>
      <c r="AI13" s="109"/>
      <c r="AJ13" s="109"/>
      <c r="AK13" s="109"/>
    </row>
    <row r="14" spans="2:37" ht="27.9" customHeight="1" x14ac:dyDescent="0.4">
      <c r="B14" s="41" t="s">
        <v>8</v>
      </c>
      <c r="C14" s="459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461"/>
      <c r="W14" s="110"/>
      <c r="X14" s="42"/>
      <c r="Y14" s="43"/>
      <c r="Z14" s="18"/>
      <c r="AA14" s="44" t="s">
        <v>24</v>
      </c>
      <c r="AB14" s="20">
        <v>6.2</v>
      </c>
      <c r="AC14" s="20">
        <f>AB14*2</f>
        <v>12.4</v>
      </c>
      <c r="AD14" s="20"/>
      <c r="AE14" s="20">
        <f>AB14*15</f>
        <v>93</v>
      </c>
      <c r="AF14" s="20">
        <f>AC14*4+AE14*4</f>
        <v>421.6</v>
      </c>
      <c r="AG14" s="110"/>
    </row>
    <row r="15" spans="2:37" ht="27.9" customHeight="1" x14ac:dyDescent="0.4">
      <c r="B15" s="41"/>
      <c r="C15" s="459"/>
      <c r="D15" s="2"/>
      <c r="E15" s="3"/>
      <c r="F15" s="2"/>
      <c r="G15" s="465"/>
      <c r="H15" s="466"/>
      <c r="I15" s="2"/>
      <c r="J15" s="2"/>
      <c r="K15" s="2"/>
      <c r="L15" s="2"/>
      <c r="M15" s="2"/>
      <c r="N15" s="2"/>
      <c r="O15" s="2"/>
      <c r="P15" s="2"/>
      <c r="Q15" s="2"/>
      <c r="R15" s="2"/>
      <c r="S15" s="471"/>
      <c r="T15" s="472"/>
      <c r="U15" s="2"/>
      <c r="V15" s="461"/>
      <c r="W15" s="46"/>
      <c r="X15" s="47"/>
      <c r="Y15" s="43"/>
      <c r="Z15" s="19"/>
      <c r="AA15" s="48" t="s">
        <v>26</v>
      </c>
      <c r="AB15" s="20">
        <v>2</v>
      </c>
      <c r="AC15" s="49">
        <f>AB15*7</f>
        <v>14</v>
      </c>
      <c r="AD15" s="20">
        <f>AB15*5</f>
        <v>10</v>
      </c>
      <c r="AE15" s="20" t="s">
        <v>27</v>
      </c>
      <c r="AF15" s="50">
        <f>AC15*4+AD15*9</f>
        <v>146</v>
      </c>
      <c r="AG15" s="108"/>
    </row>
    <row r="16" spans="2:37" ht="27.9" customHeight="1" x14ac:dyDescent="0.4">
      <c r="B16" s="41" t="s">
        <v>10</v>
      </c>
      <c r="C16" s="459"/>
      <c r="D16" s="3"/>
      <c r="E16" s="3"/>
      <c r="F16" s="3"/>
      <c r="G16" s="2"/>
      <c r="H16" s="51"/>
      <c r="I16" s="2"/>
      <c r="J16" s="2"/>
      <c r="K16" s="2"/>
      <c r="L16" s="2"/>
      <c r="M16" s="2"/>
      <c r="N16" s="101"/>
      <c r="O16" s="2"/>
      <c r="P16" s="2"/>
      <c r="Q16" s="51"/>
      <c r="R16" s="2"/>
      <c r="S16" s="2"/>
      <c r="T16" s="101"/>
      <c r="U16" s="2"/>
      <c r="V16" s="461"/>
      <c r="W16" s="105"/>
      <c r="X16" s="47"/>
      <c r="Y16" s="43"/>
      <c r="Z16" s="18"/>
      <c r="AA16" s="19" t="s">
        <v>29</v>
      </c>
      <c r="AB16" s="20">
        <v>1.6</v>
      </c>
      <c r="AC16" s="20">
        <f>AB16*1</f>
        <v>1.6</v>
      </c>
      <c r="AD16" s="20" t="s">
        <v>27</v>
      </c>
      <c r="AE16" s="20">
        <f>AB16*5</f>
        <v>8</v>
      </c>
      <c r="AF16" s="20">
        <f>AC16*4+AE16*4</f>
        <v>38.4</v>
      </c>
      <c r="AG16" s="110"/>
    </row>
    <row r="17" spans="2:34" ht="27.9" customHeight="1" x14ac:dyDescent="0.3">
      <c r="B17" s="463" t="s">
        <v>36</v>
      </c>
      <c r="C17" s="459"/>
      <c r="D17" s="3"/>
      <c r="E17" s="3"/>
      <c r="F17" s="3"/>
      <c r="G17" s="2"/>
      <c r="H17" s="51"/>
      <c r="I17" s="2"/>
      <c r="J17" s="2"/>
      <c r="K17" s="51"/>
      <c r="L17" s="2"/>
      <c r="M17" s="2"/>
      <c r="N17" s="103"/>
      <c r="O17" s="2"/>
      <c r="P17" s="2"/>
      <c r="Q17" s="51"/>
      <c r="R17" s="2"/>
      <c r="S17" s="2"/>
      <c r="T17" s="101"/>
      <c r="U17" s="2"/>
      <c r="V17" s="461"/>
      <c r="W17" s="46"/>
      <c r="X17" s="47"/>
      <c r="Y17" s="43"/>
      <c r="Z17" s="19"/>
      <c r="AA17" s="19" t="s">
        <v>32</v>
      </c>
      <c r="AB17" s="20">
        <v>2.5</v>
      </c>
      <c r="AC17" s="20"/>
      <c r="AD17" s="20">
        <f>AB17*5</f>
        <v>12.5</v>
      </c>
      <c r="AE17" s="20" t="s">
        <v>27</v>
      </c>
      <c r="AF17" s="20">
        <f>AD17*9</f>
        <v>112.5</v>
      </c>
      <c r="AG17" s="108"/>
    </row>
    <row r="18" spans="2:34" ht="27.9" customHeight="1" x14ac:dyDescent="0.4">
      <c r="B18" s="463"/>
      <c r="C18" s="459"/>
      <c r="D18" s="3"/>
      <c r="E18" s="3"/>
      <c r="F18" s="3"/>
      <c r="G18" s="72"/>
      <c r="H18" s="51"/>
      <c r="I18" s="2"/>
      <c r="J18" s="2"/>
      <c r="K18" s="51"/>
      <c r="L18" s="2"/>
      <c r="M18" s="2"/>
      <c r="N18" s="51"/>
      <c r="O18" s="2"/>
      <c r="P18" s="2"/>
      <c r="Q18" s="51"/>
      <c r="R18" s="2"/>
      <c r="S18" s="2"/>
      <c r="T18" s="51"/>
      <c r="U18" s="2"/>
      <c r="V18" s="461"/>
      <c r="W18" s="105"/>
      <c r="X18" s="95"/>
      <c r="Y18" s="52"/>
      <c r="Z18" s="18"/>
      <c r="AA18" s="19" t="s">
        <v>33</v>
      </c>
      <c r="AB18" s="20">
        <v>1</v>
      </c>
      <c r="AE18" s="19">
        <f>AB18*15</f>
        <v>15</v>
      </c>
      <c r="AG18" s="110"/>
    </row>
    <row r="19" spans="2:34" ht="27.9" customHeight="1" x14ac:dyDescent="0.3">
      <c r="B19" s="53" t="s">
        <v>34</v>
      </c>
      <c r="C19" s="54"/>
      <c r="D19" s="3"/>
      <c r="E19" s="51"/>
      <c r="F19" s="3"/>
      <c r="G19" s="2"/>
      <c r="H19" s="51"/>
      <c r="I19" s="2"/>
      <c r="J19" s="2"/>
      <c r="K19" s="51"/>
      <c r="L19" s="2"/>
      <c r="M19" s="2"/>
      <c r="N19" s="51"/>
      <c r="O19" s="2"/>
      <c r="P19" s="2"/>
      <c r="Q19" s="51"/>
      <c r="R19" s="2"/>
      <c r="S19" s="2"/>
      <c r="T19" s="51"/>
      <c r="U19" s="2"/>
      <c r="V19" s="461"/>
      <c r="W19" s="46"/>
      <c r="X19" s="55"/>
      <c r="Y19" s="43"/>
      <c r="Z19" s="19"/>
      <c r="AC19" s="19">
        <f>SUM(AC14:AC18)</f>
        <v>28</v>
      </c>
      <c r="AD19" s="19">
        <f>SUM(AD14:AD18)</f>
        <v>22.5</v>
      </c>
      <c r="AE19" s="19">
        <f>SUM(AE14:AE18)</f>
        <v>116</v>
      </c>
      <c r="AF19" s="19">
        <f>AC19*4+AD19*9+AE19*4</f>
        <v>778.5</v>
      </c>
      <c r="AG19" s="108"/>
    </row>
    <row r="20" spans="2:34" ht="27.9" customHeight="1" x14ac:dyDescent="0.4">
      <c r="B20" s="56"/>
      <c r="C20" s="57"/>
      <c r="D20" s="103"/>
      <c r="E20" s="51"/>
      <c r="F20" s="2"/>
      <c r="G20" s="2"/>
      <c r="H20" s="51"/>
      <c r="I20" s="2"/>
      <c r="J20" s="2"/>
      <c r="K20" s="51"/>
      <c r="L20" s="2"/>
      <c r="M20" s="2"/>
      <c r="N20" s="51"/>
      <c r="O20" s="2"/>
      <c r="P20" s="2"/>
      <c r="Q20" s="51"/>
      <c r="R20" s="2"/>
      <c r="S20" s="2"/>
      <c r="T20" s="51"/>
      <c r="U20" s="2"/>
      <c r="V20" s="462"/>
      <c r="W20" s="106"/>
      <c r="X20" s="59"/>
      <c r="Y20" s="60"/>
      <c r="Z20" s="18"/>
      <c r="AC20" s="58">
        <f>AC19*4/AF19</f>
        <v>0.14386640976236351</v>
      </c>
      <c r="AD20" s="58">
        <f>AD19*9/AF19</f>
        <v>0.26011560693641617</v>
      </c>
      <c r="AE20" s="58">
        <f>AE19*4/AF19</f>
        <v>0.59601798330122024</v>
      </c>
      <c r="AG20" s="113"/>
    </row>
    <row r="21" spans="2:34" s="40" customFormat="1" ht="27.9" customHeight="1" x14ac:dyDescent="0.4">
      <c r="B21" s="61">
        <v>8</v>
      </c>
      <c r="C21" s="459"/>
      <c r="D21" s="36" t="str">
        <f>'112.8.30-9.29'!J6</f>
        <v>香Q米飯</v>
      </c>
      <c r="E21" s="36" t="s">
        <v>56</v>
      </c>
      <c r="F21" s="36"/>
      <c r="G21" s="36" t="str">
        <f>'112.8.30-9.29'!J7</f>
        <v>香煎菲力雞排(加)</v>
      </c>
      <c r="H21" s="36" t="s">
        <v>75</v>
      </c>
      <c r="I21" s="36"/>
      <c r="J21" s="36" t="str">
        <f>'112.8.30-9.29'!J8</f>
        <v>瓜仔肉(醃)</v>
      </c>
      <c r="K21" s="36" t="s">
        <v>17</v>
      </c>
      <c r="L21" s="36"/>
      <c r="M21" s="36" t="str">
        <f>'112.8.30-9.29'!J9</f>
        <v>什錦炒菇</v>
      </c>
      <c r="N21" s="36" t="s">
        <v>55</v>
      </c>
      <c r="O21" s="36"/>
      <c r="P21" s="36" t="str">
        <f>'112.8.30-9.29'!J10</f>
        <v>深色蔬菜</v>
      </c>
      <c r="Q21" s="36" t="s">
        <v>18</v>
      </c>
      <c r="R21" s="36"/>
      <c r="S21" s="36" t="str">
        <f>'112.8.30-9.29'!J11</f>
        <v>蘿蔔湯</v>
      </c>
      <c r="T21" s="36" t="s">
        <v>17</v>
      </c>
      <c r="U21" s="36"/>
      <c r="V21" s="460"/>
      <c r="W21" s="37" t="s">
        <v>114</v>
      </c>
      <c r="X21" s="38" t="s">
        <v>19</v>
      </c>
      <c r="Y21" s="39">
        <v>5</v>
      </c>
      <c r="Z21" s="19"/>
      <c r="AA21" s="19"/>
      <c r="AB21" s="20"/>
      <c r="AC21" s="19" t="s">
        <v>20</v>
      </c>
      <c r="AD21" s="19" t="s">
        <v>21</v>
      </c>
      <c r="AE21" s="19" t="s">
        <v>22</v>
      </c>
      <c r="AF21" s="19" t="s">
        <v>23</v>
      </c>
      <c r="AG21" s="108"/>
      <c r="AH21" s="109"/>
    </row>
    <row r="22" spans="2:34" s="66" customFormat="1" ht="27.75" customHeight="1" x14ac:dyDescent="0.55000000000000004">
      <c r="B22" s="62" t="s">
        <v>8</v>
      </c>
      <c r="C22" s="459"/>
      <c r="D22" s="2" t="s">
        <v>146</v>
      </c>
      <c r="E22" s="3"/>
      <c r="F22" s="2">
        <v>100</v>
      </c>
      <c r="G22" s="2" t="s">
        <v>290</v>
      </c>
      <c r="H22" s="2" t="s">
        <v>373</v>
      </c>
      <c r="I22" s="2">
        <v>60</v>
      </c>
      <c r="J22" s="2" t="s">
        <v>285</v>
      </c>
      <c r="K22" s="2" t="s">
        <v>286</v>
      </c>
      <c r="L22" s="2">
        <v>28</v>
      </c>
      <c r="M22" s="2" t="s">
        <v>289</v>
      </c>
      <c r="N22" s="2"/>
      <c r="O22" s="2">
        <v>35</v>
      </c>
      <c r="P22" s="2" t="s">
        <v>104</v>
      </c>
      <c r="Q22" s="2"/>
      <c r="R22" s="2">
        <v>80</v>
      </c>
      <c r="S22" s="2" t="s">
        <v>61</v>
      </c>
      <c r="T22" s="2"/>
      <c r="U22" s="2">
        <v>30</v>
      </c>
      <c r="V22" s="461"/>
      <c r="W22" s="110">
        <f>Y21*15+Y22*0+Y23*5+Y24*0+Y25*15+Y26*12+15</f>
        <v>98.5</v>
      </c>
      <c r="X22" s="42" t="s">
        <v>89</v>
      </c>
      <c r="Y22" s="43">
        <v>2.5</v>
      </c>
      <c r="Z22" s="63"/>
      <c r="AA22" s="64" t="s">
        <v>24</v>
      </c>
      <c r="AB22" s="65">
        <v>6.2</v>
      </c>
      <c r="AC22" s="65">
        <f>AB22*2</f>
        <v>12.4</v>
      </c>
      <c r="AD22" s="65"/>
      <c r="AE22" s="65">
        <f>AB22*15</f>
        <v>93</v>
      </c>
      <c r="AF22" s="65">
        <f>AC22*4+AE22*4</f>
        <v>421.6</v>
      </c>
      <c r="AG22" s="110"/>
      <c r="AH22" s="67"/>
    </row>
    <row r="23" spans="2:34" s="66" customFormat="1" ht="27.9" customHeight="1" x14ac:dyDescent="0.4">
      <c r="B23" s="62">
        <v>30</v>
      </c>
      <c r="C23" s="459"/>
      <c r="D23" s="2"/>
      <c r="E23" s="3"/>
      <c r="F23" s="2"/>
      <c r="G23" s="2"/>
      <c r="H23" s="2"/>
      <c r="I23" s="2"/>
      <c r="J23" s="2" t="s">
        <v>105</v>
      </c>
      <c r="K23" s="2"/>
      <c r="L23" s="2">
        <v>35</v>
      </c>
      <c r="M23" s="2" t="s">
        <v>489</v>
      </c>
      <c r="N23" s="2"/>
      <c r="O23" s="2">
        <v>15</v>
      </c>
      <c r="P23" s="2"/>
      <c r="Q23" s="2"/>
      <c r="R23" s="2"/>
      <c r="S23" s="2"/>
      <c r="T23" s="2"/>
      <c r="U23" s="2"/>
      <c r="V23" s="461"/>
      <c r="W23" s="46" t="s">
        <v>115</v>
      </c>
      <c r="X23" s="47" t="s">
        <v>25</v>
      </c>
      <c r="Y23" s="43">
        <v>1.7</v>
      </c>
      <c r="Z23" s="67"/>
      <c r="AA23" s="68" t="s">
        <v>26</v>
      </c>
      <c r="AB23" s="65">
        <v>2.2000000000000002</v>
      </c>
      <c r="AC23" s="69">
        <f>AB23*7</f>
        <v>15.400000000000002</v>
      </c>
      <c r="AD23" s="65">
        <f>AB23*5</f>
        <v>11</v>
      </c>
      <c r="AE23" s="65" t="s">
        <v>27</v>
      </c>
      <c r="AF23" s="70">
        <f>AC23*4+AD23*9</f>
        <v>160.60000000000002</v>
      </c>
      <c r="AG23" s="108"/>
      <c r="AH23" s="67"/>
    </row>
    <row r="24" spans="2:34" s="66" customFormat="1" ht="27.9" customHeight="1" x14ac:dyDescent="0.55000000000000004">
      <c r="B24" s="62" t="s">
        <v>10</v>
      </c>
      <c r="C24" s="459"/>
      <c r="D24" s="3"/>
      <c r="E24" s="3"/>
      <c r="F24" s="3"/>
      <c r="G24" s="2"/>
      <c r="H24" s="51"/>
      <c r="I24" s="2"/>
      <c r="J24" s="2" t="s">
        <v>287</v>
      </c>
      <c r="K24" s="2"/>
      <c r="L24" s="2">
        <v>1</v>
      </c>
      <c r="M24" s="224" t="s">
        <v>288</v>
      </c>
      <c r="N24" s="228"/>
      <c r="O24" s="2">
        <v>20</v>
      </c>
      <c r="P24" s="2"/>
      <c r="Q24" s="51"/>
      <c r="R24" s="2"/>
      <c r="S24" s="2"/>
      <c r="T24" s="101"/>
      <c r="U24" s="2"/>
      <c r="V24" s="461"/>
      <c r="W24" s="105">
        <f>Y21*0+Y22*5+Y23*0+Y24*5+Y25*0+Y26*8</f>
        <v>22.5</v>
      </c>
      <c r="X24" s="47" t="s">
        <v>28</v>
      </c>
      <c r="Y24" s="43">
        <v>2</v>
      </c>
      <c r="Z24" s="63"/>
      <c r="AA24" s="71" t="s">
        <v>29</v>
      </c>
      <c r="AB24" s="65">
        <v>1.6</v>
      </c>
      <c r="AC24" s="65">
        <f>AB24*1</f>
        <v>1.6</v>
      </c>
      <c r="AD24" s="65" t="s">
        <v>27</v>
      </c>
      <c r="AE24" s="65">
        <f>AB24*5</f>
        <v>8</v>
      </c>
      <c r="AF24" s="65">
        <f>AC24*4+AE24*4</f>
        <v>38.4</v>
      </c>
      <c r="AG24" s="110"/>
      <c r="AH24" s="67"/>
    </row>
    <row r="25" spans="2:34" s="66" customFormat="1" ht="27.9" customHeight="1" x14ac:dyDescent="0.3">
      <c r="B25" s="464" t="s">
        <v>37</v>
      </c>
      <c r="C25" s="459"/>
      <c r="D25" s="3"/>
      <c r="E25" s="3"/>
      <c r="F25" s="3"/>
      <c r="G25" s="2"/>
      <c r="H25" s="51"/>
      <c r="I25" s="2"/>
      <c r="J25" s="2"/>
      <c r="K25" s="51"/>
      <c r="L25" s="2"/>
      <c r="M25" s="2" t="s">
        <v>152</v>
      </c>
      <c r="N25" s="103"/>
      <c r="O25" s="2">
        <v>1</v>
      </c>
      <c r="P25" s="2"/>
      <c r="Q25" s="51"/>
      <c r="R25" s="2"/>
      <c r="S25" s="2"/>
      <c r="T25" s="101"/>
      <c r="U25" s="2"/>
      <c r="V25" s="461"/>
      <c r="W25" s="46" t="s">
        <v>109</v>
      </c>
      <c r="X25" s="47" t="s">
        <v>31</v>
      </c>
      <c r="Y25" s="43">
        <v>0</v>
      </c>
      <c r="Z25" s="67"/>
      <c r="AA25" s="71" t="s">
        <v>32</v>
      </c>
      <c r="AB25" s="65">
        <v>2.5</v>
      </c>
      <c r="AC25" s="65"/>
      <c r="AD25" s="65">
        <f>AB25*5</f>
        <v>12.5</v>
      </c>
      <c r="AE25" s="65" t="s">
        <v>27</v>
      </c>
      <c r="AF25" s="65">
        <f>AD25*9</f>
        <v>112.5</v>
      </c>
      <c r="AG25" s="108"/>
      <c r="AH25" s="67"/>
    </row>
    <row r="26" spans="2:34" s="66" customFormat="1" ht="27.9" customHeight="1" x14ac:dyDescent="0.55000000000000004">
      <c r="B26" s="464"/>
      <c r="C26" s="459"/>
      <c r="D26" s="3"/>
      <c r="E26" s="3"/>
      <c r="F26" s="3"/>
      <c r="G26" s="72"/>
      <c r="H26" s="51"/>
      <c r="I26" s="2"/>
      <c r="J26" s="2"/>
      <c r="K26" s="51"/>
      <c r="L26" s="2"/>
      <c r="M26" s="2"/>
      <c r="N26" s="51"/>
      <c r="O26" s="2"/>
      <c r="P26" s="2"/>
      <c r="Q26" s="51"/>
      <c r="R26" s="2"/>
      <c r="S26" s="2"/>
      <c r="T26" s="51"/>
      <c r="U26" s="2"/>
      <c r="V26" s="461"/>
      <c r="W26" s="105">
        <f>Y21*2+Y22*7+Y23*1+Y24*0+Y25*0+Y26*8-0.5</f>
        <v>28.7</v>
      </c>
      <c r="X26" s="95" t="s">
        <v>40</v>
      </c>
      <c r="Y26" s="52">
        <v>0</v>
      </c>
      <c r="Z26" s="63"/>
      <c r="AA26" s="71" t="s">
        <v>33</v>
      </c>
      <c r="AB26" s="65"/>
      <c r="AC26" s="71"/>
      <c r="AD26" s="71"/>
      <c r="AE26" s="71">
        <f>AB26*15</f>
        <v>0</v>
      </c>
      <c r="AF26" s="71"/>
      <c r="AG26" s="110"/>
      <c r="AH26" s="67"/>
    </row>
    <row r="27" spans="2:34" s="66" customFormat="1" ht="27.9" customHeight="1" x14ac:dyDescent="0.3">
      <c r="B27" s="73" t="s">
        <v>34</v>
      </c>
      <c r="C27" s="74"/>
      <c r="D27" s="3"/>
      <c r="E27" s="51"/>
      <c r="F27" s="3"/>
      <c r="G27" s="2"/>
      <c r="H27" s="51"/>
      <c r="I27" s="2"/>
      <c r="J27" s="2"/>
      <c r="K27" s="51"/>
      <c r="L27" s="2"/>
      <c r="M27" s="2"/>
      <c r="N27" s="51"/>
      <c r="O27" s="2"/>
      <c r="P27" s="2"/>
      <c r="Q27" s="51"/>
      <c r="R27" s="2"/>
      <c r="S27" s="2"/>
      <c r="T27" s="51"/>
      <c r="U27" s="2"/>
      <c r="V27" s="461"/>
      <c r="W27" s="46" t="s">
        <v>12</v>
      </c>
      <c r="X27" s="55"/>
      <c r="Y27" s="43"/>
      <c r="Z27" s="67"/>
      <c r="AA27" s="71"/>
      <c r="AB27" s="65"/>
      <c r="AC27" s="71">
        <f>SUM(AC22:AC26)</f>
        <v>29.400000000000006</v>
      </c>
      <c r="AD27" s="71">
        <f>SUM(AD22:AD26)</f>
        <v>23.5</v>
      </c>
      <c r="AE27" s="71">
        <f>SUM(AE22:AE26)</f>
        <v>101</v>
      </c>
      <c r="AF27" s="71">
        <f>AC27*4+AD27*9+AE27*4</f>
        <v>733.1</v>
      </c>
      <c r="AG27" s="108"/>
      <c r="AH27" s="67"/>
    </row>
    <row r="28" spans="2:34" s="66" customFormat="1" ht="27.9" customHeight="1" thickBot="1" x14ac:dyDescent="0.6">
      <c r="B28" s="75"/>
      <c r="C28" s="76"/>
      <c r="D28" s="103"/>
      <c r="E28" s="51"/>
      <c r="F28" s="2"/>
      <c r="G28" s="2"/>
      <c r="H28" s="51"/>
      <c r="I28" s="2"/>
      <c r="J28" s="2"/>
      <c r="K28" s="51"/>
      <c r="L28" s="2"/>
      <c r="M28" s="2"/>
      <c r="N28" s="51"/>
      <c r="O28" s="2"/>
      <c r="P28" s="2"/>
      <c r="Q28" s="51"/>
      <c r="R28" s="2"/>
      <c r="S28" s="2"/>
      <c r="T28" s="51"/>
      <c r="U28" s="2"/>
      <c r="V28" s="462"/>
      <c r="W28" s="106">
        <f>W22*4+W26*4+W24*9</f>
        <v>711.3</v>
      </c>
      <c r="X28" s="59"/>
      <c r="Y28" s="60"/>
      <c r="Z28" s="63"/>
      <c r="AA28" s="67"/>
      <c r="AB28" s="77"/>
      <c r="AC28" s="78">
        <f>AC27*4/AF27</f>
        <v>0.16041467739735374</v>
      </c>
      <c r="AD28" s="78">
        <f>AD27*9/AF27</f>
        <v>0.28850088664575091</v>
      </c>
      <c r="AE28" s="78">
        <f>AE27*4/AF27</f>
        <v>0.55108443595689538</v>
      </c>
      <c r="AF28" s="67"/>
      <c r="AG28" s="113"/>
      <c r="AH28" s="67"/>
    </row>
    <row r="29" spans="2:34" s="40" customFormat="1" ht="27.9" customHeight="1" x14ac:dyDescent="0.4">
      <c r="B29" s="155">
        <v>8</v>
      </c>
      <c r="C29" s="479"/>
      <c r="D29" s="132" t="str">
        <f>'112.8.30-9.29'!N6</f>
        <v>地瓜飯</v>
      </c>
      <c r="E29" s="132" t="s">
        <v>47</v>
      </c>
      <c r="F29" s="132"/>
      <c r="G29" s="132" t="str">
        <f>'112.8.30-9.29'!N7</f>
        <v>雙拼魚條(海)(炸)</v>
      </c>
      <c r="H29" s="132" t="s">
        <v>74</v>
      </c>
      <c r="I29" s="132"/>
      <c r="J29" s="132" t="str">
        <f>'112.8.30-9.29'!N8</f>
        <v>回鍋肉(豆)</v>
      </c>
      <c r="K29" s="132" t="s">
        <v>17</v>
      </c>
      <c r="L29" s="132"/>
      <c r="M29" s="132" t="str">
        <f>'112.8.30-9.29'!N9</f>
        <v>三色炒蛋</v>
      </c>
      <c r="N29" s="132" t="s">
        <v>17</v>
      </c>
      <c r="O29" s="132"/>
      <c r="P29" s="132" t="str">
        <f>'112.8.30-9.29'!N10</f>
        <v>有機蔬菜</v>
      </c>
      <c r="Q29" s="132" t="s">
        <v>18</v>
      </c>
      <c r="R29" s="132"/>
      <c r="S29" s="132" t="str">
        <f>'112.8.30-9.29'!N11</f>
        <v>綠豆湯</v>
      </c>
      <c r="T29" s="132" t="s">
        <v>17</v>
      </c>
      <c r="U29" s="132"/>
      <c r="V29" s="480"/>
      <c r="W29" s="37" t="s">
        <v>107</v>
      </c>
      <c r="X29" s="38" t="s">
        <v>124</v>
      </c>
      <c r="Y29" s="39">
        <v>5.5</v>
      </c>
      <c r="Z29" s="19"/>
      <c r="AA29" s="19"/>
      <c r="AB29" s="20"/>
      <c r="AC29" s="19" t="s">
        <v>20</v>
      </c>
      <c r="AD29" s="19" t="s">
        <v>21</v>
      </c>
      <c r="AE29" s="19" t="s">
        <v>22</v>
      </c>
      <c r="AF29" s="19" t="s">
        <v>23</v>
      </c>
      <c r="AG29" s="108"/>
      <c r="AH29" s="109"/>
    </row>
    <row r="30" spans="2:34" ht="27.9" customHeight="1" x14ac:dyDescent="0.4">
      <c r="B30" s="156" t="s">
        <v>8</v>
      </c>
      <c r="C30" s="479"/>
      <c r="D30" s="135" t="s">
        <v>91</v>
      </c>
      <c r="E30" s="135"/>
      <c r="F30" s="133">
        <v>55</v>
      </c>
      <c r="G30" s="2" t="s">
        <v>291</v>
      </c>
      <c r="H30" s="3" t="s">
        <v>92</v>
      </c>
      <c r="I30" s="2">
        <v>40</v>
      </c>
      <c r="J30" s="3" t="s">
        <v>154</v>
      </c>
      <c r="K30" s="2" t="s">
        <v>426</v>
      </c>
      <c r="L30" s="3">
        <v>30</v>
      </c>
      <c r="M30" s="3" t="s">
        <v>294</v>
      </c>
      <c r="N30" s="2"/>
      <c r="O30" s="2">
        <v>30</v>
      </c>
      <c r="P30" s="2" t="s">
        <v>104</v>
      </c>
      <c r="Q30" s="2"/>
      <c r="R30" s="2">
        <v>80</v>
      </c>
      <c r="S30" s="2" t="s">
        <v>476</v>
      </c>
      <c r="T30" s="2"/>
      <c r="U30" s="2">
        <v>10</v>
      </c>
      <c r="V30" s="481"/>
      <c r="W30" s="110">
        <f>Y29*15+Y30*0+Y31*5+Y32*0+Y33*15+Y34*12+15</f>
        <v>104.5</v>
      </c>
      <c r="X30" s="42" t="s">
        <v>125</v>
      </c>
      <c r="Y30" s="43">
        <v>2.5</v>
      </c>
      <c r="Z30" s="18"/>
      <c r="AA30" s="44" t="s">
        <v>24</v>
      </c>
      <c r="AB30" s="20">
        <v>6.3</v>
      </c>
      <c r="AC30" s="20">
        <f>AB30*2</f>
        <v>12.6</v>
      </c>
      <c r="AD30" s="20"/>
      <c r="AE30" s="20">
        <f>AB30*15</f>
        <v>94.5</v>
      </c>
      <c r="AF30" s="20">
        <f>AC30*4+AE30*4</f>
        <v>428.4</v>
      </c>
      <c r="AG30" s="110"/>
    </row>
    <row r="31" spans="2:34" ht="27.9" customHeight="1" x14ac:dyDescent="0.4">
      <c r="B31" s="156">
        <v>31</v>
      </c>
      <c r="C31" s="479"/>
      <c r="D31" s="135" t="s">
        <v>146</v>
      </c>
      <c r="E31" s="135"/>
      <c r="F31" s="133">
        <v>80</v>
      </c>
      <c r="G31" s="2" t="s">
        <v>292</v>
      </c>
      <c r="H31" s="3"/>
      <c r="I31" s="2">
        <v>20</v>
      </c>
      <c r="J31" s="471" t="s">
        <v>293</v>
      </c>
      <c r="K31" s="472"/>
      <c r="L31" s="3">
        <v>15</v>
      </c>
      <c r="M31" s="224" t="s">
        <v>295</v>
      </c>
      <c r="N31" s="228"/>
      <c r="O31" s="2">
        <v>30</v>
      </c>
      <c r="P31" s="2"/>
      <c r="Q31" s="2"/>
      <c r="R31" s="2">
        <v>60</v>
      </c>
      <c r="S31" s="2" t="s">
        <v>477</v>
      </c>
      <c r="T31" s="2"/>
      <c r="U31" s="2">
        <v>10</v>
      </c>
      <c r="V31" s="481"/>
      <c r="W31" s="46" t="s">
        <v>108</v>
      </c>
      <c r="X31" s="47" t="s">
        <v>126</v>
      </c>
      <c r="Y31" s="43">
        <v>1.4</v>
      </c>
      <c r="Z31" s="19"/>
      <c r="AA31" s="48" t="s">
        <v>26</v>
      </c>
      <c r="AB31" s="20">
        <v>2</v>
      </c>
      <c r="AC31" s="49">
        <f>AB31*7</f>
        <v>14</v>
      </c>
      <c r="AD31" s="20">
        <f>AB31*5</f>
        <v>10</v>
      </c>
      <c r="AE31" s="20" t="s">
        <v>27</v>
      </c>
      <c r="AF31" s="50">
        <f>AC31*4+AD31*9</f>
        <v>146</v>
      </c>
      <c r="AG31" s="108"/>
    </row>
    <row r="32" spans="2:34" ht="27.9" customHeight="1" x14ac:dyDescent="0.4">
      <c r="B32" s="156" t="s">
        <v>10</v>
      </c>
      <c r="C32" s="479"/>
      <c r="D32" s="135"/>
      <c r="E32" s="135"/>
      <c r="F32" s="133"/>
      <c r="G32" s="2"/>
      <c r="H32" s="51"/>
      <c r="I32" s="2"/>
      <c r="J32" s="3"/>
      <c r="K32" s="101"/>
      <c r="L32" s="3"/>
      <c r="M32" s="3" t="s">
        <v>296</v>
      </c>
      <c r="N32" s="101"/>
      <c r="O32" s="2">
        <v>10</v>
      </c>
      <c r="P32" s="2"/>
      <c r="Q32" s="51"/>
      <c r="R32" s="2"/>
      <c r="S32" s="3"/>
      <c r="T32" s="51"/>
      <c r="U32" s="2"/>
      <c r="V32" s="481"/>
      <c r="W32" s="105">
        <f>Y29*0+Y30*5+Y31*0+Y32*5+Y33*0+Y34*8-1</f>
        <v>24</v>
      </c>
      <c r="X32" s="47" t="s">
        <v>127</v>
      </c>
      <c r="Y32" s="43">
        <v>2.5</v>
      </c>
      <c r="Z32" s="18"/>
      <c r="AA32" s="19" t="s">
        <v>29</v>
      </c>
      <c r="AB32" s="20">
        <v>1.7</v>
      </c>
      <c r="AC32" s="20">
        <f>AB32*1</f>
        <v>1.7</v>
      </c>
      <c r="AD32" s="20" t="s">
        <v>27</v>
      </c>
      <c r="AE32" s="20">
        <f>AB32*5</f>
        <v>8.5</v>
      </c>
      <c r="AF32" s="20">
        <f>AC32*4+AE32*4</f>
        <v>40.799999999999997</v>
      </c>
      <c r="AG32" s="110"/>
    </row>
    <row r="33" spans="2:34" ht="27.9" customHeight="1" x14ac:dyDescent="0.3">
      <c r="B33" s="458" t="s">
        <v>38</v>
      </c>
      <c r="C33" s="479"/>
      <c r="D33" s="135"/>
      <c r="E33" s="135"/>
      <c r="F33" s="133"/>
      <c r="G33" s="2"/>
      <c r="H33" s="51"/>
      <c r="I33" s="2"/>
      <c r="J33" s="3"/>
      <c r="K33" s="51"/>
      <c r="L33" s="3"/>
      <c r="M33" s="3"/>
      <c r="N33" s="51"/>
      <c r="O33" s="2"/>
      <c r="P33" s="2"/>
      <c r="Q33" s="51"/>
      <c r="R33" s="2"/>
      <c r="S33" s="3"/>
      <c r="T33" s="103"/>
      <c r="U33" s="2"/>
      <c r="V33" s="481"/>
      <c r="W33" s="46" t="s">
        <v>67</v>
      </c>
      <c r="X33" s="47" t="s">
        <v>128</v>
      </c>
      <c r="Y33" s="43">
        <v>0</v>
      </c>
      <c r="Z33" s="19"/>
      <c r="AA33" s="19" t="s">
        <v>32</v>
      </c>
      <c r="AB33" s="20">
        <v>2.5</v>
      </c>
      <c r="AC33" s="20"/>
      <c r="AD33" s="20">
        <f>AB33*5</f>
        <v>12.5</v>
      </c>
      <c r="AE33" s="20" t="s">
        <v>27</v>
      </c>
      <c r="AF33" s="20">
        <f>AD33*9</f>
        <v>112.5</v>
      </c>
      <c r="AG33" s="108"/>
    </row>
    <row r="34" spans="2:34" ht="27.9" customHeight="1" x14ac:dyDescent="0.4">
      <c r="B34" s="458"/>
      <c r="C34" s="479"/>
      <c r="D34" s="134"/>
      <c r="E34" s="134"/>
      <c r="F34" s="133"/>
      <c r="G34" s="2"/>
      <c r="H34" s="51"/>
      <c r="I34" s="2"/>
      <c r="J34" s="2"/>
      <c r="K34" s="51"/>
      <c r="L34" s="2"/>
      <c r="M34" s="3"/>
      <c r="N34" s="51"/>
      <c r="O34" s="2"/>
      <c r="P34" s="2"/>
      <c r="Q34" s="51"/>
      <c r="R34" s="2"/>
      <c r="S34" s="3"/>
      <c r="T34" s="51"/>
      <c r="U34" s="2"/>
      <c r="V34" s="481"/>
      <c r="W34" s="105">
        <f>Y29*2+Y30*7+Y31*1+Y32*0+Y33*0+Y34*8-1</f>
        <v>28.9</v>
      </c>
      <c r="X34" s="95" t="s">
        <v>129</v>
      </c>
      <c r="Y34" s="52">
        <v>0</v>
      </c>
      <c r="Z34" s="165"/>
      <c r="AA34" s="19" t="s">
        <v>33</v>
      </c>
      <c r="AB34" s="20">
        <v>1</v>
      </c>
      <c r="AE34" s="19">
        <f>AB34*15</f>
        <v>15</v>
      </c>
      <c r="AG34" s="110"/>
    </row>
    <row r="35" spans="2:34" ht="27.9" customHeight="1" x14ac:dyDescent="0.3">
      <c r="B35" s="136" t="s">
        <v>46</v>
      </c>
      <c r="C35" s="138"/>
      <c r="D35" s="134"/>
      <c r="E35" s="134"/>
      <c r="F35" s="133"/>
      <c r="G35" s="2"/>
      <c r="H35" s="51"/>
      <c r="I35" s="2"/>
      <c r="J35" s="2"/>
      <c r="K35" s="51"/>
      <c r="L35" s="2"/>
      <c r="M35" s="2"/>
      <c r="N35" s="51"/>
      <c r="O35" s="2"/>
      <c r="P35" s="2"/>
      <c r="Q35" s="51"/>
      <c r="R35" s="2"/>
      <c r="S35" s="2"/>
      <c r="T35" s="51"/>
      <c r="U35" s="2"/>
      <c r="V35" s="481"/>
      <c r="W35" s="46" t="s">
        <v>12</v>
      </c>
      <c r="X35" s="55"/>
      <c r="Y35" s="43"/>
      <c r="Z35" s="19"/>
      <c r="AC35" s="19">
        <f>SUM(AC30:AC34)</f>
        <v>28.3</v>
      </c>
      <c r="AD35" s="19">
        <f>SUM(AD30:AD34)</f>
        <v>22.5</v>
      </c>
      <c r="AE35" s="19">
        <f>SUM(AE30:AE34)</f>
        <v>118</v>
      </c>
      <c r="AF35" s="19">
        <f>AC35*4+AD35*9+AE35*4</f>
        <v>787.7</v>
      </c>
      <c r="AG35" s="108"/>
    </row>
    <row r="36" spans="2:34" ht="27.9" customHeight="1" x14ac:dyDescent="0.4">
      <c r="B36" s="137"/>
      <c r="C36" s="139"/>
      <c r="D36" s="173"/>
      <c r="E36" s="173"/>
      <c r="F36" s="174"/>
      <c r="G36" s="174"/>
      <c r="H36" s="173"/>
      <c r="I36" s="174"/>
      <c r="J36" s="174"/>
      <c r="K36" s="173"/>
      <c r="L36" s="174"/>
      <c r="M36" s="174"/>
      <c r="N36" s="173"/>
      <c r="O36" s="174"/>
      <c r="P36" s="174"/>
      <c r="Q36" s="173"/>
      <c r="R36" s="174"/>
      <c r="S36" s="174"/>
      <c r="T36" s="173"/>
      <c r="U36" s="174"/>
      <c r="V36" s="482"/>
      <c r="W36" s="106">
        <f>W30*4+W34*4+W32*9</f>
        <v>749.6</v>
      </c>
      <c r="X36" s="59"/>
      <c r="Y36" s="60"/>
      <c r="Z36" s="18"/>
      <c r="AC36" s="58">
        <f>AC35*4/AF35</f>
        <v>0.14370953408658119</v>
      </c>
      <c r="AD36" s="58">
        <f>AD35*9/AF35</f>
        <v>0.25707756760187889</v>
      </c>
      <c r="AE36" s="58">
        <f>AE35*4/AF35</f>
        <v>0.5992128983115399</v>
      </c>
      <c r="AG36" s="113"/>
    </row>
    <row r="37" spans="2:34" s="40" customFormat="1" ht="27.9" customHeight="1" x14ac:dyDescent="0.4">
      <c r="B37" s="155">
        <v>9</v>
      </c>
      <c r="C37" s="479"/>
      <c r="D37" s="172" t="str">
        <f>'112.8.30-9.29'!R6</f>
        <v>台式炒麵</v>
      </c>
      <c r="E37" s="172" t="s">
        <v>85</v>
      </c>
      <c r="F37" s="172"/>
      <c r="G37" s="172" t="str">
        <f>'112.8.30-9.29'!R7</f>
        <v>茄汁豬里肌</v>
      </c>
      <c r="H37" s="172" t="s">
        <v>80</v>
      </c>
      <c r="I37" s="172"/>
      <c r="J37" s="172" t="str">
        <f>'112.8.30-9.29'!R8</f>
        <v>酸菜白肉鍋(醃)</v>
      </c>
      <c r="K37" s="172" t="s">
        <v>17</v>
      </c>
      <c r="L37" s="172"/>
      <c r="M37" s="172" t="str">
        <f>'112.8.30-9.29'!R9</f>
        <v>冰心地瓜</v>
      </c>
      <c r="N37" s="172" t="s">
        <v>15</v>
      </c>
      <c r="O37" s="172"/>
      <c r="P37" s="172" t="str">
        <f>'112.8.30-9.29'!R10</f>
        <v>深色蔬菜</v>
      </c>
      <c r="Q37" s="172" t="s">
        <v>18</v>
      </c>
      <c r="R37" s="172"/>
      <c r="S37" s="172" t="str">
        <f>'112.8.30-9.29'!R11</f>
        <v>玉米濃湯(芡)</v>
      </c>
      <c r="T37" s="172" t="s">
        <v>159</v>
      </c>
      <c r="U37" s="172"/>
      <c r="V37" s="480"/>
      <c r="W37" s="37" t="s">
        <v>118</v>
      </c>
      <c r="X37" s="38" t="s">
        <v>19</v>
      </c>
      <c r="Y37" s="39">
        <v>5.7</v>
      </c>
      <c r="Z37" s="19"/>
      <c r="AA37" s="19"/>
      <c r="AB37" s="20"/>
      <c r="AC37" s="19" t="s">
        <v>20</v>
      </c>
      <c r="AD37" s="19" t="s">
        <v>21</v>
      </c>
      <c r="AE37" s="19" t="s">
        <v>22</v>
      </c>
      <c r="AF37" s="19" t="s">
        <v>23</v>
      </c>
      <c r="AG37" s="108"/>
      <c r="AH37" s="109"/>
    </row>
    <row r="38" spans="2:34" ht="27.9" customHeight="1" x14ac:dyDescent="0.4">
      <c r="B38" s="156" t="s">
        <v>8</v>
      </c>
      <c r="C38" s="479"/>
      <c r="D38" s="135" t="s">
        <v>191</v>
      </c>
      <c r="E38" s="135"/>
      <c r="F38" s="133">
        <v>135</v>
      </c>
      <c r="G38" s="469" t="s">
        <v>300</v>
      </c>
      <c r="H38" s="470"/>
      <c r="I38" s="2">
        <v>40</v>
      </c>
      <c r="J38" s="3" t="s">
        <v>149</v>
      </c>
      <c r="K38" s="2" t="s">
        <v>286</v>
      </c>
      <c r="L38" s="3">
        <v>20</v>
      </c>
      <c r="M38" s="3" t="s">
        <v>303</v>
      </c>
      <c r="N38" s="2"/>
      <c r="O38" s="2">
        <v>35</v>
      </c>
      <c r="P38" s="2" t="s">
        <v>104</v>
      </c>
      <c r="Q38" s="2"/>
      <c r="R38" s="2">
        <v>80</v>
      </c>
      <c r="S38" s="2" t="s">
        <v>160</v>
      </c>
      <c r="T38" s="2"/>
      <c r="U38" s="2">
        <v>20</v>
      </c>
      <c r="V38" s="481"/>
      <c r="W38" s="110">
        <f>Y37*15+Y38*0+Y39*5+Y40*0+Y41*15+Y42*12+8</f>
        <v>103</v>
      </c>
      <c r="X38" s="42" t="s">
        <v>89</v>
      </c>
      <c r="Y38" s="43">
        <v>2.4</v>
      </c>
      <c r="Z38" s="18"/>
      <c r="AA38" s="44" t="s">
        <v>24</v>
      </c>
      <c r="AB38" s="20">
        <v>6</v>
      </c>
      <c r="AC38" s="20">
        <f>AB38*2</f>
        <v>12</v>
      </c>
      <c r="AD38" s="20"/>
      <c r="AE38" s="20">
        <f>AB38*15</f>
        <v>90</v>
      </c>
      <c r="AF38" s="20">
        <f>AC38*4+AE38*4</f>
        <v>408</v>
      </c>
      <c r="AG38" s="110"/>
    </row>
    <row r="39" spans="2:34" ht="27.9" customHeight="1" x14ac:dyDescent="0.4">
      <c r="B39" s="156">
        <v>1</v>
      </c>
      <c r="C39" s="479"/>
      <c r="D39" s="135" t="s">
        <v>192</v>
      </c>
      <c r="E39" s="135"/>
      <c r="F39" s="133">
        <v>35</v>
      </c>
      <c r="G39" s="2"/>
      <c r="H39" s="3"/>
      <c r="I39" s="2"/>
      <c r="J39" s="3" t="s">
        <v>425</v>
      </c>
      <c r="K39" s="2"/>
      <c r="L39" s="3">
        <v>50</v>
      </c>
      <c r="M39" s="3"/>
      <c r="N39" s="101"/>
      <c r="O39" s="2"/>
      <c r="P39" s="2"/>
      <c r="Q39" s="2"/>
      <c r="R39" s="2"/>
      <c r="S39" s="2" t="s">
        <v>93</v>
      </c>
      <c r="T39" s="2"/>
      <c r="U39" s="2">
        <v>1</v>
      </c>
      <c r="V39" s="481"/>
      <c r="W39" s="46" t="s">
        <v>119</v>
      </c>
      <c r="X39" s="47" t="s">
        <v>25</v>
      </c>
      <c r="Y39" s="43">
        <v>1.9</v>
      </c>
      <c r="Z39" s="19"/>
      <c r="AA39" s="48" t="s">
        <v>26</v>
      </c>
      <c r="AB39" s="20">
        <v>2.2999999999999998</v>
      </c>
      <c r="AC39" s="49">
        <f>AB39*7</f>
        <v>16.099999999999998</v>
      </c>
      <c r="AD39" s="20">
        <f>AB39*5</f>
        <v>11.5</v>
      </c>
      <c r="AE39" s="20" t="s">
        <v>27</v>
      </c>
      <c r="AF39" s="50">
        <f>AC39*4+AD39*9</f>
        <v>167.89999999999998</v>
      </c>
      <c r="AG39" s="108"/>
    </row>
    <row r="40" spans="2:34" ht="27.9" customHeight="1" x14ac:dyDescent="0.4">
      <c r="B40" s="156" t="s">
        <v>10</v>
      </c>
      <c r="C40" s="479"/>
      <c r="D40" s="467" t="s">
        <v>105</v>
      </c>
      <c r="E40" s="468"/>
      <c r="F40" s="133">
        <v>5</v>
      </c>
      <c r="G40" s="2"/>
      <c r="H40" s="51"/>
      <c r="I40" s="2"/>
      <c r="J40" s="471" t="s">
        <v>302</v>
      </c>
      <c r="K40" s="472"/>
      <c r="L40" s="3">
        <v>15</v>
      </c>
      <c r="M40" s="3"/>
      <c r="N40" s="101"/>
      <c r="O40" s="2"/>
      <c r="P40" s="2"/>
      <c r="Q40" s="51"/>
      <c r="R40" s="2"/>
      <c r="S40" s="3"/>
      <c r="T40" s="51"/>
      <c r="U40" s="2"/>
      <c r="V40" s="481"/>
      <c r="W40" s="105">
        <f>Y37*0+Y38*5+Y39*0+Y40*5+Y41*0+Y42*8</f>
        <v>24.5</v>
      </c>
      <c r="X40" s="47" t="s">
        <v>28</v>
      </c>
      <c r="Y40" s="43">
        <v>2.5</v>
      </c>
      <c r="Z40" s="18"/>
      <c r="AA40" s="19" t="s">
        <v>29</v>
      </c>
      <c r="AB40" s="20">
        <v>1.5</v>
      </c>
      <c r="AC40" s="20">
        <f>AB40*1</f>
        <v>1.5</v>
      </c>
      <c r="AD40" s="20" t="s">
        <v>27</v>
      </c>
      <c r="AE40" s="20">
        <f>AB40*5</f>
        <v>7.5</v>
      </c>
      <c r="AF40" s="20">
        <f>AC40*4+AE40*4</f>
        <v>36</v>
      </c>
      <c r="AG40" s="110"/>
    </row>
    <row r="41" spans="2:34" ht="27.9" customHeight="1" x14ac:dyDescent="0.3">
      <c r="B41" s="458" t="s">
        <v>51</v>
      </c>
      <c r="C41" s="479"/>
      <c r="D41" s="135" t="s">
        <v>84</v>
      </c>
      <c r="E41" s="135"/>
      <c r="F41" s="133">
        <v>10</v>
      </c>
      <c r="G41" s="2"/>
      <c r="H41" s="51"/>
      <c r="I41" s="2"/>
      <c r="J41" s="3" t="s">
        <v>296</v>
      </c>
      <c r="K41" s="51"/>
      <c r="L41" s="3">
        <v>3</v>
      </c>
      <c r="M41" s="3"/>
      <c r="N41" s="51"/>
      <c r="O41" s="2"/>
      <c r="P41" s="2"/>
      <c r="Q41" s="51"/>
      <c r="R41" s="2"/>
      <c r="S41" s="3"/>
      <c r="T41" s="103"/>
      <c r="U41" s="2"/>
      <c r="V41" s="481"/>
      <c r="W41" s="46" t="s">
        <v>120</v>
      </c>
      <c r="X41" s="47" t="s">
        <v>31</v>
      </c>
      <c r="Y41" s="43">
        <v>0</v>
      </c>
      <c r="Z41" s="19"/>
      <c r="AA41" s="19" t="s">
        <v>32</v>
      </c>
      <c r="AB41" s="20">
        <v>2.5</v>
      </c>
      <c r="AC41" s="20"/>
      <c r="AD41" s="20">
        <f>AB41*5</f>
        <v>12.5</v>
      </c>
      <c r="AE41" s="20" t="s">
        <v>27</v>
      </c>
      <c r="AF41" s="20">
        <f>AD41*9</f>
        <v>112.5</v>
      </c>
      <c r="AG41" s="108"/>
    </row>
    <row r="42" spans="2:34" ht="27.9" customHeight="1" x14ac:dyDescent="0.4">
      <c r="B42" s="458"/>
      <c r="C42" s="479"/>
      <c r="D42" s="230" t="s">
        <v>297</v>
      </c>
      <c r="E42" s="134"/>
      <c r="F42" s="133">
        <v>3</v>
      </c>
      <c r="G42" s="2"/>
      <c r="H42" s="51"/>
      <c r="I42" s="2"/>
      <c r="J42" s="2"/>
      <c r="K42" s="51"/>
      <c r="L42" s="2"/>
      <c r="M42" s="3"/>
      <c r="N42" s="51"/>
      <c r="O42" s="2"/>
      <c r="P42" s="2"/>
      <c r="Q42" s="51"/>
      <c r="R42" s="2"/>
      <c r="S42" s="3"/>
      <c r="T42" s="51"/>
      <c r="U42" s="2"/>
      <c r="V42" s="481"/>
      <c r="W42" s="105">
        <f>Y37*2+Y38*7+Y39*1+Y40*0+Y41*0+Y42*8-1.5</f>
        <v>28.6</v>
      </c>
      <c r="X42" s="95" t="s">
        <v>40</v>
      </c>
      <c r="Y42" s="52">
        <v>0</v>
      </c>
      <c r="Z42" s="18"/>
      <c r="AA42" s="19" t="s">
        <v>33</v>
      </c>
      <c r="AE42" s="19">
        <f>AB42*15</f>
        <v>0</v>
      </c>
      <c r="AG42" s="110"/>
    </row>
    <row r="43" spans="2:34" ht="27.9" customHeight="1" x14ac:dyDescent="0.3">
      <c r="B43" s="136" t="s">
        <v>46</v>
      </c>
      <c r="C43" s="138"/>
      <c r="D43" s="230" t="s">
        <v>298</v>
      </c>
      <c r="E43" s="134"/>
      <c r="F43" s="133">
        <v>1</v>
      </c>
      <c r="G43" s="2"/>
      <c r="H43" s="51"/>
      <c r="I43" s="2"/>
      <c r="J43" s="2"/>
      <c r="K43" s="51"/>
      <c r="L43" s="2"/>
      <c r="M43" s="2"/>
      <c r="N43" s="51"/>
      <c r="O43" s="2"/>
      <c r="P43" s="2"/>
      <c r="Q43" s="51"/>
      <c r="R43" s="2"/>
      <c r="S43" s="2"/>
      <c r="T43" s="51"/>
      <c r="U43" s="2"/>
      <c r="V43" s="481"/>
      <c r="W43" s="46" t="s">
        <v>12</v>
      </c>
      <c r="X43" s="55"/>
      <c r="Y43" s="43"/>
      <c r="Z43" s="19"/>
      <c r="AC43" s="19">
        <f>SUM(AC38:AC42)</f>
        <v>29.599999999999998</v>
      </c>
      <c r="AD43" s="19">
        <f>SUM(AD38:AD42)</f>
        <v>24</v>
      </c>
      <c r="AE43" s="19">
        <f>SUM(AE38:AE42)</f>
        <v>97.5</v>
      </c>
      <c r="AF43" s="19">
        <f>AC43*4+AD43*9+AE43*4</f>
        <v>724.4</v>
      </c>
      <c r="AG43" s="108"/>
    </row>
    <row r="44" spans="2:34" ht="27.9" customHeight="1" thickBot="1" x14ac:dyDescent="0.45">
      <c r="B44" s="157"/>
      <c r="C44" s="139"/>
      <c r="D44" s="231" t="s">
        <v>299</v>
      </c>
      <c r="E44" s="140"/>
      <c r="F44" s="141">
        <v>1</v>
      </c>
      <c r="G44" s="141"/>
      <c r="H44" s="140"/>
      <c r="I44" s="141"/>
      <c r="J44" s="141"/>
      <c r="K44" s="140"/>
      <c r="L44" s="141"/>
      <c r="M44" s="141"/>
      <c r="N44" s="140"/>
      <c r="O44" s="141"/>
      <c r="P44" s="141"/>
      <c r="Q44" s="140"/>
      <c r="R44" s="141"/>
      <c r="S44" s="141"/>
      <c r="T44" s="140"/>
      <c r="U44" s="141"/>
      <c r="V44" s="482"/>
      <c r="W44" s="106">
        <f>W38*4+W42*4+W40*9</f>
        <v>746.9</v>
      </c>
      <c r="X44" s="59"/>
      <c r="Y44" s="60"/>
      <c r="Z44" s="18"/>
      <c r="AC44" s="58">
        <f>AC43*4/AF43</f>
        <v>0.16344561016013251</v>
      </c>
      <c r="AD44" s="58">
        <f>AD43*9/AF43</f>
        <v>0.29817780231916069</v>
      </c>
      <c r="AE44" s="58">
        <f>AE43*4/AF43</f>
        <v>0.53837658752070683</v>
      </c>
      <c r="AG44" s="113"/>
    </row>
    <row r="45" spans="2:34" s="86" customFormat="1" ht="21.75" customHeight="1" x14ac:dyDescent="0.3">
      <c r="B45" s="83"/>
      <c r="C45" s="19"/>
      <c r="D45" s="45"/>
      <c r="E45" s="84"/>
      <c r="F45" s="45"/>
      <c r="G45" s="45"/>
      <c r="H45" s="84"/>
      <c r="I45" s="45"/>
      <c r="J45" s="483"/>
      <c r="K45" s="483"/>
      <c r="L45" s="483"/>
      <c r="M45" s="483"/>
      <c r="N45" s="483"/>
      <c r="O45" s="483"/>
      <c r="P45" s="483"/>
      <c r="Q45" s="483"/>
      <c r="R45" s="483"/>
      <c r="S45" s="483"/>
      <c r="T45" s="483"/>
      <c r="U45" s="483"/>
      <c r="V45" s="483"/>
      <c r="W45" s="483"/>
      <c r="X45" s="483"/>
      <c r="Y45" s="483"/>
      <c r="Z45" s="85"/>
      <c r="AA45" s="71"/>
      <c r="AB45" s="65"/>
      <c r="AC45" s="71"/>
      <c r="AD45" s="71"/>
      <c r="AE45" s="71"/>
      <c r="AF45" s="71"/>
      <c r="AG45" s="71"/>
      <c r="AH45" s="71"/>
    </row>
    <row r="46" spans="2:34" x14ac:dyDescent="0.3">
      <c r="B46" s="65"/>
      <c r="C46" s="86"/>
      <c r="D46" s="477"/>
      <c r="E46" s="477"/>
      <c r="F46" s="478"/>
      <c r="G46" s="478"/>
      <c r="H46" s="87"/>
      <c r="I46" s="19"/>
      <c r="J46" s="19"/>
      <c r="K46" s="87"/>
      <c r="L46" s="19"/>
      <c r="N46" s="87"/>
      <c r="O46" s="19"/>
      <c r="Q46" s="87"/>
      <c r="R46" s="19"/>
      <c r="T46" s="87"/>
      <c r="U46" s="19"/>
      <c r="V46" s="88"/>
      <c r="Y46" s="91"/>
    </row>
    <row r="47" spans="2:34" x14ac:dyDescent="0.3">
      <c r="Y47" s="91"/>
    </row>
    <row r="48" spans="2:34" x14ac:dyDescent="0.3">
      <c r="Y48" s="91"/>
    </row>
    <row r="49" spans="25:25" x14ac:dyDescent="0.3">
      <c r="Y49" s="91"/>
    </row>
    <row r="50" spans="25:25" x14ac:dyDescent="0.3">
      <c r="Y50" s="91"/>
    </row>
    <row r="51" spans="25:25" x14ac:dyDescent="0.3">
      <c r="Y51" s="91"/>
    </row>
    <row r="52" spans="25:25" x14ac:dyDescent="0.3">
      <c r="Y52" s="91"/>
    </row>
  </sheetData>
  <mergeCells count="26"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  <mergeCell ref="F3:L3"/>
    <mergeCell ref="B41:B42"/>
    <mergeCell ref="C13:C18"/>
    <mergeCell ref="V13:V20"/>
    <mergeCell ref="B17:B18"/>
    <mergeCell ref="B25:B26"/>
    <mergeCell ref="B33:B34"/>
    <mergeCell ref="G15:H15"/>
    <mergeCell ref="D40:E40"/>
    <mergeCell ref="G38:H38"/>
    <mergeCell ref="S15:T15"/>
    <mergeCell ref="J40:K40"/>
    <mergeCell ref="J31:K31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52"/>
  <sheetViews>
    <sheetView topLeftCell="A13" zoomScale="60" workbookViewId="0">
      <selection activeCell="L16" sqref="L16"/>
    </sheetView>
  </sheetViews>
  <sheetFormatPr defaultColWidth="9" defaultRowHeight="21" x14ac:dyDescent="0.3"/>
  <cols>
    <col min="1" max="1" width="1.88671875" style="45" customWidth="1"/>
    <col min="2" max="2" width="4.88671875" style="83" customWidth="1"/>
    <col min="3" max="3" width="0" style="45" hidden="1" customWidth="1"/>
    <col min="4" max="4" width="18.6640625" style="45" customWidth="1"/>
    <col min="5" max="5" width="5.6640625" style="84" customWidth="1"/>
    <col min="6" max="6" width="9.6640625" style="45" customWidth="1"/>
    <col min="7" max="7" width="18.6640625" style="45" customWidth="1"/>
    <col min="8" max="8" width="5.6640625" style="84" customWidth="1"/>
    <col min="9" max="9" width="9.6640625" style="45" customWidth="1"/>
    <col min="10" max="10" width="18.6640625" style="45" customWidth="1"/>
    <col min="11" max="11" width="5.6640625" style="84" customWidth="1"/>
    <col min="12" max="12" width="9.6640625" style="45" customWidth="1"/>
    <col min="13" max="13" width="18.6640625" style="45" customWidth="1"/>
    <col min="14" max="14" width="5.6640625" style="84" customWidth="1"/>
    <col min="15" max="15" width="9.6640625" style="45" customWidth="1"/>
    <col min="16" max="16" width="18.6640625" style="45" customWidth="1"/>
    <col min="17" max="17" width="5.6640625" style="84" customWidth="1"/>
    <col min="18" max="18" width="9.6640625" style="45" customWidth="1"/>
    <col min="19" max="19" width="18.6640625" style="45" customWidth="1"/>
    <col min="20" max="20" width="5.6640625" style="84" customWidth="1"/>
    <col min="21" max="21" width="9.6640625" style="45" customWidth="1"/>
    <col min="22" max="22" width="5.21875" style="92" customWidth="1"/>
    <col min="23" max="23" width="11.77734375" style="89" customWidth="1"/>
    <col min="24" max="24" width="11.21875" style="90" customWidth="1"/>
    <col min="25" max="25" width="6.6640625" style="93" customWidth="1"/>
    <col min="26" max="26" width="6.6640625" style="45" customWidth="1"/>
    <col min="27" max="27" width="6" style="19" hidden="1" customWidth="1"/>
    <col min="28" max="28" width="5.44140625" style="20" hidden="1" customWidth="1"/>
    <col min="29" max="29" width="7.77734375" style="19" hidden="1" customWidth="1"/>
    <col min="30" max="30" width="8" style="19" hidden="1" customWidth="1"/>
    <col min="31" max="31" width="7.88671875" style="19" hidden="1" customWidth="1"/>
    <col min="32" max="32" width="7.44140625" style="19" hidden="1" customWidth="1"/>
    <col min="33" max="33" width="9" style="19"/>
    <col min="34" max="16384" width="9" style="45"/>
  </cols>
  <sheetData>
    <row r="1" spans="2:34" s="6" customFormat="1" ht="39" x14ac:dyDescent="0.7">
      <c r="B1" s="473" t="s">
        <v>484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5"/>
      <c r="AB1" s="7"/>
    </row>
    <row r="2" spans="2:34" s="6" customFormat="1" ht="9.75" customHeight="1" x14ac:dyDescent="0.6">
      <c r="B2" s="474"/>
      <c r="C2" s="475"/>
      <c r="D2" s="475"/>
      <c r="E2" s="475"/>
      <c r="F2" s="475"/>
      <c r="G2" s="475"/>
      <c r="H2" s="8"/>
      <c r="I2" s="5"/>
      <c r="J2" s="5"/>
      <c r="K2" s="8"/>
      <c r="L2" s="5"/>
      <c r="M2" s="5"/>
      <c r="N2" s="8"/>
      <c r="O2" s="5"/>
      <c r="P2" s="5"/>
      <c r="Q2" s="8"/>
      <c r="R2" s="5"/>
      <c r="S2" s="5"/>
      <c r="T2" s="8"/>
      <c r="U2" s="5"/>
      <c r="V2" s="9"/>
      <c r="W2" s="10"/>
      <c r="X2" s="11"/>
      <c r="Y2" s="10"/>
      <c r="Z2" s="5"/>
      <c r="AB2" s="7"/>
    </row>
    <row r="3" spans="2:34" s="19" customFormat="1" ht="31.5" customHeight="1" thickBot="1" x14ac:dyDescent="0.5">
      <c r="B3" s="96" t="s">
        <v>41</v>
      </c>
      <c r="C3" s="12"/>
      <c r="D3" s="13"/>
      <c r="E3" s="13"/>
      <c r="F3" s="476" t="s">
        <v>97</v>
      </c>
      <c r="G3" s="476"/>
      <c r="H3" s="476"/>
      <c r="I3" s="476"/>
      <c r="J3" s="476"/>
      <c r="K3" s="476"/>
      <c r="L3" s="476"/>
      <c r="M3" s="13"/>
      <c r="N3" s="13"/>
      <c r="O3" s="13"/>
      <c r="P3" s="13"/>
      <c r="Q3" s="13"/>
      <c r="R3" s="13"/>
      <c r="S3" s="6"/>
      <c r="T3" s="13"/>
      <c r="U3" s="13"/>
      <c r="V3" s="14"/>
      <c r="W3" s="15"/>
      <c r="X3" s="16"/>
      <c r="Y3" s="17"/>
      <c r="Z3" s="18"/>
      <c r="AB3" s="20"/>
    </row>
    <row r="4" spans="2:34" s="34" customFormat="1" ht="100.2" x14ac:dyDescent="0.3">
      <c r="B4" s="21" t="s">
        <v>0</v>
      </c>
      <c r="C4" s="22" t="s">
        <v>1</v>
      </c>
      <c r="D4" s="23" t="s">
        <v>2</v>
      </c>
      <c r="E4" s="24" t="s">
        <v>39</v>
      </c>
      <c r="F4" s="23"/>
      <c r="G4" s="23" t="s">
        <v>3</v>
      </c>
      <c r="H4" s="24" t="s">
        <v>39</v>
      </c>
      <c r="I4" s="23"/>
      <c r="J4" s="23" t="s">
        <v>4</v>
      </c>
      <c r="K4" s="24" t="s">
        <v>39</v>
      </c>
      <c r="L4" s="25"/>
      <c r="M4" s="23" t="s">
        <v>4</v>
      </c>
      <c r="N4" s="24" t="s">
        <v>39</v>
      </c>
      <c r="O4" s="23"/>
      <c r="P4" s="23" t="s">
        <v>4</v>
      </c>
      <c r="Q4" s="24" t="s">
        <v>39</v>
      </c>
      <c r="R4" s="23"/>
      <c r="S4" s="26" t="s">
        <v>5</v>
      </c>
      <c r="T4" s="24" t="s">
        <v>39</v>
      </c>
      <c r="U4" s="23"/>
      <c r="V4" s="99" t="s">
        <v>44</v>
      </c>
      <c r="W4" s="27" t="s">
        <v>6</v>
      </c>
      <c r="X4" s="28" t="s">
        <v>13</v>
      </c>
      <c r="Y4" s="29" t="s">
        <v>14</v>
      </c>
      <c r="Z4" s="30"/>
      <c r="AA4" s="31"/>
      <c r="AB4" s="32"/>
      <c r="AC4" s="33"/>
      <c r="AD4" s="33"/>
      <c r="AE4" s="33"/>
      <c r="AF4" s="33"/>
      <c r="AG4" s="107"/>
    </row>
    <row r="5" spans="2:34" s="40" customFormat="1" ht="65.099999999999994" customHeight="1" x14ac:dyDescent="0.4">
      <c r="B5" s="35">
        <v>9</v>
      </c>
      <c r="C5" s="459"/>
      <c r="D5" s="36" t="str">
        <f>'112.8.30-9.29'!B15</f>
        <v>香Q米飯</v>
      </c>
      <c r="E5" s="36" t="s">
        <v>15</v>
      </c>
      <c r="F5" s="1" t="s">
        <v>16</v>
      </c>
      <c r="G5" s="114" t="str">
        <f>'112.8.30-9.29'!B16</f>
        <v>板烤雞腿</v>
      </c>
      <c r="H5" s="36" t="s">
        <v>304</v>
      </c>
      <c r="I5" s="1" t="s">
        <v>16</v>
      </c>
      <c r="J5" s="36" t="str">
        <f>'112.8.30-9.29'!B17</f>
        <v>蕃茄蛋豆腐(豆)</v>
      </c>
      <c r="K5" s="36" t="s">
        <v>17</v>
      </c>
      <c r="L5" s="1" t="s">
        <v>16</v>
      </c>
      <c r="M5" s="36" t="str">
        <f>'112.8.30-9.29'!B18</f>
        <v>台式米粉</v>
      </c>
      <c r="N5" s="36" t="s">
        <v>17</v>
      </c>
      <c r="O5" s="1" t="s">
        <v>16</v>
      </c>
      <c r="P5" s="36" t="str">
        <f>'112.8.30-9.29'!B19</f>
        <v>深色蔬菜</v>
      </c>
      <c r="Q5" s="36" t="s">
        <v>18</v>
      </c>
      <c r="R5" s="1" t="s">
        <v>16</v>
      </c>
      <c r="S5" s="36" t="str">
        <f>'112.8.30-9.29'!B20</f>
        <v>黃瓜上排湯</v>
      </c>
      <c r="T5" s="36" t="s">
        <v>55</v>
      </c>
      <c r="U5" s="1" t="s">
        <v>16</v>
      </c>
      <c r="V5" s="460"/>
      <c r="W5" s="37" t="s">
        <v>107</v>
      </c>
      <c r="X5" s="38" t="s">
        <v>465</v>
      </c>
      <c r="Y5" s="39">
        <v>5.5</v>
      </c>
      <c r="Z5" s="19"/>
      <c r="AA5" s="19"/>
      <c r="AB5" s="20"/>
      <c r="AC5" s="19"/>
      <c r="AD5" s="19"/>
      <c r="AE5" s="19"/>
      <c r="AF5" s="19"/>
      <c r="AG5" s="91"/>
    </row>
    <row r="6" spans="2:34" ht="27.9" customHeight="1" x14ac:dyDescent="0.4">
      <c r="B6" s="41" t="s">
        <v>8</v>
      </c>
      <c r="C6" s="459"/>
      <c r="D6" s="2" t="s">
        <v>146</v>
      </c>
      <c r="E6" s="2"/>
      <c r="F6" s="2">
        <v>100</v>
      </c>
      <c r="G6" s="224" t="s">
        <v>305</v>
      </c>
      <c r="H6" s="232"/>
      <c r="I6" s="2">
        <v>70</v>
      </c>
      <c r="J6" s="2" t="s">
        <v>307</v>
      </c>
      <c r="K6" s="2" t="s">
        <v>308</v>
      </c>
      <c r="L6" s="2">
        <v>20</v>
      </c>
      <c r="M6" s="2" t="s">
        <v>193</v>
      </c>
      <c r="N6" s="2"/>
      <c r="O6" s="2">
        <v>35</v>
      </c>
      <c r="P6" s="2" t="s">
        <v>104</v>
      </c>
      <c r="Q6" s="2"/>
      <c r="R6" s="2">
        <v>80</v>
      </c>
      <c r="S6" s="3" t="s">
        <v>314</v>
      </c>
      <c r="T6" s="2"/>
      <c r="U6" s="2">
        <v>40</v>
      </c>
      <c r="V6" s="461"/>
      <c r="W6" s="110">
        <f>Y5*15+Y6*0+Y7*5+Y8*0+Y9*15+Y10*12+9</f>
        <v>101.5</v>
      </c>
      <c r="X6" s="42" t="s">
        <v>466</v>
      </c>
      <c r="Y6" s="43">
        <v>2.4</v>
      </c>
      <c r="Z6" s="18"/>
      <c r="AA6" s="44"/>
      <c r="AC6" s="20"/>
      <c r="AD6" s="20"/>
      <c r="AE6" s="20"/>
      <c r="AF6" s="20"/>
      <c r="AG6" s="91"/>
    </row>
    <row r="7" spans="2:34" ht="27.9" customHeight="1" x14ac:dyDescent="0.4">
      <c r="B7" s="41">
        <v>4</v>
      </c>
      <c r="C7" s="459"/>
      <c r="D7" s="3"/>
      <c r="E7" s="2"/>
      <c r="F7" s="2"/>
      <c r="G7" s="2"/>
      <c r="H7" s="2"/>
      <c r="I7" s="2"/>
      <c r="J7" s="2" t="s">
        <v>306</v>
      </c>
      <c r="K7" s="2"/>
      <c r="L7" s="2">
        <v>20</v>
      </c>
      <c r="M7" s="2" t="s">
        <v>311</v>
      </c>
      <c r="N7" s="51"/>
      <c r="O7" s="2">
        <v>10</v>
      </c>
      <c r="P7" s="2"/>
      <c r="Q7" s="2"/>
      <c r="R7" s="2"/>
      <c r="S7" s="3" t="s">
        <v>313</v>
      </c>
      <c r="T7" s="2"/>
      <c r="U7" s="2">
        <v>10</v>
      </c>
      <c r="V7" s="461"/>
      <c r="W7" s="46" t="s">
        <v>68</v>
      </c>
      <c r="X7" s="47" t="s">
        <v>467</v>
      </c>
      <c r="Y7" s="43">
        <v>2</v>
      </c>
      <c r="Z7" s="19"/>
      <c r="AA7" s="48"/>
      <c r="AC7" s="49"/>
      <c r="AD7" s="20"/>
      <c r="AE7" s="20"/>
      <c r="AF7" s="50"/>
      <c r="AG7" s="91"/>
    </row>
    <row r="8" spans="2:34" ht="27.9" customHeight="1" x14ac:dyDescent="0.4">
      <c r="B8" s="41" t="s">
        <v>10</v>
      </c>
      <c r="C8" s="459"/>
      <c r="D8" s="3"/>
      <c r="E8" s="3"/>
      <c r="F8" s="3"/>
      <c r="G8" s="2"/>
      <c r="H8" s="51"/>
      <c r="I8" s="2"/>
      <c r="J8" s="2" t="s">
        <v>310</v>
      </c>
      <c r="K8" s="2"/>
      <c r="L8" s="2">
        <v>40</v>
      </c>
      <c r="M8" s="2" t="s">
        <v>105</v>
      </c>
      <c r="N8" s="51"/>
      <c r="O8" s="2">
        <v>10</v>
      </c>
      <c r="P8" s="2"/>
      <c r="Q8" s="51"/>
      <c r="R8" s="2"/>
      <c r="S8" s="2"/>
      <c r="T8" s="3"/>
      <c r="U8" s="2"/>
      <c r="V8" s="461"/>
      <c r="W8" s="105">
        <f>Y5*0+Y6*5+Y7*0+Y8*5+Y9*0+Y10*8</f>
        <v>24.5</v>
      </c>
      <c r="X8" s="47" t="s">
        <v>28</v>
      </c>
      <c r="Y8" s="43">
        <v>2.5</v>
      </c>
      <c r="Z8" s="18"/>
      <c r="AC8" s="20"/>
      <c r="AD8" s="20"/>
      <c r="AE8" s="20"/>
      <c r="AF8" s="20"/>
      <c r="AG8" s="91"/>
      <c r="AH8" s="154"/>
    </row>
    <row r="9" spans="2:34" ht="27.9" customHeight="1" x14ac:dyDescent="0.3">
      <c r="B9" s="463" t="s">
        <v>35</v>
      </c>
      <c r="C9" s="459"/>
      <c r="D9" s="3"/>
      <c r="E9" s="3"/>
      <c r="F9" s="3"/>
      <c r="G9" s="2"/>
      <c r="H9" s="51"/>
      <c r="I9" s="2"/>
      <c r="J9" s="2"/>
      <c r="K9" s="2"/>
      <c r="L9" s="2"/>
      <c r="M9" s="2" t="s">
        <v>163</v>
      </c>
      <c r="N9" s="51"/>
      <c r="O9" s="2">
        <v>3</v>
      </c>
      <c r="P9" s="2"/>
      <c r="Q9" s="51"/>
      <c r="R9" s="2"/>
      <c r="S9" s="3"/>
      <c r="T9" s="3"/>
      <c r="U9" s="3"/>
      <c r="V9" s="461"/>
      <c r="W9" s="46" t="s">
        <v>468</v>
      </c>
      <c r="X9" s="47" t="s">
        <v>31</v>
      </c>
      <c r="Y9" s="43">
        <v>0</v>
      </c>
      <c r="Z9" s="19"/>
      <c r="AC9" s="20"/>
      <c r="AD9" s="20"/>
      <c r="AE9" s="20"/>
      <c r="AF9" s="20"/>
      <c r="AG9" s="108"/>
      <c r="AH9" s="154"/>
    </row>
    <row r="10" spans="2:34" ht="27.9" customHeight="1" x14ac:dyDescent="0.4">
      <c r="B10" s="463"/>
      <c r="C10" s="459"/>
      <c r="D10" s="3"/>
      <c r="E10" s="3"/>
      <c r="F10" s="3"/>
      <c r="G10" s="2"/>
      <c r="H10" s="51"/>
      <c r="I10" s="2"/>
      <c r="J10" s="2"/>
      <c r="K10" s="2"/>
      <c r="L10" s="2"/>
      <c r="M10" s="3" t="s">
        <v>312</v>
      </c>
      <c r="N10" s="51"/>
      <c r="O10" s="2">
        <v>1</v>
      </c>
      <c r="P10" s="2"/>
      <c r="Q10" s="51"/>
      <c r="R10" s="2"/>
      <c r="S10" s="3"/>
      <c r="T10" s="51"/>
      <c r="U10" s="2"/>
      <c r="V10" s="461"/>
      <c r="W10" s="105">
        <f>Y5*2+Y6*7+Y7*1+Y8*0+Y9*0+Y10*8-0.9</f>
        <v>28.900000000000002</v>
      </c>
      <c r="X10" s="95" t="s">
        <v>40</v>
      </c>
      <c r="Y10" s="52">
        <v>0</v>
      </c>
      <c r="Z10" s="18"/>
      <c r="AG10" s="110"/>
    </row>
    <row r="11" spans="2:34" ht="27.9" customHeight="1" x14ac:dyDescent="0.3">
      <c r="B11" s="53" t="s">
        <v>34</v>
      </c>
      <c r="C11" s="54"/>
      <c r="D11" s="3"/>
      <c r="E11" s="51"/>
      <c r="F11" s="3"/>
      <c r="G11" s="2"/>
      <c r="H11" s="51"/>
      <c r="I11" s="2"/>
      <c r="J11" s="2"/>
      <c r="K11" s="51"/>
      <c r="L11" s="2"/>
      <c r="M11" s="2"/>
      <c r="N11" s="51"/>
      <c r="O11" s="2"/>
      <c r="P11" s="2"/>
      <c r="Q11" s="51"/>
      <c r="R11" s="2"/>
      <c r="S11" s="2"/>
      <c r="T11" s="51"/>
      <c r="U11" s="2"/>
      <c r="V11" s="461"/>
      <c r="W11" s="46" t="s">
        <v>12</v>
      </c>
      <c r="X11" s="55"/>
      <c r="Y11" s="43"/>
      <c r="Z11" s="19"/>
      <c r="AG11" s="108"/>
    </row>
    <row r="12" spans="2:34" ht="27.9" customHeight="1" x14ac:dyDescent="0.4">
      <c r="B12" s="56"/>
      <c r="C12" s="57"/>
      <c r="D12" s="2"/>
      <c r="E12" s="51"/>
      <c r="F12" s="2"/>
      <c r="G12" s="2"/>
      <c r="H12" s="51"/>
      <c r="I12" s="2"/>
      <c r="J12" s="2"/>
      <c r="K12" s="51"/>
      <c r="L12" s="2"/>
      <c r="M12" s="2"/>
      <c r="N12" s="51"/>
      <c r="O12" s="2"/>
      <c r="P12" s="2"/>
      <c r="Q12" s="51"/>
      <c r="R12" s="2"/>
      <c r="S12" s="2"/>
      <c r="T12" s="51"/>
      <c r="U12" s="2"/>
      <c r="V12" s="462"/>
      <c r="W12" s="106">
        <f>W6*4+W10*4+W8*9</f>
        <v>742.1</v>
      </c>
      <c r="X12" s="59"/>
      <c r="Y12" s="60"/>
      <c r="Z12" s="18"/>
      <c r="AC12" s="58"/>
      <c r="AD12" s="58"/>
      <c r="AE12" s="58"/>
      <c r="AG12" s="113"/>
    </row>
    <row r="13" spans="2:34" s="40" customFormat="1" ht="27.9" customHeight="1" x14ac:dyDescent="0.4">
      <c r="B13" s="35">
        <v>9</v>
      </c>
      <c r="C13" s="459"/>
      <c r="D13" s="36" t="str">
        <f>'112.8.30-9.29'!F15</f>
        <v>麥片飯</v>
      </c>
      <c r="E13" s="36" t="s">
        <v>56</v>
      </c>
      <c r="F13" s="36"/>
      <c r="G13" s="36" t="str">
        <f>'112.8.30-9.29'!F16</f>
        <v>咖哩肉丁</v>
      </c>
      <c r="H13" s="36" t="s">
        <v>17</v>
      </c>
      <c r="I13" s="36"/>
      <c r="J13" s="36" t="str">
        <f>'112.8.30-9.29'!F17</f>
        <v>雞塊*2(加)</v>
      </c>
      <c r="K13" s="36" t="s">
        <v>75</v>
      </c>
      <c r="L13" s="36"/>
      <c r="M13" s="36" t="str">
        <f>'112.8.30-9.29'!F18</f>
        <v>椰菜拌蝦皮(海)</v>
      </c>
      <c r="N13" s="36" t="s">
        <v>17</v>
      </c>
      <c r="O13" s="36"/>
      <c r="P13" s="36" t="str">
        <f>'112.8.30-9.29'!F19</f>
        <v>淺色蔬菜</v>
      </c>
      <c r="Q13" s="36" t="s">
        <v>18</v>
      </c>
      <c r="R13" s="36"/>
      <c r="S13" s="36" t="str">
        <f>'112.8.30-9.29'!F20</f>
        <v>海芽薑絲湯/獎勵金豆奶</v>
      </c>
      <c r="T13" s="36" t="s">
        <v>17</v>
      </c>
      <c r="U13" s="36"/>
      <c r="V13" s="460" t="s">
        <v>473</v>
      </c>
      <c r="W13" s="37" t="s">
        <v>111</v>
      </c>
      <c r="X13" s="38" t="s">
        <v>19</v>
      </c>
      <c r="Y13" s="39">
        <v>5.4</v>
      </c>
      <c r="Z13" s="19"/>
      <c r="AA13" s="19"/>
      <c r="AB13" s="20"/>
      <c r="AC13" s="19" t="s">
        <v>20</v>
      </c>
      <c r="AD13" s="19" t="s">
        <v>21</v>
      </c>
      <c r="AE13" s="19" t="s">
        <v>22</v>
      </c>
      <c r="AF13" s="19" t="s">
        <v>23</v>
      </c>
      <c r="AG13" s="108"/>
    </row>
    <row r="14" spans="2:34" ht="27.9" customHeight="1" x14ac:dyDescent="0.4">
      <c r="B14" s="41" t="s">
        <v>8</v>
      </c>
      <c r="C14" s="459"/>
      <c r="D14" s="2" t="s">
        <v>146</v>
      </c>
      <c r="E14" s="2"/>
      <c r="F14" s="2">
        <v>60</v>
      </c>
      <c r="G14" s="2" t="s">
        <v>164</v>
      </c>
      <c r="H14" s="3"/>
      <c r="I14" s="2">
        <v>40</v>
      </c>
      <c r="J14" s="2" t="s">
        <v>315</v>
      </c>
      <c r="K14" s="2" t="s">
        <v>158</v>
      </c>
      <c r="L14" s="2">
        <v>30</v>
      </c>
      <c r="M14" s="3" t="s">
        <v>166</v>
      </c>
      <c r="N14" s="2"/>
      <c r="O14" s="2">
        <v>70</v>
      </c>
      <c r="P14" s="2" t="s">
        <v>104</v>
      </c>
      <c r="Q14" s="2"/>
      <c r="R14" s="2">
        <v>80</v>
      </c>
      <c r="S14" s="79" t="s">
        <v>156</v>
      </c>
      <c r="T14" s="2"/>
      <c r="U14" s="2">
        <v>20</v>
      </c>
      <c r="V14" s="461"/>
      <c r="W14" s="110">
        <f>Y13*15+Y14*0+Y15*5+Y16*0+Y17*15+Y18*12+12</f>
        <v>102</v>
      </c>
      <c r="X14" s="42" t="s">
        <v>89</v>
      </c>
      <c r="Y14" s="43">
        <v>2.4</v>
      </c>
      <c r="Z14" s="18"/>
      <c r="AA14" s="44" t="s">
        <v>24</v>
      </c>
      <c r="AB14" s="20">
        <v>6.2</v>
      </c>
      <c r="AC14" s="20">
        <f>AB14*2</f>
        <v>12.4</v>
      </c>
      <c r="AD14" s="20"/>
      <c r="AE14" s="20">
        <f>AB14*15</f>
        <v>93</v>
      </c>
      <c r="AF14" s="20">
        <f>AC14*4+AE14*4</f>
        <v>421.6</v>
      </c>
      <c r="AG14" s="110"/>
    </row>
    <row r="15" spans="2:34" ht="27.9" customHeight="1" x14ac:dyDescent="0.4">
      <c r="B15" s="41">
        <v>5</v>
      </c>
      <c r="C15" s="459"/>
      <c r="D15" s="3" t="s">
        <v>198</v>
      </c>
      <c r="E15" s="2"/>
      <c r="F15" s="2">
        <v>40</v>
      </c>
      <c r="G15" s="465" t="s">
        <v>106</v>
      </c>
      <c r="H15" s="466"/>
      <c r="I15" s="2">
        <v>35</v>
      </c>
      <c r="J15" s="2"/>
      <c r="K15" s="2"/>
      <c r="L15" s="2"/>
      <c r="M15" s="220" t="s">
        <v>317</v>
      </c>
      <c r="N15" s="221"/>
      <c r="O15" s="2">
        <v>3</v>
      </c>
      <c r="P15" s="2"/>
      <c r="Q15" s="2"/>
      <c r="R15" s="2"/>
      <c r="S15" s="3" t="s">
        <v>148</v>
      </c>
      <c r="T15" s="2"/>
      <c r="U15" s="2">
        <v>1</v>
      </c>
      <c r="V15" s="461"/>
      <c r="W15" s="46" t="s">
        <v>112</v>
      </c>
      <c r="X15" s="47" t="s">
        <v>25</v>
      </c>
      <c r="Y15" s="43">
        <v>1.8</v>
      </c>
      <c r="Z15" s="19"/>
      <c r="AA15" s="48" t="s">
        <v>26</v>
      </c>
      <c r="AB15" s="20">
        <v>2.1</v>
      </c>
      <c r="AC15" s="49">
        <f>AB15*7</f>
        <v>14.700000000000001</v>
      </c>
      <c r="AD15" s="20">
        <f>AB15*5</f>
        <v>10.5</v>
      </c>
      <c r="AE15" s="20" t="s">
        <v>27</v>
      </c>
      <c r="AF15" s="50">
        <f>AC15*4+AD15*9</f>
        <v>153.30000000000001</v>
      </c>
      <c r="AG15" s="108"/>
    </row>
    <row r="16" spans="2:34" ht="27.9" customHeight="1" x14ac:dyDescent="0.4">
      <c r="B16" s="41" t="s">
        <v>10</v>
      </c>
      <c r="C16" s="459"/>
      <c r="D16" s="51"/>
      <c r="E16" s="51"/>
      <c r="F16" s="2"/>
      <c r="G16" s="2" t="s">
        <v>152</v>
      </c>
      <c r="H16" s="51"/>
      <c r="I16" s="2">
        <v>10</v>
      </c>
      <c r="J16" s="2"/>
      <c r="K16" s="101"/>
      <c r="L16" s="2"/>
      <c r="M16" s="2" t="s">
        <v>318</v>
      </c>
      <c r="N16" s="2" t="s">
        <v>319</v>
      </c>
      <c r="O16" s="2">
        <v>1</v>
      </c>
      <c r="P16" s="2"/>
      <c r="Q16" s="51"/>
      <c r="R16" s="2"/>
      <c r="S16" s="3"/>
      <c r="T16" s="2"/>
      <c r="U16" s="2"/>
      <c r="V16" s="461"/>
      <c r="W16" s="105">
        <f>Y13*0+Y14*5+Y15*0+Y16*5+Y17*0+Y18*8</f>
        <v>24.5</v>
      </c>
      <c r="X16" s="47" t="s">
        <v>28</v>
      </c>
      <c r="Y16" s="43">
        <v>2.5</v>
      </c>
      <c r="Z16" s="18"/>
      <c r="AA16" s="19" t="s">
        <v>29</v>
      </c>
      <c r="AB16" s="20">
        <v>1.8</v>
      </c>
      <c r="AC16" s="20">
        <f>AB16*1</f>
        <v>1.8</v>
      </c>
      <c r="AD16" s="20" t="s">
        <v>27</v>
      </c>
      <c r="AE16" s="20">
        <f>AB16*5</f>
        <v>9</v>
      </c>
      <c r="AF16" s="20">
        <f>AC16*4+AE16*4</f>
        <v>43.2</v>
      </c>
      <c r="AG16" s="110"/>
    </row>
    <row r="17" spans="2:35" ht="27.9" customHeight="1" x14ac:dyDescent="0.3">
      <c r="B17" s="463" t="s">
        <v>36</v>
      </c>
      <c r="C17" s="459"/>
      <c r="D17" s="51"/>
      <c r="E17" s="51"/>
      <c r="F17" s="2"/>
      <c r="G17" s="2" t="s">
        <v>165</v>
      </c>
      <c r="H17" s="51"/>
      <c r="I17" s="2">
        <v>1</v>
      </c>
      <c r="J17" s="2"/>
      <c r="K17" s="51"/>
      <c r="L17" s="2"/>
      <c r="M17" s="3"/>
      <c r="N17" s="2"/>
      <c r="O17" s="2"/>
      <c r="P17" s="2"/>
      <c r="Q17" s="51"/>
      <c r="R17" s="2"/>
      <c r="S17" s="3"/>
      <c r="T17" s="101"/>
      <c r="U17" s="2"/>
      <c r="V17" s="461"/>
      <c r="W17" s="46" t="s">
        <v>113</v>
      </c>
      <c r="X17" s="47" t="s">
        <v>31</v>
      </c>
      <c r="Y17" s="43">
        <v>0</v>
      </c>
      <c r="Z17" s="19"/>
      <c r="AA17" s="19" t="s">
        <v>32</v>
      </c>
      <c r="AB17" s="20">
        <v>2.5</v>
      </c>
      <c r="AC17" s="20"/>
      <c r="AD17" s="20">
        <f>AB17*5</f>
        <v>12.5</v>
      </c>
      <c r="AE17" s="20" t="s">
        <v>27</v>
      </c>
      <c r="AF17" s="20">
        <f>AD17*9</f>
        <v>112.5</v>
      </c>
      <c r="AG17" s="108"/>
    </row>
    <row r="18" spans="2:35" ht="27.9" customHeight="1" x14ac:dyDescent="0.4">
      <c r="B18" s="463"/>
      <c r="C18" s="459"/>
      <c r="D18" s="51"/>
      <c r="E18" s="51"/>
      <c r="F18" s="2"/>
      <c r="G18" s="2"/>
      <c r="H18" s="51"/>
      <c r="I18" s="2"/>
      <c r="J18" s="2"/>
      <c r="K18" s="51"/>
      <c r="L18" s="2"/>
      <c r="M18" s="3"/>
      <c r="N18" s="51"/>
      <c r="O18" s="2"/>
      <c r="P18" s="2"/>
      <c r="Q18" s="51"/>
      <c r="R18" s="2"/>
      <c r="S18" s="3"/>
      <c r="T18" s="51"/>
      <c r="U18" s="2"/>
      <c r="V18" s="461"/>
      <c r="W18" s="105">
        <f>Y13*2+Y14*7+Y15*1+Y16*0+Y17*0+Y18*8-0.5</f>
        <v>28.900000000000002</v>
      </c>
      <c r="X18" s="95" t="s">
        <v>40</v>
      </c>
      <c r="Y18" s="52">
        <v>0</v>
      </c>
      <c r="Z18" s="18"/>
      <c r="AA18" s="19" t="s">
        <v>33</v>
      </c>
      <c r="AB18" s="20">
        <v>1</v>
      </c>
      <c r="AE18" s="19">
        <f>AB18*15</f>
        <v>15</v>
      </c>
      <c r="AG18" s="110"/>
    </row>
    <row r="19" spans="2:35" ht="27.9" customHeight="1" x14ac:dyDescent="0.3">
      <c r="B19" s="53" t="s">
        <v>34</v>
      </c>
      <c r="C19" s="54"/>
      <c r="D19" s="51"/>
      <c r="E19" s="51"/>
      <c r="F19" s="2"/>
      <c r="G19" s="2"/>
      <c r="H19" s="51"/>
      <c r="I19" s="2"/>
      <c r="J19" s="2"/>
      <c r="K19" s="51"/>
      <c r="L19" s="2"/>
      <c r="M19" s="2"/>
      <c r="N19" s="51"/>
      <c r="O19" s="2"/>
      <c r="P19" s="2"/>
      <c r="Q19" s="51"/>
      <c r="R19" s="2"/>
      <c r="S19" s="2"/>
      <c r="T19" s="51"/>
      <c r="U19" s="2"/>
      <c r="V19" s="461"/>
      <c r="W19" s="46" t="s">
        <v>12</v>
      </c>
      <c r="X19" s="55"/>
      <c r="Y19" s="43"/>
      <c r="Z19" s="19"/>
      <c r="AC19" s="19">
        <f>SUM(AC14:AC18)</f>
        <v>28.900000000000002</v>
      </c>
      <c r="AD19" s="19">
        <f>SUM(AD14:AD18)</f>
        <v>23</v>
      </c>
      <c r="AE19" s="19">
        <f>SUM(AE14:AE18)</f>
        <v>117</v>
      </c>
      <c r="AF19" s="19">
        <f>AC19*4+AD19*9+AE19*4</f>
        <v>790.6</v>
      </c>
      <c r="AG19" s="108"/>
    </row>
    <row r="20" spans="2:35" ht="27.9" customHeight="1" x14ac:dyDescent="0.4">
      <c r="B20" s="56"/>
      <c r="C20" s="57"/>
      <c r="D20" s="51"/>
      <c r="E20" s="51"/>
      <c r="F20" s="2"/>
      <c r="G20" s="2"/>
      <c r="H20" s="51"/>
      <c r="I20" s="2"/>
      <c r="J20" s="2"/>
      <c r="K20" s="51"/>
      <c r="L20" s="2"/>
      <c r="M20" s="2"/>
      <c r="N20" s="51"/>
      <c r="O20" s="2"/>
      <c r="P20" s="2"/>
      <c r="Q20" s="51"/>
      <c r="R20" s="2"/>
      <c r="S20" s="2"/>
      <c r="T20" s="51"/>
      <c r="U20" s="2"/>
      <c r="V20" s="462"/>
      <c r="W20" s="106">
        <f>W14*4+W18*4+W16*9</f>
        <v>744.1</v>
      </c>
      <c r="X20" s="59"/>
      <c r="Y20" s="60"/>
      <c r="Z20" s="18"/>
      <c r="AC20" s="58">
        <f>AC19*4/AF19</f>
        <v>0.14621806223121681</v>
      </c>
      <c r="AD20" s="58">
        <f>AD19*9/AF19</f>
        <v>0.26182646091576017</v>
      </c>
      <c r="AE20" s="58">
        <f>AE19*4/AF19</f>
        <v>0.59195547685302297</v>
      </c>
      <c r="AG20" s="113"/>
    </row>
    <row r="21" spans="2:35" s="40" customFormat="1" ht="27.9" customHeight="1" x14ac:dyDescent="0.4">
      <c r="B21" s="61">
        <v>9</v>
      </c>
      <c r="C21" s="459"/>
      <c r="D21" s="36" t="str">
        <f>'112.8.30-9.29'!J15</f>
        <v>香Q米飯</v>
      </c>
      <c r="E21" s="36" t="s">
        <v>86</v>
      </c>
      <c r="F21" s="36"/>
      <c r="G21" s="36" t="str">
        <f>'112.8.30-9.29'!J16</f>
        <v>香酥雞柳條(加)(炸)</v>
      </c>
      <c r="H21" s="36" t="s">
        <v>320</v>
      </c>
      <c r="I21" s="36"/>
      <c r="J21" s="36" t="str">
        <f>'112.8.30-9.29'!J17</f>
        <v>海根炒豆干(豆)</v>
      </c>
      <c r="K21" s="36" t="s">
        <v>17</v>
      </c>
      <c r="L21" s="36"/>
      <c r="M21" s="36" t="str">
        <f>'112.8.30-9.29'!J18</f>
        <v>竹筍肉絲</v>
      </c>
      <c r="N21" s="36" t="s">
        <v>17</v>
      </c>
      <c r="O21" s="36"/>
      <c r="P21" s="36" t="str">
        <f>'112.8.30-9.29'!J19</f>
        <v>深色蔬菜</v>
      </c>
      <c r="Q21" s="36" t="s">
        <v>18</v>
      </c>
      <c r="R21" s="36"/>
      <c r="S21" s="36" t="str">
        <f>'112.8.30-9.29'!J20</f>
        <v>味噌豆腐湯(豆)</v>
      </c>
      <c r="T21" s="36" t="s">
        <v>17</v>
      </c>
      <c r="U21" s="36"/>
      <c r="V21" s="460"/>
      <c r="W21" s="37" t="s">
        <v>114</v>
      </c>
      <c r="X21" s="38" t="s">
        <v>19</v>
      </c>
      <c r="Y21" s="39">
        <v>5</v>
      </c>
      <c r="Z21" s="19"/>
      <c r="AA21" s="19"/>
      <c r="AB21" s="20"/>
      <c r="AC21" s="19" t="s">
        <v>20</v>
      </c>
      <c r="AD21" s="19" t="s">
        <v>21</v>
      </c>
      <c r="AE21" s="19" t="s">
        <v>22</v>
      </c>
      <c r="AF21" s="19" t="s">
        <v>23</v>
      </c>
      <c r="AG21" s="108"/>
    </row>
    <row r="22" spans="2:35" s="66" customFormat="1" ht="27.75" customHeight="1" x14ac:dyDescent="0.55000000000000004">
      <c r="B22" s="62" t="s">
        <v>8</v>
      </c>
      <c r="C22" s="459"/>
      <c r="D22" s="2" t="s">
        <v>146</v>
      </c>
      <c r="E22" s="2"/>
      <c r="F22" s="2">
        <v>100</v>
      </c>
      <c r="G22" s="2" t="s">
        <v>321</v>
      </c>
      <c r="H22" s="2" t="s">
        <v>322</v>
      </c>
      <c r="I22" s="2">
        <v>60</v>
      </c>
      <c r="J22" s="2" t="s">
        <v>324</v>
      </c>
      <c r="K22" s="2"/>
      <c r="L22" s="2">
        <v>30</v>
      </c>
      <c r="M22" s="2" t="s">
        <v>169</v>
      </c>
      <c r="N22" s="2"/>
      <c r="O22" s="2">
        <v>50</v>
      </c>
      <c r="P22" s="2" t="s">
        <v>104</v>
      </c>
      <c r="Q22" s="2"/>
      <c r="R22" s="2">
        <v>80</v>
      </c>
      <c r="S22" s="2" t="s">
        <v>62</v>
      </c>
      <c r="T22" s="2"/>
      <c r="U22" s="2">
        <v>1</v>
      </c>
      <c r="V22" s="461"/>
      <c r="W22" s="110">
        <f>Y21*15+Y22*0+Y23*5+Y24*0+Y25*15+Y26*12+15</f>
        <v>98</v>
      </c>
      <c r="X22" s="42" t="s">
        <v>89</v>
      </c>
      <c r="Y22" s="43">
        <v>2.5</v>
      </c>
      <c r="Z22" s="63"/>
      <c r="AA22" s="64" t="s">
        <v>24</v>
      </c>
      <c r="AB22" s="65">
        <v>6.2</v>
      </c>
      <c r="AC22" s="65">
        <f>AB22*2</f>
        <v>12.4</v>
      </c>
      <c r="AD22" s="65"/>
      <c r="AE22" s="65">
        <f>AB22*15</f>
        <v>93</v>
      </c>
      <c r="AF22" s="65">
        <f>AC22*4+AE22*4</f>
        <v>421.6</v>
      </c>
      <c r="AG22" s="110"/>
    </row>
    <row r="23" spans="2:35" s="66" customFormat="1" ht="27.9" customHeight="1" x14ac:dyDescent="0.4">
      <c r="B23" s="62">
        <v>6</v>
      </c>
      <c r="C23" s="459"/>
      <c r="D23" s="3"/>
      <c r="E23" s="2"/>
      <c r="F23" s="2"/>
      <c r="G23" s="2"/>
      <c r="H23" s="2"/>
      <c r="I23" s="2"/>
      <c r="J23" s="2" t="s">
        <v>325</v>
      </c>
      <c r="K23" s="2" t="s">
        <v>153</v>
      </c>
      <c r="L23" s="2">
        <v>30</v>
      </c>
      <c r="M23" s="465" t="s">
        <v>147</v>
      </c>
      <c r="N23" s="466"/>
      <c r="O23" s="2">
        <v>10</v>
      </c>
      <c r="P23" s="2"/>
      <c r="Q23" s="2"/>
      <c r="R23" s="2"/>
      <c r="S23" s="2" t="s">
        <v>155</v>
      </c>
      <c r="T23" s="2" t="s">
        <v>153</v>
      </c>
      <c r="U23" s="2">
        <v>50</v>
      </c>
      <c r="V23" s="461"/>
      <c r="W23" s="46" t="s">
        <v>115</v>
      </c>
      <c r="X23" s="47" t="s">
        <v>25</v>
      </c>
      <c r="Y23" s="43">
        <v>1.6</v>
      </c>
      <c r="Z23" s="67"/>
      <c r="AA23" s="68" t="s">
        <v>26</v>
      </c>
      <c r="AB23" s="65">
        <v>2.2000000000000002</v>
      </c>
      <c r="AC23" s="69">
        <f>AB23*7</f>
        <v>15.400000000000002</v>
      </c>
      <c r="AD23" s="65">
        <f>AB23*5</f>
        <v>11</v>
      </c>
      <c r="AE23" s="65" t="s">
        <v>27</v>
      </c>
      <c r="AF23" s="70">
        <f>AC23*4+AD23*9</f>
        <v>160.60000000000002</v>
      </c>
      <c r="AG23" s="108"/>
    </row>
    <row r="24" spans="2:35" s="66" customFormat="1" ht="27.9" customHeight="1" x14ac:dyDescent="0.55000000000000004">
      <c r="B24" s="62" t="s">
        <v>10</v>
      </c>
      <c r="C24" s="459"/>
      <c r="D24" s="3"/>
      <c r="E24" s="3"/>
      <c r="F24" s="3"/>
      <c r="G24" s="2"/>
      <c r="H24" s="101"/>
      <c r="I24" s="2"/>
      <c r="J24" s="2" t="s">
        <v>323</v>
      </c>
      <c r="K24" s="2"/>
      <c r="L24" s="2">
        <v>1</v>
      </c>
      <c r="M24" s="2" t="s">
        <v>163</v>
      </c>
      <c r="N24" s="2"/>
      <c r="O24" s="2">
        <v>3</v>
      </c>
      <c r="P24" s="2"/>
      <c r="Q24" s="51"/>
      <c r="R24" s="2"/>
      <c r="S24" s="2" t="s">
        <v>157</v>
      </c>
      <c r="T24" s="101"/>
      <c r="U24" s="2">
        <v>1</v>
      </c>
      <c r="V24" s="461"/>
      <c r="W24" s="105">
        <f>Y21*0+Y22*5+Y23*0+Y24*5+Y25*0+Y26*8+1</f>
        <v>23.5</v>
      </c>
      <c r="X24" s="47" t="s">
        <v>28</v>
      </c>
      <c r="Y24" s="43">
        <v>2</v>
      </c>
      <c r="Z24" s="63"/>
      <c r="AA24" s="71" t="s">
        <v>29</v>
      </c>
      <c r="AB24" s="65">
        <v>1.6</v>
      </c>
      <c r="AC24" s="65">
        <f>AB24*1</f>
        <v>1.6</v>
      </c>
      <c r="AD24" s="65" t="s">
        <v>27</v>
      </c>
      <c r="AE24" s="65">
        <f>AB24*5</f>
        <v>8</v>
      </c>
      <c r="AF24" s="65">
        <f>AC24*4+AE24*4</f>
        <v>38.4</v>
      </c>
      <c r="AG24" s="110"/>
    </row>
    <row r="25" spans="2:35" s="66" customFormat="1" ht="27.9" customHeight="1" x14ac:dyDescent="0.3">
      <c r="B25" s="464" t="s">
        <v>37</v>
      </c>
      <c r="C25" s="459"/>
      <c r="D25" s="3"/>
      <c r="E25" s="3"/>
      <c r="F25" s="3"/>
      <c r="G25" s="2"/>
      <c r="H25" s="51"/>
      <c r="I25" s="2"/>
      <c r="J25" s="2" t="s">
        <v>148</v>
      </c>
      <c r="K25" s="51"/>
      <c r="L25" s="2">
        <v>1</v>
      </c>
      <c r="M25" s="2" t="s">
        <v>170</v>
      </c>
      <c r="N25" s="51"/>
      <c r="O25" s="2">
        <v>1</v>
      </c>
      <c r="P25" s="2"/>
      <c r="Q25" s="51"/>
      <c r="R25" s="2"/>
      <c r="S25" s="2"/>
      <c r="T25" s="101"/>
      <c r="U25" s="2"/>
      <c r="V25" s="461"/>
      <c r="W25" s="46" t="s">
        <v>109</v>
      </c>
      <c r="X25" s="47" t="s">
        <v>31</v>
      </c>
      <c r="Y25" s="43">
        <v>0</v>
      </c>
      <c r="Z25" s="67"/>
      <c r="AA25" s="71" t="s">
        <v>32</v>
      </c>
      <c r="AB25" s="65">
        <v>2.5</v>
      </c>
      <c r="AC25" s="65"/>
      <c r="AD25" s="65">
        <f>AB25*5</f>
        <v>12.5</v>
      </c>
      <c r="AE25" s="65" t="s">
        <v>27</v>
      </c>
      <c r="AF25" s="65">
        <f>AD25*9</f>
        <v>112.5</v>
      </c>
      <c r="AG25" s="108"/>
    </row>
    <row r="26" spans="2:35" s="66" customFormat="1" ht="27.9" customHeight="1" x14ac:dyDescent="0.55000000000000004">
      <c r="B26" s="464"/>
      <c r="C26" s="459"/>
      <c r="D26" s="3"/>
      <c r="E26" s="3"/>
      <c r="F26" s="3"/>
      <c r="G26" s="2"/>
      <c r="H26" s="51"/>
      <c r="I26" s="2"/>
      <c r="J26" s="2"/>
      <c r="K26" s="51"/>
      <c r="L26" s="2"/>
      <c r="M26" s="2"/>
      <c r="N26" s="51"/>
      <c r="O26" s="2"/>
      <c r="P26" s="2"/>
      <c r="Q26" s="51"/>
      <c r="R26" s="2"/>
      <c r="S26" s="2"/>
      <c r="T26" s="51"/>
      <c r="U26" s="2"/>
      <c r="V26" s="461"/>
      <c r="W26" s="105">
        <f>Y21*2+Y22*7+Y23*1+Y24*0+Y25*0+Y26*8-0.5</f>
        <v>28.6</v>
      </c>
      <c r="X26" s="95" t="s">
        <v>40</v>
      </c>
      <c r="Y26" s="52">
        <v>0</v>
      </c>
      <c r="Z26" s="63"/>
      <c r="AA26" s="71" t="s">
        <v>33</v>
      </c>
      <c r="AB26" s="65"/>
      <c r="AC26" s="71"/>
      <c r="AD26" s="71"/>
      <c r="AE26" s="71">
        <f>AB26*15</f>
        <v>0</v>
      </c>
      <c r="AF26" s="71"/>
      <c r="AG26" s="110"/>
    </row>
    <row r="27" spans="2:35" s="66" customFormat="1" ht="27.9" customHeight="1" x14ac:dyDescent="0.3">
      <c r="B27" s="73" t="s">
        <v>34</v>
      </c>
      <c r="C27" s="74"/>
      <c r="D27" s="3"/>
      <c r="E27" s="51"/>
      <c r="F27" s="3"/>
      <c r="G27" s="2"/>
      <c r="H27" s="51"/>
      <c r="I27" s="2"/>
      <c r="J27" s="2"/>
      <c r="K27" s="51"/>
      <c r="L27" s="2"/>
      <c r="M27" s="2"/>
      <c r="N27" s="51"/>
      <c r="O27" s="2"/>
      <c r="P27" s="2"/>
      <c r="Q27" s="51"/>
      <c r="R27" s="2"/>
      <c r="S27" s="2"/>
      <c r="T27" s="51"/>
      <c r="U27" s="2"/>
      <c r="V27" s="461"/>
      <c r="W27" s="46" t="s">
        <v>12</v>
      </c>
      <c r="X27" s="55"/>
      <c r="Y27" s="43"/>
      <c r="Z27" s="67"/>
      <c r="AA27" s="71"/>
      <c r="AB27" s="65"/>
      <c r="AC27" s="71">
        <f>SUM(AC22:AC26)</f>
        <v>29.400000000000006</v>
      </c>
      <c r="AD27" s="71">
        <f>SUM(AD22:AD26)</f>
        <v>23.5</v>
      </c>
      <c r="AE27" s="71">
        <f>SUM(AE22:AE26)</f>
        <v>101</v>
      </c>
      <c r="AF27" s="71">
        <f>AC27*4+AD27*9+AE27*4</f>
        <v>733.1</v>
      </c>
      <c r="AG27" s="108"/>
    </row>
    <row r="28" spans="2:35" s="66" customFormat="1" ht="27.9" customHeight="1" thickBot="1" x14ac:dyDescent="0.6">
      <c r="B28" s="75"/>
      <c r="C28" s="76"/>
      <c r="D28" s="103"/>
      <c r="E28" s="51"/>
      <c r="F28" s="2"/>
      <c r="G28" s="2"/>
      <c r="H28" s="51"/>
      <c r="I28" s="2"/>
      <c r="J28" s="2"/>
      <c r="K28" s="51"/>
      <c r="L28" s="2"/>
      <c r="M28" s="2"/>
      <c r="N28" s="51"/>
      <c r="O28" s="2"/>
      <c r="P28" s="2"/>
      <c r="Q28" s="51"/>
      <c r="R28" s="2"/>
      <c r="S28" s="2"/>
      <c r="T28" s="51"/>
      <c r="U28" s="2"/>
      <c r="V28" s="462"/>
      <c r="W28" s="106">
        <f>W22*4+W26*4+W24*9</f>
        <v>717.9</v>
      </c>
      <c r="X28" s="59"/>
      <c r="Y28" s="60"/>
      <c r="Z28" s="63"/>
      <c r="AA28" s="67"/>
      <c r="AB28" s="77"/>
      <c r="AC28" s="78">
        <f>AC27*4/AF27</f>
        <v>0.16041467739735374</v>
      </c>
      <c r="AD28" s="78">
        <f>AD27*9/AF27</f>
        <v>0.28850088664575091</v>
      </c>
      <c r="AE28" s="78">
        <f>AE27*4/AF27</f>
        <v>0.55108443595689538</v>
      </c>
      <c r="AF28" s="67"/>
      <c r="AG28" s="113"/>
    </row>
    <row r="29" spans="2:35" s="40" customFormat="1" ht="27.9" customHeight="1" x14ac:dyDescent="0.4">
      <c r="B29" s="35">
        <v>9</v>
      </c>
      <c r="C29" s="459"/>
      <c r="D29" s="36" t="str">
        <f>'112.8.30-9.29'!N15</f>
        <v>地瓜飯</v>
      </c>
      <c r="E29" s="36" t="s">
        <v>15</v>
      </c>
      <c r="F29" s="36"/>
      <c r="G29" s="36" t="str">
        <f>'112.8.30-9.29'!N16</f>
        <v>沙茶肉排</v>
      </c>
      <c r="H29" s="36" t="s">
        <v>80</v>
      </c>
      <c r="I29" s="36"/>
      <c r="J29" s="36" t="str">
        <f>'112.8.30-9.29'!N17</f>
        <v>洋蔥蝦仁蛋(海)</v>
      </c>
      <c r="K29" s="36" t="s">
        <v>17</v>
      </c>
      <c r="L29" s="36"/>
      <c r="M29" s="36" t="str">
        <f>'112.8.30-9.29'!N18</f>
        <v>椒鹽豆腐丁(豆)</v>
      </c>
      <c r="N29" s="36" t="s">
        <v>17</v>
      </c>
      <c r="O29" s="36"/>
      <c r="P29" s="36" t="str">
        <f>'112.8.30-9.29'!N19</f>
        <v>深色蔬菜</v>
      </c>
      <c r="Q29" s="36" t="s">
        <v>18</v>
      </c>
      <c r="R29" s="36"/>
      <c r="S29" s="36" t="str">
        <f>'112.8.30-9.29'!N20</f>
        <v>金針菇肉絲湯</v>
      </c>
      <c r="T29" s="36" t="s">
        <v>17</v>
      </c>
      <c r="U29" s="36"/>
      <c r="V29" s="460"/>
      <c r="W29" s="37" t="s">
        <v>116</v>
      </c>
      <c r="X29" s="38" t="s">
        <v>19</v>
      </c>
      <c r="Y29" s="39">
        <v>5</v>
      </c>
      <c r="Z29" s="19"/>
      <c r="AA29" s="19"/>
      <c r="AB29" s="20"/>
      <c r="AC29" s="19" t="s">
        <v>20</v>
      </c>
      <c r="AD29" s="19" t="s">
        <v>21</v>
      </c>
      <c r="AE29" s="19" t="s">
        <v>22</v>
      </c>
      <c r="AF29" s="19" t="s">
        <v>23</v>
      </c>
      <c r="AG29" s="108"/>
    </row>
    <row r="30" spans="2:35" ht="27.9" customHeight="1" x14ac:dyDescent="0.4">
      <c r="B30" s="41" t="s">
        <v>8</v>
      </c>
      <c r="C30" s="459"/>
      <c r="D30" s="135" t="s">
        <v>91</v>
      </c>
      <c r="E30" s="135"/>
      <c r="F30" s="133">
        <v>55</v>
      </c>
      <c r="G30" s="469" t="s">
        <v>300</v>
      </c>
      <c r="H30" s="470"/>
      <c r="I30" s="142">
        <v>40</v>
      </c>
      <c r="J30" s="2" t="s">
        <v>84</v>
      </c>
      <c r="K30" s="3"/>
      <c r="L30" s="2">
        <v>30</v>
      </c>
      <c r="M30" s="2" t="s">
        <v>175</v>
      </c>
      <c r="N30" s="3" t="s">
        <v>330</v>
      </c>
      <c r="O30" s="2">
        <v>45</v>
      </c>
      <c r="P30" s="2" t="s">
        <v>104</v>
      </c>
      <c r="Q30" s="2"/>
      <c r="R30" s="2">
        <v>80</v>
      </c>
      <c r="S30" s="3" t="s">
        <v>331</v>
      </c>
      <c r="T30" s="2"/>
      <c r="U30" s="2">
        <v>30</v>
      </c>
      <c r="V30" s="461"/>
      <c r="W30" s="110">
        <f>Y29*15+Y30*0+Y31*5+Y32*0+Y33*15+Y34*12+15</f>
        <v>97.5</v>
      </c>
      <c r="X30" s="42" t="s">
        <v>89</v>
      </c>
      <c r="Y30" s="43">
        <v>2.4</v>
      </c>
      <c r="Z30" s="18"/>
      <c r="AA30" s="44" t="s">
        <v>24</v>
      </c>
      <c r="AB30" s="20">
        <v>6.2</v>
      </c>
      <c r="AC30" s="20">
        <f>AB30*2</f>
        <v>12.4</v>
      </c>
      <c r="AD30" s="20"/>
      <c r="AE30" s="20">
        <f>AB30*15</f>
        <v>93</v>
      </c>
      <c r="AF30" s="20">
        <f>AC30*4+AE30*4</f>
        <v>421.6</v>
      </c>
      <c r="AG30" s="110"/>
    </row>
    <row r="31" spans="2:35" ht="27.9" customHeight="1" x14ac:dyDescent="0.4">
      <c r="B31" s="41">
        <v>7</v>
      </c>
      <c r="C31" s="459"/>
      <c r="D31" s="135" t="s">
        <v>146</v>
      </c>
      <c r="E31" s="135"/>
      <c r="F31" s="133">
        <v>80</v>
      </c>
      <c r="G31" s="224"/>
      <c r="H31" s="228"/>
      <c r="I31" s="142"/>
      <c r="J31" s="2" t="s">
        <v>433</v>
      </c>
      <c r="K31" s="2"/>
      <c r="L31" s="2">
        <v>15</v>
      </c>
      <c r="M31" s="224"/>
      <c r="N31" s="228"/>
      <c r="O31" s="2"/>
      <c r="P31" s="2"/>
      <c r="Q31" s="2"/>
      <c r="R31" s="2"/>
      <c r="S31" s="465" t="s">
        <v>147</v>
      </c>
      <c r="T31" s="466"/>
      <c r="U31" s="2">
        <v>10</v>
      </c>
      <c r="V31" s="461"/>
      <c r="W31" s="46" t="s">
        <v>117</v>
      </c>
      <c r="X31" s="47" t="s">
        <v>25</v>
      </c>
      <c r="Y31" s="43">
        <v>1.5</v>
      </c>
      <c r="Z31" s="19"/>
      <c r="AA31" s="48" t="s">
        <v>26</v>
      </c>
      <c r="AB31" s="20">
        <v>2.1</v>
      </c>
      <c r="AC31" s="49">
        <f>AB31*7</f>
        <v>14.700000000000001</v>
      </c>
      <c r="AD31" s="20">
        <f>AB31*5</f>
        <v>10.5</v>
      </c>
      <c r="AE31" s="20" t="s">
        <v>27</v>
      </c>
      <c r="AF31" s="50">
        <f>AC31*4+AD31*9</f>
        <v>153.30000000000001</v>
      </c>
      <c r="AG31" s="108"/>
    </row>
    <row r="32" spans="2:35" ht="27.9" customHeight="1" x14ac:dyDescent="0.4">
      <c r="B32" s="41" t="s">
        <v>10</v>
      </c>
      <c r="C32" s="459"/>
      <c r="D32" s="51"/>
      <c r="E32" s="51"/>
      <c r="F32" s="2"/>
      <c r="G32" s="66"/>
      <c r="H32" s="159"/>
      <c r="I32" s="142"/>
      <c r="J32" s="2" t="s">
        <v>434</v>
      </c>
      <c r="K32" s="51"/>
      <c r="L32" s="2">
        <v>30</v>
      </c>
      <c r="M32" s="2"/>
      <c r="N32" s="3"/>
      <c r="O32" s="2"/>
      <c r="P32" s="2"/>
      <c r="Q32" s="51"/>
      <c r="R32" s="2"/>
      <c r="S32" s="2" t="s">
        <v>152</v>
      </c>
      <c r="T32" s="3"/>
      <c r="U32" s="2">
        <v>3</v>
      </c>
      <c r="V32" s="461"/>
      <c r="W32" s="105">
        <f>Y29*0+Y30*5+Y31*0+Y32*5+Y33*0+Y34*8</f>
        <v>24.5</v>
      </c>
      <c r="X32" s="47" t="s">
        <v>28</v>
      </c>
      <c r="Y32" s="43">
        <v>2.5</v>
      </c>
      <c r="Z32" s="18"/>
      <c r="AA32" s="19" t="s">
        <v>29</v>
      </c>
      <c r="AB32" s="20">
        <v>1.5</v>
      </c>
      <c r="AC32" s="20">
        <f>AB32*1</f>
        <v>1.5</v>
      </c>
      <c r="AD32" s="20" t="s">
        <v>27</v>
      </c>
      <c r="AE32" s="20">
        <f>AB32*5</f>
        <v>7.5</v>
      </c>
      <c r="AF32" s="20">
        <f>AC32*4+AE32*4</f>
        <v>36</v>
      </c>
      <c r="AG32" s="110"/>
      <c r="AH32" s="19"/>
      <c r="AI32" s="19"/>
    </row>
    <row r="33" spans="2:35" ht="27.9" customHeight="1" x14ac:dyDescent="0.3">
      <c r="B33" s="463" t="s">
        <v>38</v>
      </c>
      <c r="C33" s="459"/>
      <c r="D33" s="51"/>
      <c r="E33" s="51"/>
      <c r="F33" s="2"/>
      <c r="G33" s="175"/>
      <c r="H33" s="159"/>
      <c r="I33" s="142"/>
      <c r="J33" s="2" t="s">
        <v>435</v>
      </c>
      <c r="K33" s="103" t="s">
        <v>168</v>
      </c>
      <c r="L33" s="2">
        <v>10</v>
      </c>
      <c r="M33" s="2"/>
      <c r="N33" s="3"/>
      <c r="O33" s="2"/>
      <c r="P33" s="2"/>
      <c r="Q33" s="51"/>
      <c r="R33" s="2"/>
      <c r="S33" s="3" t="s">
        <v>298</v>
      </c>
      <c r="T33" s="3"/>
      <c r="U33" s="3">
        <v>1</v>
      </c>
      <c r="V33" s="461"/>
      <c r="W33" s="46" t="s">
        <v>109</v>
      </c>
      <c r="X33" s="47" t="s">
        <v>31</v>
      </c>
      <c r="Y33" s="43">
        <v>0</v>
      </c>
      <c r="Z33" s="19"/>
      <c r="AA33" s="19" t="s">
        <v>32</v>
      </c>
      <c r="AB33" s="20">
        <v>2.5</v>
      </c>
      <c r="AC33" s="20"/>
      <c r="AD33" s="20">
        <f>AB33*5</f>
        <v>12.5</v>
      </c>
      <c r="AE33" s="20" t="s">
        <v>27</v>
      </c>
      <c r="AF33" s="20">
        <f>AD33*9</f>
        <v>112.5</v>
      </c>
      <c r="AG33" s="108"/>
      <c r="AH33" s="19"/>
      <c r="AI33" s="19"/>
    </row>
    <row r="34" spans="2:35" ht="27.9" customHeight="1" x14ac:dyDescent="0.4">
      <c r="B34" s="463"/>
      <c r="C34" s="459"/>
      <c r="D34" s="51"/>
      <c r="E34" s="51"/>
      <c r="F34" s="2"/>
      <c r="G34" s="2"/>
      <c r="H34" s="51"/>
      <c r="I34" s="2"/>
      <c r="J34" s="2"/>
      <c r="K34" s="51"/>
      <c r="L34" s="2"/>
      <c r="M34" s="2"/>
      <c r="N34" s="101"/>
      <c r="O34" s="2"/>
      <c r="P34" s="2"/>
      <c r="Q34" s="51"/>
      <c r="R34" s="2"/>
      <c r="S34" s="3"/>
      <c r="T34" s="51"/>
      <c r="U34" s="2"/>
      <c r="V34" s="461"/>
      <c r="W34" s="105">
        <f>Y29*2+Y30*7+Y31*1+Y32*0+Y33*0+Y34*8</f>
        <v>28.3</v>
      </c>
      <c r="X34" s="95" t="s">
        <v>40</v>
      </c>
      <c r="Y34" s="52">
        <v>0</v>
      </c>
      <c r="Z34" s="18"/>
      <c r="AA34" s="19" t="s">
        <v>33</v>
      </c>
      <c r="AB34" s="20">
        <v>1</v>
      </c>
      <c r="AE34" s="19">
        <f>AB34*15</f>
        <v>15</v>
      </c>
      <c r="AG34" s="238"/>
      <c r="AH34" s="238"/>
      <c r="AI34" s="201"/>
    </row>
    <row r="35" spans="2:35" ht="27.9" customHeight="1" x14ac:dyDescent="0.3">
      <c r="B35" s="53" t="s">
        <v>34</v>
      </c>
      <c r="C35" s="54"/>
      <c r="D35" s="51"/>
      <c r="E35" s="51"/>
      <c r="F35" s="2"/>
      <c r="G35" s="2"/>
      <c r="H35" s="51"/>
      <c r="I35" s="2"/>
      <c r="J35" s="2"/>
      <c r="K35" s="103"/>
      <c r="L35" s="2"/>
      <c r="M35" s="2"/>
      <c r="N35" s="51"/>
      <c r="O35" s="2"/>
      <c r="P35" s="2"/>
      <c r="Q35" s="51"/>
      <c r="R35" s="2"/>
      <c r="S35" s="2"/>
      <c r="T35" s="2"/>
      <c r="U35" s="2"/>
      <c r="V35" s="461"/>
      <c r="W35" s="46" t="s">
        <v>12</v>
      </c>
      <c r="X35" s="55"/>
      <c r="Y35" s="43"/>
      <c r="Z35" s="19"/>
      <c r="AC35" s="19">
        <f>SUM(AC30:AC34)</f>
        <v>28.6</v>
      </c>
      <c r="AD35" s="19">
        <f>SUM(AD30:AD34)</f>
        <v>23</v>
      </c>
      <c r="AE35" s="19">
        <f>SUM(AE30:AE34)</f>
        <v>115.5</v>
      </c>
      <c r="AF35" s="19">
        <f>AC35*4+AD35*9+AE35*4</f>
        <v>783.4</v>
      </c>
      <c r="AG35" s="239"/>
      <c r="AH35" s="239"/>
      <c r="AI35" s="201"/>
    </row>
    <row r="36" spans="2:35" ht="27.9" customHeight="1" x14ac:dyDescent="0.4">
      <c r="B36" s="56"/>
      <c r="C36" s="57"/>
      <c r="D36" s="51"/>
      <c r="E36" s="51"/>
      <c r="F36" s="2"/>
      <c r="G36" s="2"/>
      <c r="H36" s="51"/>
      <c r="I36" s="2"/>
      <c r="J36" s="2"/>
      <c r="K36" s="51"/>
      <c r="L36" s="2"/>
      <c r="M36" s="2"/>
      <c r="N36" s="51"/>
      <c r="O36" s="2"/>
      <c r="P36" s="2"/>
      <c r="Q36" s="51"/>
      <c r="R36" s="2"/>
      <c r="S36" s="2"/>
      <c r="T36" s="51"/>
      <c r="U36" s="2"/>
      <c r="V36" s="462"/>
      <c r="W36" s="106">
        <f>W30*4+W34*4+W32*9</f>
        <v>723.7</v>
      </c>
      <c r="X36" s="59"/>
      <c r="Y36" s="60"/>
      <c r="Z36" s="18"/>
      <c r="AC36" s="58">
        <f>AC35*4/AF35</f>
        <v>0.14603012509573654</v>
      </c>
      <c r="AD36" s="58">
        <f>AD35*9/AF35</f>
        <v>0.26423283124840441</v>
      </c>
      <c r="AE36" s="58">
        <f>AE35*4/AF35</f>
        <v>0.58973704365585911</v>
      </c>
      <c r="AG36" s="113"/>
      <c r="AH36" s="19"/>
      <c r="AI36" s="19"/>
    </row>
    <row r="37" spans="2:35" s="40" customFormat="1" ht="27.9" customHeight="1" x14ac:dyDescent="0.4">
      <c r="B37" s="35">
        <v>9</v>
      </c>
      <c r="C37" s="459"/>
      <c r="D37" s="36" t="str">
        <f>'112.8.30-9.29'!R15</f>
        <v>肉燥油蔥拌飯</v>
      </c>
      <c r="E37" s="36" t="s">
        <v>332</v>
      </c>
      <c r="F37" s="36"/>
      <c r="G37" s="36" t="str">
        <f>'112.8.30-9.29'!R16</f>
        <v>香酥魷魚圈(炸)(海)</v>
      </c>
      <c r="H37" s="36" t="s">
        <v>464</v>
      </c>
      <c r="I37" s="36"/>
      <c r="J37" s="36" t="str">
        <f>'112.8.30-9.29'!R17</f>
        <v>玉米三色</v>
      </c>
      <c r="K37" s="36" t="s">
        <v>332</v>
      </c>
      <c r="L37" s="36"/>
      <c r="M37" s="36" t="str">
        <f>'112.8.30-9.29'!R18</f>
        <v>香滷米血丁(冷)</v>
      </c>
      <c r="N37" s="36" t="s">
        <v>332</v>
      </c>
      <c r="O37" s="36"/>
      <c r="P37" s="36" t="str">
        <f>'112.8.30-9.29'!R19</f>
        <v>有機蔬菜</v>
      </c>
      <c r="Q37" s="36" t="s">
        <v>339</v>
      </c>
      <c r="R37" s="36"/>
      <c r="S37" s="36" t="str">
        <f>'112.8.30-9.29'!R20</f>
        <v>竹筍湯</v>
      </c>
      <c r="T37" s="36" t="s">
        <v>332</v>
      </c>
      <c r="U37" s="36"/>
      <c r="V37" s="460"/>
      <c r="W37" s="37" t="s">
        <v>107</v>
      </c>
      <c r="X37" s="38" t="s">
        <v>19</v>
      </c>
      <c r="Y37" s="39">
        <v>5.3</v>
      </c>
      <c r="Z37" s="19"/>
      <c r="AA37" s="19"/>
      <c r="AB37" s="20"/>
      <c r="AC37" s="19" t="s">
        <v>20</v>
      </c>
      <c r="AD37" s="19" t="s">
        <v>21</v>
      </c>
      <c r="AE37" s="19" t="s">
        <v>22</v>
      </c>
      <c r="AF37" s="19" t="s">
        <v>23</v>
      </c>
      <c r="AG37" s="109"/>
      <c r="AH37" s="109"/>
      <c r="AI37" s="109"/>
    </row>
    <row r="38" spans="2:35" ht="27.9" customHeight="1" x14ac:dyDescent="0.4">
      <c r="B38" s="41" t="s">
        <v>8</v>
      </c>
      <c r="C38" s="459"/>
      <c r="D38" s="3" t="s">
        <v>333</v>
      </c>
      <c r="E38" s="2"/>
      <c r="F38" s="2">
        <v>80</v>
      </c>
      <c r="G38" s="233" t="s">
        <v>167</v>
      </c>
      <c r="H38" s="234" t="s">
        <v>439</v>
      </c>
      <c r="I38" s="142">
        <v>60</v>
      </c>
      <c r="J38" s="2" t="s">
        <v>440</v>
      </c>
      <c r="K38" s="3"/>
      <c r="L38" s="2">
        <v>35</v>
      </c>
      <c r="M38" s="2" t="s">
        <v>337</v>
      </c>
      <c r="N38" s="3" t="s">
        <v>338</v>
      </c>
      <c r="O38" s="2">
        <v>35</v>
      </c>
      <c r="P38" s="2" t="s">
        <v>340</v>
      </c>
      <c r="Q38" s="3"/>
      <c r="R38" s="2">
        <v>80</v>
      </c>
      <c r="S38" s="3" t="s">
        <v>341</v>
      </c>
      <c r="T38" s="2"/>
      <c r="U38" s="2">
        <v>50</v>
      </c>
      <c r="V38" s="461"/>
      <c r="W38" s="105">
        <f>Y37*15+Y38*0+Y39*5+Y40*0+Y41*15+Y42*12+15</f>
        <v>102</v>
      </c>
      <c r="X38" s="42" t="s">
        <v>89</v>
      </c>
      <c r="Y38" s="43">
        <v>2.5</v>
      </c>
      <c r="Z38" s="18"/>
      <c r="AA38" s="44" t="s">
        <v>24</v>
      </c>
      <c r="AB38" s="20">
        <v>6</v>
      </c>
      <c r="AC38" s="20">
        <f>AB38*2</f>
        <v>12</v>
      </c>
      <c r="AD38" s="20"/>
      <c r="AE38" s="20">
        <f>AB38*15</f>
        <v>90</v>
      </c>
      <c r="AF38" s="20">
        <f>AC38*4+AE38*4</f>
        <v>408</v>
      </c>
    </row>
    <row r="39" spans="2:35" ht="27.9" customHeight="1" x14ac:dyDescent="0.4">
      <c r="B39" s="41">
        <v>8</v>
      </c>
      <c r="C39" s="459"/>
      <c r="D39" s="2" t="s">
        <v>335</v>
      </c>
      <c r="E39" s="2"/>
      <c r="F39" s="2">
        <v>1</v>
      </c>
      <c r="G39" s="224" t="s">
        <v>441</v>
      </c>
      <c r="H39" s="228"/>
      <c r="I39" s="142">
        <v>20</v>
      </c>
      <c r="J39" s="2" t="s">
        <v>105</v>
      </c>
      <c r="K39" s="3"/>
      <c r="L39" s="2">
        <v>10</v>
      </c>
      <c r="M39" s="2"/>
      <c r="N39" s="101"/>
      <c r="O39" s="2"/>
      <c r="P39" s="2"/>
      <c r="Q39" s="3"/>
      <c r="R39" s="2"/>
      <c r="S39" s="3"/>
      <c r="T39" s="2"/>
      <c r="U39" s="2"/>
      <c r="V39" s="461"/>
      <c r="W39" s="46" t="s">
        <v>68</v>
      </c>
      <c r="X39" s="47" t="s">
        <v>25</v>
      </c>
      <c r="Y39" s="43">
        <v>1.5</v>
      </c>
      <c r="Z39" s="19"/>
      <c r="AA39" s="48" t="s">
        <v>26</v>
      </c>
      <c r="AB39" s="20">
        <v>2.2000000000000002</v>
      </c>
      <c r="AC39" s="49">
        <f>AB39*7</f>
        <v>15.400000000000002</v>
      </c>
      <c r="AD39" s="20">
        <f>AB39*5</f>
        <v>11</v>
      </c>
      <c r="AE39" s="20" t="s">
        <v>27</v>
      </c>
      <c r="AF39" s="50">
        <f>AC39*4+AD39*9</f>
        <v>160.60000000000002</v>
      </c>
    </row>
    <row r="40" spans="2:35" ht="27.9" customHeight="1" x14ac:dyDescent="0.4">
      <c r="B40" s="41" t="s">
        <v>10</v>
      </c>
      <c r="C40" s="459"/>
      <c r="D40" s="3" t="s">
        <v>334</v>
      </c>
      <c r="E40" s="3"/>
      <c r="F40" s="2">
        <v>10</v>
      </c>
      <c r="G40" s="2"/>
      <c r="H40" s="51"/>
      <c r="I40" s="2"/>
      <c r="J40" s="2" t="s">
        <v>442</v>
      </c>
      <c r="K40" s="3"/>
      <c r="L40" s="2">
        <v>1</v>
      </c>
      <c r="M40" s="2"/>
      <c r="N40" s="3"/>
      <c r="O40" s="2"/>
      <c r="P40" s="2"/>
      <c r="Q40" s="3"/>
      <c r="R40" s="2"/>
      <c r="S40" s="2"/>
      <c r="T40" s="3"/>
      <c r="U40" s="2"/>
      <c r="V40" s="461"/>
      <c r="W40" s="105">
        <f>Y37*0+Y38*5+Y39*0+Y40*5+Y41*0+Y42*8-1</f>
        <v>24</v>
      </c>
      <c r="X40" s="47" t="s">
        <v>28</v>
      </c>
      <c r="Y40" s="43">
        <v>2.5</v>
      </c>
      <c r="Z40" s="18"/>
      <c r="AA40" s="19" t="s">
        <v>29</v>
      </c>
      <c r="AB40" s="20">
        <v>1.7</v>
      </c>
      <c r="AC40" s="20">
        <f>AB40*1</f>
        <v>1.7</v>
      </c>
      <c r="AD40" s="20" t="s">
        <v>27</v>
      </c>
      <c r="AE40" s="20">
        <f>AB40*5</f>
        <v>8.5</v>
      </c>
      <c r="AF40" s="20">
        <f>AC40*4+AE40*4</f>
        <v>40.799999999999997</v>
      </c>
    </row>
    <row r="41" spans="2:35" ht="27.9" customHeight="1" x14ac:dyDescent="0.3">
      <c r="B41" s="463" t="s">
        <v>30</v>
      </c>
      <c r="C41" s="459"/>
      <c r="D41" s="3" t="s">
        <v>312</v>
      </c>
      <c r="E41" s="3"/>
      <c r="F41" s="2">
        <v>1</v>
      </c>
      <c r="G41" s="2"/>
      <c r="H41" s="51"/>
      <c r="I41" s="2"/>
      <c r="J41" s="2"/>
      <c r="K41" s="51"/>
      <c r="L41" s="2"/>
      <c r="M41" s="2"/>
      <c r="N41" s="3"/>
      <c r="O41" s="2"/>
      <c r="P41" s="2"/>
      <c r="Q41" s="3"/>
      <c r="R41" s="2"/>
      <c r="S41" s="3"/>
      <c r="T41" s="3"/>
      <c r="U41" s="3"/>
      <c r="V41" s="461"/>
      <c r="W41" s="46" t="s">
        <v>67</v>
      </c>
      <c r="X41" s="47" t="s">
        <v>31</v>
      </c>
      <c r="Y41" s="43">
        <v>0</v>
      </c>
      <c r="Z41" s="19"/>
      <c r="AA41" s="19" t="s">
        <v>32</v>
      </c>
      <c r="AB41" s="20">
        <v>2.5</v>
      </c>
      <c r="AC41" s="20"/>
      <c r="AD41" s="20">
        <f>AB41*5</f>
        <v>12.5</v>
      </c>
      <c r="AE41" s="20" t="s">
        <v>27</v>
      </c>
      <c r="AF41" s="20">
        <f>AD41*9</f>
        <v>112.5</v>
      </c>
      <c r="AG41" s="108"/>
    </row>
    <row r="42" spans="2:35" ht="27.9" customHeight="1" x14ac:dyDescent="0.4">
      <c r="B42" s="463"/>
      <c r="C42" s="459"/>
      <c r="D42" s="51"/>
      <c r="E42" s="51"/>
      <c r="F42" s="2"/>
      <c r="G42" s="2"/>
      <c r="H42" s="51"/>
      <c r="I42" s="2"/>
      <c r="J42" s="2"/>
      <c r="K42" s="51"/>
      <c r="L42" s="2"/>
      <c r="M42" s="2"/>
      <c r="N42" s="101"/>
      <c r="O42" s="2"/>
      <c r="P42" s="2"/>
      <c r="Q42" s="51"/>
      <c r="R42" s="2"/>
      <c r="S42" s="3"/>
      <c r="T42" s="51"/>
      <c r="U42" s="3"/>
      <c r="V42" s="461"/>
      <c r="W42" s="105">
        <f>Y37*2+Y38*7+Y39*1+Y40*0+Y41*0+Y42*8-1</f>
        <v>28.6</v>
      </c>
      <c r="X42" s="95" t="s">
        <v>40</v>
      </c>
      <c r="Y42" s="52">
        <v>0</v>
      </c>
      <c r="Z42" s="18"/>
      <c r="AA42" s="19" t="s">
        <v>33</v>
      </c>
      <c r="AE42" s="19">
        <f>AB42*15</f>
        <v>0</v>
      </c>
      <c r="AG42" s="110"/>
    </row>
    <row r="43" spans="2:35" ht="27.9" customHeight="1" x14ac:dyDescent="0.3">
      <c r="B43" s="53" t="s">
        <v>34</v>
      </c>
      <c r="C43" s="54"/>
      <c r="D43" s="51"/>
      <c r="E43" s="51"/>
      <c r="F43" s="2"/>
      <c r="G43" s="2"/>
      <c r="H43" s="51"/>
      <c r="I43" s="2"/>
      <c r="J43" s="2"/>
      <c r="K43" s="51"/>
      <c r="L43" s="2"/>
      <c r="M43" s="2"/>
      <c r="N43" s="51"/>
      <c r="O43" s="2"/>
      <c r="P43" s="2"/>
      <c r="Q43" s="51"/>
      <c r="R43" s="2"/>
      <c r="S43" s="3"/>
      <c r="T43" s="51"/>
      <c r="U43" s="3"/>
      <c r="V43" s="461"/>
      <c r="W43" s="46" t="s">
        <v>12</v>
      </c>
      <c r="X43" s="55"/>
      <c r="Y43" s="43"/>
      <c r="Z43" s="19"/>
      <c r="AC43" s="19">
        <f>SUM(AC38:AC42)</f>
        <v>29.1</v>
      </c>
      <c r="AD43" s="19">
        <f>SUM(AD38:AD42)</f>
        <v>23.5</v>
      </c>
      <c r="AE43" s="19">
        <f>SUM(AE38:AE42)</f>
        <v>98.5</v>
      </c>
      <c r="AF43" s="19">
        <f>AC43*4+AD43*9+AE43*4</f>
        <v>721.9</v>
      </c>
      <c r="AG43" s="108"/>
    </row>
    <row r="44" spans="2:35" ht="27.6" customHeight="1" thickBot="1" x14ac:dyDescent="0.45">
      <c r="B44" s="206"/>
      <c r="C44" s="178"/>
      <c r="D44" s="208"/>
      <c r="E44" s="208"/>
      <c r="F44" s="209"/>
      <c r="G44" s="209"/>
      <c r="H44" s="208"/>
      <c r="I44" s="209"/>
      <c r="J44" s="209"/>
      <c r="K44" s="208"/>
      <c r="L44" s="209"/>
      <c r="M44" s="209"/>
      <c r="N44" s="208"/>
      <c r="O44" s="209"/>
      <c r="P44" s="209"/>
      <c r="Q44" s="208"/>
      <c r="R44" s="209"/>
      <c r="S44" s="209"/>
      <c r="T44" s="208"/>
      <c r="U44" s="209"/>
      <c r="V44" s="485"/>
      <c r="W44" s="222">
        <f>W38*4+W42*4+W40*9</f>
        <v>738.4</v>
      </c>
      <c r="X44" s="210"/>
      <c r="Y44" s="211"/>
      <c r="Z44" s="18"/>
      <c r="AC44" s="58">
        <f>AC43*4/AF43</f>
        <v>0.1612411691369996</v>
      </c>
      <c r="AD44" s="58">
        <f>AD43*9/AF43</f>
        <v>0.29297686660202243</v>
      </c>
      <c r="AE44" s="58">
        <f>AE43*4/AF43</f>
        <v>0.54578196426097803</v>
      </c>
      <c r="AG44" s="113"/>
    </row>
    <row r="45" spans="2:35" s="86" customFormat="1" ht="21.75" customHeight="1" x14ac:dyDescent="0.3">
      <c r="B45" s="83"/>
      <c r="C45" s="19"/>
      <c r="D45" s="45"/>
      <c r="E45" s="84"/>
      <c r="F45" s="45"/>
      <c r="G45" s="45"/>
      <c r="H45" s="84"/>
      <c r="I45" s="45"/>
      <c r="J45" s="484"/>
      <c r="K45" s="484"/>
      <c r="L45" s="484"/>
      <c r="M45" s="484"/>
      <c r="N45" s="484"/>
      <c r="O45" s="484"/>
      <c r="P45" s="484"/>
      <c r="Q45" s="484"/>
      <c r="R45" s="484"/>
      <c r="S45" s="484"/>
      <c r="T45" s="484"/>
      <c r="U45" s="484"/>
      <c r="V45" s="484"/>
      <c r="W45" s="484"/>
      <c r="X45" s="484"/>
      <c r="Y45" s="484"/>
      <c r="Z45" s="85"/>
      <c r="AA45" s="71"/>
      <c r="AB45" s="65"/>
      <c r="AC45" s="71"/>
      <c r="AD45" s="71"/>
      <c r="AE45" s="71"/>
      <c r="AF45" s="71"/>
      <c r="AG45" s="71"/>
    </row>
    <row r="46" spans="2:35" x14ac:dyDescent="0.3">
      <c r="B46" s="65"/>
      <c r="C46" s="86"/>
      <c r="D46" s="477"/>
      <c r="E46" s="477"/>
      <c r="F46" s="477"/>
      <c r="G46" s="477"/>
      <c r="H46" s="87"/>
      <c r="I46" s="19"/>
      <c r="J46" s="19"/>
      <c r="K46" s="87"/>
      <c r="L46" s="19"/>
      <c r="N46" s="87"/>
      <c r="O46" s="19"/>
      <c r="Q46" s="87"/>
      <c r="R46" s="19"/>
      <c r="T46" s="87"/>
      <c r="U46" s="19"/>
      <c r="V46" s="88"/>
      <c r="Y46" s="91"/>
    </row>
    <row r="47" spans="2:35" x14ac:dyDescent="0.3">
      <c r="Y47" s="91"/>
    </row>
    <row r="48" spans="2:35" x14ac:dyDescent="0.3">
      <c r="Y48" s="91"/>
    </row>
    <row r="49" spans="25:25" x14ac:dyDescent="0.3">
      <c r="Y49" s="91"/>
    </row>
    <row r="50" spans="25:25" x14ac:dyDescent="0.3">
      <c r="Y50" s="91"/>
    </row>
    <row r="51" spans="25:25" x14ac:dyDescent="0.3">
      <c r="Y51" s="91"/>
    </row>
    <row r="52" spans="25:25" x14ac:dyDescent="0.3">
      <c r="Y52" s="91"/>
    </row>
  </sheetData>
  <mergeCells count="24"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L3"/>
    <mergeCell ref="G15:H15"/>
    <mergeCell ref="M23:N23"/>
    <mergeCell ref="D46:G46"/>
    <mergeCell ref="J45:Y45"/>
    <mergeCell ref="C29:C34"/>
    <mergeCell ref="V29:V36"/>
    <mergeCell ref="B33:B34"/>
    <mergeCell ref="C37:C42"/>
    <mergeCell ref="V37:V44"/>
    <mergeCell ref="B41:B42"/>
    <mergeCell ref="S31:T31"/>
    <mergeCell ref="G30:H30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52"/>
  <sheetViews>
    <sheetView topLeftCell="B1" zoomScale="60" workbookViewId="0">
      <selection activeCell="O6" sqref="O6"/>
    </sheetView>
  </sheetViews>
  <sheetFormatPr defaultColWidth="9" defaultRowHeight="21" x14ac:dyDescent="0.3"/>
  <cols>
    <col min="1" max="1" width="1.88671875" style="45" customWidth="1"/>
    <col min="2" max="2" width="4.88671875" style="83" customWidth="1"/>
    <col min="3" max="3" width="0" style="45" hidden="1" customWidth="1"/>
    <col min="4" max="4" width="18.6640625" style="45" customWidth="1"/>
    <col min="5" max="5" width="5.6640625" style="84" customWidth="1"/>
    <col min="6" max="6" width="9.6640625" style="45" customWidth="1"/>
    <col min="7" max="7" width="18.6640625" style="45" customWidth="1"/>
    <col min="8" max="8" width="5.6640625" style="84" customWidth="1"/>
    <col min="9" max="9" width="9.6640625" style="45" customWidth="1"/>
    <col min="10" max="10" width="18.6640625" style="45" customWidth="1"/>
    <col min="11" max="11" width="5.6640625" style="84" customWidth="1"/>
    <col min="12" max="12" width="9.6640625" style="45" customWidth="1"/>
    <col min="13" max="13" width="18.6640625" style="45" customWidth="1"/>
    <col min="14" max="14" width="5.6640625" style="84" customWidth="1"/>
    <col min="15" max="15" width="9.6640625" style="45" customWidth="1"/>
    <col min="16" max="16" width="18.6640625" style="45" customWidth="1"/>
    <col min="17" max="17" width="5.6640625" style="84" customWidth="1"/>
    <col min="18" max="18" width="9.6640625" style="45" customWidth="1"/>
    <col min="19" max="19" width="18.6640625" style="45" customWidth="1"/>
    <col min="20" max="20" width="5.6640625" style="84" customWidth="1"/>
    <col min="21" max="21" width="9.6640625" style="45" customWidth="1"/>
    <col min="22" max="22" width="5.21875" style="92" customWidth="1"/>
    <col min="23" max="23" width="11.77734375" style="89" customWidth="1"/>
    <col min="24" max="24" width="11.21875" style="90" customWidth="1"/>
    <col min="25" max="25" width="6.6640625" style="93" customWidth="1"/>
    <col min="26" max="26" width="6.6640625" style="45" customWidth="1"/>
    <col min="27" max="27" width="6" style="19" hidden="1" customWidth="1"/>
    <col min="28" max="28" width="5.44140625" style="20" hidden="1" customWidth="1"/>
    <col min="29" max="29" width="7.77734375" style="19" hidden="1" customWidth="1"/>
    <col min="30" max="30" width="8" style="19" hidden="1" customWidth="1"/>
    <col min="31" max="31" width="7.88671875" style="19" hidden="1" customWidth="1"/>
    <col min="32" max="32" width="7.44140625" style="19" hidden="1" customWidth="1"/>
    <col min="33" max="33" width="9" style="19"/>
    <col min="34" max="16384" width="9" style="45"/>
  </cols>
  <sheetData>
    <row r="1" spans="2:33" s="6" customFormat="1" ht="39" x14ac:dyDescent="0.7">
      <c r="B1" s="473" t="s">
        <v>485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5"/>
      <c r="AB1" s="7"/>
    </row>
    <row r="2" spans="2:33" s="6" customFormat="1" ht="13.5" customHeight="1" x14ac:dyDescent="0.6">
      <c r="B2" s="474"/>
      <c r="C2" s="475"/>
      <c r="D2" s="475"/>
      <c r="E2" s="475"/>
      <c r="F2" s="475"/>
      <c r="G2" s="475"/>
      <c r="H2" s="131"/>
      <c r="I2" s="5"/>
      <c r="J2" s="5"/>
      <c r="K2" s="131"/>
      <c r="L2" s="5"/>
      <c r="M2" s="5"/>
      <c r="N2" s="131"/>
      <c r="O2" s="5"/>
      <c r="P2" s="5"/>
      <c r="Q2" s="131"/>
      <c r="R2" s="5"/>
      <c r="S2" s="5"/>
      <c r="T2" s="131"/>
      <c r="U2" s="5"/>
      <c r="V2" s="9"/>
      <c r="W2" s="10"/>
      <c r="X2" s="11"/>
      <c r="Y2" s="10"/>
      <c r="Z2" s="5"/>
      <c r="AB2" s="7"/>
    </row>
    <row r="3" spans="2:33" s="19" customFormat="1" ht="32.25" customHeight="1" thickBot="1" x14ac:dyDescent="0.5">
      <c r="B3" s="96" t="s">
        <v>41</v>
      </c>
      <c r="C3" s="12"/>
      <c r="D3" s="13"/>
      <c r="E3" s="13"/>
      <c r="F3" s="476" t="s">
        <v>97</v>
      </c>
      <c r="G3" s="476"/>
      <c r="H3" s="476"/>
      <c r="I3" s="476"/>
      <c r="J3" s="476"/>
      <c r="K3" s="476"/>
      <c r="L3" s="476"/>
      <c r="M3" s="13"/>
      <c r="N3" s="13"/>
      <c r="O3" s="13"/>
      <c r="P3" s="13"/>
      <c r="Q3" s="13"/>
      <c r="R3" s="13"/>
      <c r="S3" s="6"/>
      <c r="T3" s="13"/>
      <c r="U3" s="13"/>
      <c r="V3" s="14"/>
      <c r="W3" s="15"/>
      <c r="X3" s="16"/>
      <c r="Y3" s="17"/>
      <c r="Z3" s="18"/>
      <c r="AB3" s="20"/>
    </row>
    <row r="4" spans="2:33" s="34" customFormat="1" ht="100.2" x14ac:dyDescent="0.3">
      <c r="B4" s="21" t="s">
        <v>0</v>
      </c>
      <c r="C4" s="22" t="s">
        <v>1</v>
      </c>
      <c r="D4" s="23" t="s">
        <v>2</v>
      </c>
      <c r="E4" s="24" t="s">
        <v>39</v>
      </c>
      <c r="F4" s="23"/>
      <c r="G4" s="23" t="s">
        <v>3</v>
      </c>
      <c r="H4" s="24" t="s">
        <v>39</v>
      </c>
      <c r="I4" s="23"/>
      <c r="J4" s="23" t="s">
        <v>4</v>
      </c>
      <c r="K4" s="24" t="s">
        <v>39</v>
      </c>
      <c r="L4" s="25"/>
      <c r="M4" s="23" t="s">
        <v>4</v>
      </c>
      <c r="N4" s="24" t="s">
        <v>39</v>
      </c>
      <c r="O4" s="23"/>
      <c r="P4" s="23" t="s">
        <v>4</v>
      </c>
      <c r="Q4" s="24" t="s">
        <v>39</v>
      </c>
      <c r="R4" s="23"/>
      <c r="S4" s="26" t="s">
        <v>5</v>
      </c>
      <c r="T4" s="24" t="s">
        <v>39</v>
      </c>
      <c r="U4" s="23"/>
      <c r="V4" s="99" t="s">
        <v>44</v>
      </c>
      <c r="W4" s="27" t="s">
        <v>6</v>
      </c>
      <c r="X4" s="28" t="s">
        <v>13</v>
      </c>
      <c r="Y4" s="29" t="s">
        <v>14</v>
      </c>
      <c r="Z4" s="30"/>
      <c r="AA4" s="31"/>
      <c r="AB4" s="32"/>
      <c r="AC4" s="33"/>
      <c r="AD4" s="33"/>
      <c r="AE4" s="33"/>
      <c r="AF4" s="33"/>
      <c r="AG4" s="107"/>
    </row>
    <row r="5" spans="2:33" s="40" customFormat="1" ht="65.099999999999994" customHeight="1" x14ac:dyDescent="0.4">
      <c r="B5" s="35">
        <v>9</v>
      </c>
      <c r="C5" s="459"/>
      <c r="D5" s="36" t="str">
        <f>'112.8.30-9.29'!B24</f>
        <v>香Q米飯</v>
      </c>
      <c r="E5" s="36" t="s">
        <v>79</v>
      </c>
      <c r="F5" s="1" t="s">
        <v>16</v>
      </c>
      <c r="G5" s="36" t="str">
        <f>'112.8.30-9.29'!B25</f>
        <v>醬汁肉片</v>
      </c>
      <c r="H5" s="36" t="s">
        <v>342</v>
      </c>
      <c r="I5" s="1" t="s">
        <v>16</v>
      </c>
      <c r="J5" s="36" t="str">
        <f>'112.8.30-9.29'!B26</f>
        <v>日式菇菇鍋</v>
      </c>
      <c r="K5" s="36" t="s">
        <v>81</v>
      </c>
      <c r="L5" s="1" t="s">
        <v>16</v>
      </c>
      <c r="M5" s="36" t="str">
        <f>'112.8.30-9.29'!B27</f>
        <v>醬汁細嫩豆腐(豆)(海)</v>
      </c>
      <c r="N5" s="36" t="s">
        <v>346</v>
      </c>
      <c r="O5" s="1" t="s">
        <v>16</v>
      </c>
      <c r="P5" s="36" t="str">
        <f>'112.8.30-9.29'!B28</f>
        <v>深色蔬菜</v>
      </c>
      <c r="Q5" s="36" t="s">
        <v>18</v>
      </c>
      <c r="R5" s="1" t="s">
        <v>16</v>
      </c>
      <c r="S5" s="36" t="str">
        <f>'112.8.30-9.29'!B29</f>
        <v>味噌海芽湯</v>
      </c>
      <c r="T5" s="36" t="s">
        <v>82</v>
      </c>
      <c r="U5" s="1" t="s">
        <v>16</v>
      </c>
      <c r="V5" s="460"/>
      <c r="W5" s="37" t="s">
        <v>107</v>
      </c>
      <c r="X5" s="38" t="s">
        <v>19</v>
      </c>
      <c r="Y5" s="39">
        <v>5</v>
      </c>
      <c r="Z5" s="19"/>
      <c r="AA5" s="19"/>
      <c r="AB5" s="20"/>
      <c r="AC5" s="19" t="s">
        <v>20</v>
      </c>
      <c r="AD5" s="19" t="s">
        <v>21</v>
      </c>
      <c r="AE5" s="19" t="s">
        <v>22</v>
      </c>
      <c r="AF5" s="19" t="s">
        <v>23</v>
      </c>
      <c r="AG5" s="108"/>
    </row>
    <row r="6" spans="2:33" ht="27.9" customHeight="1" x14ac:dyDescent="0.4">
      <c r="B6" s="41" t="s">
        <v>8</v>
      </c>
      <c r="C6" s="459"/>
      <c r="D6" s="2" t="s">
        <v>146</v>
      </c>
      <c r="E6" s="3"/>
      <c r="F6" s="2">
        <v>100</v>
      </c>
      <c r="G6" s="469" t="s">
        <v>293</v>
      </c>
      <c r="H6" s="470"/>
      <c r="I6" s="2">
        <v>70</v>
      </c>
      <c r="J6" s="2" t="s">
        <v>162</v>
      </c>
      <c r="K6" s="3"/>
      <c r="L6" s="2">
        <v>50</v>
      </c>
      <c r="M6" s="133" t="s">
        <v>345</v>
      </c>
      <c r="N6" s="135" t="s">
        <v>328</v>
      </c>
      <c r="O6" s="133">
        <v>1</v>
      </c>
      <c r="P6" s="2" t="s">
        <v>104</v>
      </c>
      <c r="Q6" s="2"/>
      <c r="R6" s="2">
        <v>80</v>
      </c>
      <c r="S6" s="135" t="s">
        <v>62</v>
      </c>
      <c r="T6" s="135"/>
      <c r="U6" s="135">
        <v>1</v>
      </c>
      <c r="V6" s="461"/>
      <c r="W6" s="110">
        <f>Y5*15+Y6*0+Y7*5+Y8*0+Y9*15+Y10*12+15</f>
        <v>98</v>
      </c>
      <c r="X6" s="42" t="s">
        <v>89</v>
      </c>
      <c r="Y6" s="43">
        <v>2.5</v>
      </c>
      <c r="Z6" s="18"/>
      <c r="AA6" s="44" t="s">
        <v>24</v>
      </c>
      <c r="AB6" s="20">
        <v>6</v>
      </c>
      <c r="AC6" s="20">
        <f>AB6*2</f>
        <v>12</v>
      </c>
      <c r="AD6" s="20"/>
      <c r="AE6" s="20">
        <f>AB6*15</f>
        <v>90</v>
      </c>
      <c r="AF6" s="20">
        <f>AC6*4+AE6*4</f>
        <v>408</v>
      </c>
      <c r="AG6" s="110"/>
    </row>
    <row r="7" spans="2:33" ht="27.9" customHeight="1" x14ac:dyDescent="0.4">
      <c r="B7" s="41">
        <v>11</v>
      </c>
      <c r="C7" s="459"/>
      <c r="D7" s="2"/>
      <c r="E7" s="3"/>
      <c r="F7" s="2"/>
      <c r="G7" s="2" t="s">
        <v>343</v>
      </c>
      <c r="H7" s="2"/>
      <c r="I7" s="2">
        <v>1</v>
      </c>
      <c r="J7" s="486" t="s">
        <v>344</v>
      </c>
      <c r="K7" s="487"/>
      <c r="L7" s="2">
        <v>10</v>
      </c>
      <c r="M7" s="3" t="s">
        <v>347</v>
      </c>
      <c r="N7" s="103" t="s">
        <v>308</v>
      </c>
      <c r="O7" s="2">
        <v>50</v>
      </c>
      <c r="P7" s="2"/>
      <c r="Q7" s="2"/>
      <c r="R7" s="2"/>
      <c r="S7" s="135" t="s">
        <v>156</v>
      </c>
      <c r="T7" s="135"/>
      <c r="U7" s="135">
        <v>20</v>
      </c>
      <c r="V7" s="461"/>
      <c r="W7" s="46" t="s">
        <v>108</v>
      </c>
      <c r="X7" s="47" t="s">
        <v>25</v>
      </c>
      <c r="Y7" s="43">
        <v>1.6</v>
      </c>
      <c r="Z7" s="19"/>
      <c r="AA7" s="48" t="s">
        <v>26</v>
      </c>
      <c r="AB7" s="20">
        <v>2</v>
      </c>
      <c r="AC7" s="49">
        <f>AB7*7</f>
        <v>14</v>
      </c>
      <c r="AD7" s="20">
        <f>AB7*5</f>
        <v>10</v>
      </c>
      <c r="AE7" s="20" t="s">
        <v>27</v>
      </c>
      <c r="AF7" s="50">
        <f>AC7*4+AD7*9</f>
        <v>146</v>
      </c>
      <c r="AG7" s="108"/>
    </row>
    <row r="8" spans="2:33" ht="27.9" customHeight="1" x14ac:dyDescent="0.4">
      <c r="B8" s="41" t="s">
        <v>10</v>
      </c>
      <c r="C8" s="459"/>
      <c r="D8" s="2"/>
      <c r="E8" s="3"/>
      <c r="F8" s="2"/>
      <c r="G8" s="2"/>
      <c r="H8" s="51"/>
      <c r="I8" s="2"/>
      <c r="J8" s="2" t="s">
        <v>152</v>
      </c>
      <c r="K8" s="101"/>
      <c r="L8" s="2">
        <v>3</v>
      </c>
      <c r="M8" s="133"/>
      <c r="N8" s="135"/>
      <c r="O8" s="133"/>
      <c r="P8" s="2"/>
      <c r="Q8" s="51"/>
      <c r="R8" s="2"/>
      <c r="S8" s="2" t="s">
        <v>157</v>
      </c>
      <c r="T8" s="3"/>
      <c r="U8" s="2">
        <v>1</v>
      </c>
      <c r="V8" s="461"/>
      <c r="W8" s="105">
        <f>Y5*0+Y6*5+Y7*0+Y8*5+Y9*0+Y10*8-1</f>
        <v>24</v>
      </c>
      <c r="X8" s="47" t="s">
        <v>28</v>
      </c>
      <c r="Y8" s="43">
        <v>2.5</v>
      </c>
      <c r="Z8" s="18"/>
      <c r="AA8" s="19" t="s">
        <v>29</v>
      </c>
      <c r="AB8" s="20">
        <v>1.5</v>
      </c>
      <c r="AC8" s="20">
        <f>AB8*1</f>
        <v>1.5</v>
      </c>
      <c r="AD8" s="20" t="s">
        <v>27</v>
      </c>
      <c r="AE8" s="20">
        <f>AB8*5</f>
        <v>7.5</v>
      </c>
      <c r="AF8" s="20">
        <f>AC8*4+AE8*4</f>
        <v>36</v>
      </c>
      <c r="AG8" s="110"/>
    </row>
    <row r="9" spans="2:33" ht="27.9" customHeight="1" x14ac:dyDescent="0.3">
      <c r="B9" s="463" t="s">
        <v>35</v>
      </c>
      <c r="C9" s="459"/>
      <c r="D9" s="3"/>
      <c r="E9" s="3"/>
      <c r="F9" s="3"/>
      <c r="G9" s="2"/>
      <c r="H9" s="51"/>
      <c r="I9" s="2"/>
      <c r="J9" s="2"/>
      <c r="K9" s="101"/>
      <c r="L9" s="2"/>
      <c r="M9" s="133"/>
      <c r="N9" s="135"/>
      <c r="O9" s="133"/>
      <c r="P9" s="2"/>
      <c r="Q9" s="51"/>
      <c r="R9" s="2"/>
      <c r="S9" s="3"/>
      <c r="T9" s="3"/>
      <c r="U9" s="3"/>
      <c r="V9" s="461"/>
      <c r="W9" s="46" t="s">
        <v>110</v>
      </c>
      <c r="X9" s="47" t="s">
        <v>31</v>
      </c>
      <c r="Y9" s="43">
        <v>0</v>
      </c>
      <c r="Z9" s="19"/>
      <c r="AA9" s="19" t="s">
        <v>32</v>
      </c>
      <c r="AB9" s="20">
        <v>2.5</v>
      </c>
      <c r="AC9" s="20"/>
      <c r="AD9" s="20">
        <f>AB9*5</f>
        <v>12.5</v>
      </c>
      <c r="AE9" s="20" t="s">
        <v>27</v>
      </c>
      <c r="AF9" s="20">
        <f>AD9*9</f>
        <v>112.5</v>
      </c>
      <c r="AG9" s="108"/>
    </row>
    <row r="10" spans="2:33" ht="27.9" customHeight="1" x14ac:dyDescent="0.4">
      <c r="B10" s="463"/>
      <c r="C10" s="459"/>
      <c r="D10" s="3"/>
      <c r="E10" s="3"/>
      <c r="F10" s="3"/>
      <c r="G10" s="2"/>
      <c r="H10" s="51"/>
      <c r="I10" s="2"/>
      <c r="J10" s="2"/>
      <c r="K10" s="51"/>
      <c r="L10" s="2"/>
      <c r="M10" s="2"/>
      <c r="N10" s="51"/>
      <c r="O10" s="2"/>
      <c r="P10" s="2"/>
      <c r="Q10" s="51"/>
      <c r="R10" s="2"/>
      <c r="S10" s="3"/>
      <c r="T10" s="101"/>
      <c r="U10" s="2"/>
      <c r="V10" s="461"/>
      <c r="W10" s="105">
        <f>Y5*2+Y6*7+Y7*1+Y8*0+Y9*0+Y10*8-0.5</f>
        <v>28.6</v>
      </c>
      <c r="X10" s="95" t="s">
        <v>40</v>
      </c>
      <c r="Y10" s="52">
        <v>0</v>
      </c>
      <c r="Z10" s="18"/>
      <c r="AA10" s="19" t="s">
        <v>33</v>
      </c>
      <c r="AE10" s="19">
        <f>AB10*15</f>
        <v>0</v>
      </c>
      <c r="AG10" s="110"/>
    </row>
    <row r="11" spans="2:33" ht="27.9" customHeight="1" x14ac:dyDescent="0.3">
      <c r="B11" s="53" t="s">
        <v>34</v>
      </c>
      <c r="C11" s="54"/>
      <c r="D11" s="3"/>
      <c r="E11" s="51"/>
      <c r="F11" s="3"/>
      <c r="G11" s="2"/>
      <c r="H11" s="51"/>
      <c r="I11" s="2"/>
      <c r="J11" s="2"/>
      <c r="K11" s="51"/>
      <c r="L11" s="2"/>
      <c r="M11" s="2"/>
      <c r="N11" s="51"/>
      <c r="O11" s="2"/>
      <c r="P11" s="2"/>
      <c r="Q11" s="51"/>
      <c r="R11" s="2"/>
      <c r="S11" s="2"/>
      <c r="T11" s="51"/>
      <c r="U11" s="2"/>
      <c r="V11" s="461"/>
      <c r="W11" s="46" t="s">
        <v>12</v>
      </c>
      <c r="X11" s="55"/>
      <c r="Y11" s="43"/>
      <c r="Z11" s="19"/>
      <c r="AC11" s="19">
        <f>SUM(AC6:AC10)</f>
        <v>27.5</v>
      </c>
      <c r="AD11" s="19">
        <f>SUM(AD6:AD10)</f>
        <v>22.5</v>
      </c>
      <c r="AE11" s="19">
        <f>SUM(AE6:AE10)</f>
        <v>97.5</v>
      </c>
      <c r="AF11" s="19">
        <f>AC11*4+AD11*9+AE11*4</f>
        <v>702.5</v>
      </c>
      <c r="AG11" s="108"/>
    </row>
    <row r="12" spans="2:33" ht="27.9" customHeight="1" x14ac:dyDescent="0.4">
      <c r="B12" s="56"/>
      <c r="C12" s="57"/>
      <c r="D12" s="51"/>
      <c r="E12" s="51"/>
      <c r="F12" s="2"/>
      <c r="G12" s="2"/>
      <c r="H12" s="51"/>
      <c r="I12" s="2"/>
      <c r="J12" s="2"/>
      <c r="K12" s="51"/>
      <c r="L12" s="2"/>
      <c r="M12" s="2"/>
      <c r="N12" s="51"/>
      <c r="O12" s="2"/>
      <c r="P12" s="2"/>
      <c r="Q12" s="51"/>
      <c r="R12" s="2"/>
      <c r="S12" s="2"/>
      <c r="T12" s="51"/>
      <c r="U12" s="2"/>
      <c r="V12" s="462"/>
      <c r="W12" s="106">
        <f>W6*4+W10*4+W8*9</f>
        <v>722.4</v>
      </c>
      <c r="X12" s="59"/>
      <c r="Y12" s="60"/>
      <c r="Z12" s="18"/>
      <c r="AC12" s="58">
        <f>AC11*4/AF11</f>
        <v>0.15658362989323843</v>
      </c>
      <c r="AD12" s="58">
        <f>AD11*9/AF11</f>
        <v>0.28825622775800713</v>
      </c>
      <c r="AE12" s="58">
        <f>AE11*4/AF11</f>
        <v>0.55516014234875444</v>
      </c>
      <c r="AG12" s="113"/>
    </row>
    <row r="13" spans="2:33" s="40" customFormat="1" ht="27.9" customHeight="1" x14ac:dyDescent="0.4">
      <c r="B13" s="35">
        <v>9</v>
      </c>
      <c r="C13" s="459"/>
      <c r="D13" s="36" t="str">
        <f>'112.8.30-9.29'!F24</f>
        <v>小米飯</v>
      </c>
      <c r="E13" s="36" t="s">
        <v>58</v>
      </c>
      <c r="F13" s="36"/>
      <c r="G13" s="36" t="str">
        <f>'112.8.30-9.29'!F25</f>
        <v>卡啦翅小腿(炸)</v>
      </c>
      <c r="H13" s="36" t="s">
        <v>74</v>
      </c>
      <c r="I13" s="36"/>
      <c r="J13" s="36" t="str">
        <f>'112.8.30-9.29'!F26</f>
        <v>筍乾肉丁(醃)</v>
      </c>
      <c r="K13" s="36" t="s">
        <v>348</v>
      </c>
      <c r="L13" s="36"/>
      <c r="M13" s="36" t="str">
        <f>'112.8.30-9.29'!F27</f>
        <v>奶焗雙色馬鈴薯</v>
      </c>
      <c r="N13" s="36" t="s">
        <v>17</v>
      </c>
      <c r="O13" s="36"/>
      <c r="P13" s="36" t="str">
        <f>'112.8.30-9.29'!F28</f>
        <v>淺色蔬菜</v>
      </c>
      <c r="Q13" s="36" t="s">
        <v>18</v>
      </c>
      <c r="R13" s="36"/>
      <c r="S13" s="36" t="str">
        <f>'112.8.30-9.29'!F29</f>
        <v>冬瓜排骨湯</v>
      </c>
      <c r="T13" s="36" t="s">
        <v>59</v>
      </c>
      <c r="U13" s="36"/>
      <c r="V13" s="460"/>
      <c r="W13" s="37" t="s">
        <v>111</v>
      </c>
      <c r="X13" s="38" t="s">
        <v>19</v>
      </c>
      <c r="Y13" s="39">
        <v>5.7</v>
      </c>
      <c r="Z13" s="19"/>
      <c r="AA13" s="19"/>
      <c r="AB13" s="20"/>
      <c r="AC13" s="19" t="s">
        <v>20</v>
      </c>
      <c r="AD13" s="19" t="s">
        <v>21</v>
      </c>
      <c r="AE13" s="19" t="s">
        <v>22</v>
      </c>
      <c r="AF13" s="19" t="s">
        <v>23</v>
      </c>
      <c r="AG13" s="108"/>
    </row>
    <row r="14" spans="2:33" ht="27.9" customHeight="1" x14ac:dyDescent="0.4">
      <c r="B14" s="41" t="s">
        <v>8</v>
      </c>
      <c r="C14" s="459"/>
      <c r="D14" s="2" t="s">
        <v>146</v>
      </c>
      <c r="E14" s="3"/>
      <c r="F14" s="2">
        <v>60</v>
      </c>
      <c r="G14" s="2" t="s">
        <v>179</v>
      </c>
      <c r="H14" s="2"/>
      <c r="I14" s="2">
        <v>30</v>
      </c>
      <c r="J14" s="2" t="s">
        <v>349</v>
      </c>
      <c r="K14" s="2" t="s">
        <v>286</v>
      </c>
      <c r="L14" s="2">
        <v>30</v>
      </c>
      <c r="M14" s="133" t="s">
        <v>164</v>
      </c>
      <c r="N14" s="133"/>
      <c r="O14" s="133">
        <v>40</v>
      </c>
      <c r="P14" s="2" t="s">
        <v>104</v>
      </c>
      <c r="Q14" s="2"/>
      <c r="R14" s="2">
        <v>80</v>
      </c>
      <c r="S14" s="3" t="s">
        <v>98</v>
      </c>
      <c r="T14" s="2"/>
      <c r="U14" s="2">
        <v>50</v>
      </c>
      <c r="V14" s="461"/>
      <c r="W14" s="110">
        <f>Y13*15+Y14*0+Y15*5+Y16*0+Y17*15+Y18*12+8</f>
        <v>101.5</v>
      </c>
      <c r="X14" s="42" t="s">
        <v>89</v>
      </c>
      <c r="Y14" s="43">
        <v>2.5</v>
      </c>
      <c r="Z14" s="18"/>
      <c r="AA14" s="44" t="s">
        <v>24</v>
      </c>
      <c r="AB14" s="20">
        <v>6.2</v>
      </c>
      <c r="AC14" s="20">
        <f>AB14*2</f>
        <v>12.4</v>
      </c>
      <c r="AD14" s="20"/>
      <c r="AE14" s="20">
        <f>AB14*15</f>
        <v>93</v>
      </c>
      <c r="AF14" s="20">
        <f>AC14*4+AE14*4</f>
        <v>421.6</v>
      </c>
      <c r="AG14" s="110"/>
    </row>
    <row r="15" spans="2:33" ht="27.9" customHeight="1" x14ac:dyDescent="0.4">
      <c r="B15" s="41">
        <v>12</v>
      </c>
      <c r="C15" s="459"/>
      <c r="D15" s="2" t="s">
        <v>196</v>
      </c>
      <c r="E15" s="3"/>
      <c r="F15" s="2">
        <v>40</v>
      </c>
      <c r="G15" s="224"/>
      <c r="H15" s="228"/>
      <c r="I15" s="2"/>
      <c r="J15" s="465" t="s">
        <v>446</v>
      </c>
      <c r="K15" s="466"/>
      <c r="L15" s="2">
        <v>20</v>
      </c>
      <c r="M15" s="133" t="s">
        <v>91</v>
      </c>
      <c r="N15" s="133"/>
      <c r="O15" s="133">
        <v>20</v>
      </c>
      <c r="P15" s="2"/>
      <c r="Q15" s="2"/>
      <c r="R15" s="2"/>
      <c r="S15" s="471" t="s">
        <v>172</v>
      </c>
      <c r="T15" s="472"/>
      <c r="U15" s="2">
        <v>10</v>
      </c>
      <c r="V15" s="461"/>
      <c r="W15" s="46" t="s">
        <v>112</v>
      </c>
      <c r="X15" s="47" t="s">
        <v>25</v>
      </c>
      <c r="Y15" s="43">
        <v>1.6</v>
      </c>
      <c r="Z15" s="19"/>
      <c r="AA15" s="48" t="s">
        <v>26</v>
      </c>
      <c r="AB15" s="20">
        <v>2</v>
      </c>
      <c r="AC15" s="49">
        <f>AB15*7</f>
        <v>14</v>
      </c>
      <c r="AD15" s="20">
        <f>AB15*5</f>
        <v>10</v>
      </c>
      <c r="AE15" s="20" t="s">
        <v>27</v>
      </c>
      <c r="AF15" s="50">
        <f>AC15*4+AD15*9</f>
        <v>146</v>
      </c>
      <c r="AG15" s="108"/>
    </row>
    <row r="16" spans="2:33" ht="27.9" customHeight="1" x14ac:dyDescent="0.4">
      <c r="B16" s="41" t="s">
        <v>10</v>
      </c>
      <c r="C16" s="459"/>
      <c r="D16" s="51"/>
      <c r="E16" s="51"/>
      <c r="F16" s="2"/>
      <c r="G16" s="2"/>
      <c r="H16" s="2"/>
      <c r="I16" s="2"/>
      <c r="J16" s="2" t="s">
        <v>470</v>
      </c>
      <c r="K16" s="101"/>
      <c r="L16" s="2">
        <v>20</v>
      </c>
      <c r="M16" s="2" t="s">
        <v>350</v>
      </c>
      <c r="N16" s="2"/>
      <c r="O16" s="2">
        <v>1</v>
      </c>
      <c r="P16" s="2"/>
      <c r="Q16" s="51"/>
      <c r="R16" s="2"/>
      <c r="S16" s="2" t="s">
        <v>148</v>
      </c>
      <c r="T16" s="3"/>
      <c r="U16" s="2">
        <v>1</v>
      </c>
      <c r="V16" s="461"/>
      <c r="W16" s="105">
        <f>Y13*0+Y14*5+Y15*0+Y16*5+Y17*0+Y18*8+0.5</f>
        <v>25.5</v>
      </c>
      <c r="X16" s="47" t="s">
        <v>28</v>
      </c>
      <c r="Y16" s="43">
        <v>2.5</v>
      </c>
      <c r="Z16" s="18"/>
      <c r="AA16" s="19" t="s">
        <v>29</v>
      </c>
      <c r="AB16" s="20">
        <v>1.7</v>
      </c>
      <c r="AC16" s="20">
        <f>AB16*1</f>
        <v>1.7</v>
      </c>
      <c r="AD16" s="20" t="s">
        <v>27</v>
      </c>
      <c r="AE16" s="20">
        <f>AB16*5</f>
        <v>8.5</v>
      </c>
      <c r="AF16" s="20">
        <f>AC16*4+AE16*4</f>
        <v>40.799999999999997</v>
      </c>
      <c r="AG16" s="110"/>
    </row>
    <row r="17" spans="2:33" ht="27.9" customHeight="1" x14ac:dyDescent="0.3">
      <c r="B17" s="463" t="s">
        <v>36</v>
      </c>
      <c r="C17" s="459"/>
      <c r="D17" s="51"/>
      <c r="E17" s="51"/>
      <c r="F17" s="2"/>
      <c r="G17" s="224"/>
      <c r="H17" s="228"/>
      <c r="I17" s="2"/>
      <c r="J17" s="2"/>
      <c r="K17" s="51"/>
      <c r="L17" s="2"/>
      <c r="M17" s="2"/>
      <c r="N17" s="101"/>
      <c r="O17" s="2"/>
      <c r="P17" s="2"/>
      <c r="Q17" s="51"/>
      <c r="R17" s="2"/>
      <c r="S17" s="3"/>
      <c r="T17" s="3"/>
      <c r="U17" s="3"/>
      <c r="V17" s="461"/>
      <c r="W17" s="46" t="s">
        <v>113</v>
      </c>
      <c r="X17" s="47" t="s">
        <v>31</v>
      </c>
      <c r="Y17" s="43">
        <v>0</v>
      </c>
      <c r="Z17" s="19"/>
      <c r="AA17" s="19" t="s">
        <v>32</v>
      </c>
      <c r="AB17" s="20">
        <v>2.5</v>
      </c>
      <c r="AC17" s="20"/>
      <c r="AD17" s="20">
        <f>AB17*5</f>
        <v>12.5</v>
      </c>
      <c r="AE17" s="20" t="s">
        <v>27</v>
      </c>
      <c r="AF17" s="20">
        <f>AD17*9</f>
        <v>112.5</v>
      </c>
      <c r="AG17" s="108"/>
    </row>
    <row r="18" spans="2:33" ht="27.9" customHeight="1" x14ac:dyDescent="0.4">
      <c r="B18" s="463"/>
      <c r="C18" s="459"/>
      <c r="D18" s="51"/>
      <c r="E18" s="51"/>
      <c r="F18" s="2"/>
      <c r="G18" s="2"/>
      <c r="H18" s="51"/>
      <c r="I18" s="2"/>
      <c r="J18" s="2"/>
      <c r="K18" s="51"/>
      <c r="L18" s="2"/>
      <c r="M18" s="2"/>
      <c r="N18" s="2"/>
      <c r="O18" s="2"/>
      <c r="P18" s="2"/>
      <c r="Q18" s="51"/>
      <c r="R18" s="2"/>
      <c r="S18" s="147"/>
      <c r="T18" s="147"/>
      <c r="U18" s="147"/>
      <c r="V18" s="461"/>
      <c r="W18" s="105">
        <f>Y13*2+Y14*7+Y15*1+Y16*0+Y17*0+Y18*8-2</f>
        <v>28.5</v>
      </c>
      <c r="X18" s="95" t="s">
        <v>40</v>
      </c>
      <c r="Y18" s="52">
        <v>0</v>
      </c>
      <c r="Z18" s="18"/>
      <c r="AA18" s="19" t="s">
        <v>33</v>
      </c>
      <c r="AB18" s="20">
        <v>1</v>
      </c>
      <c r="AE18" s="19">
        <f>AB18*15</f>
        <v>15</v>
      </c>
      <c r="AG18" s="110"/>
    </row>
    <row r="19" spans="2:33" ht="27.9" customHeight="1" x14ac:dyDescent="0.3">
      <c r="B19" s="53" t="s">
        <v>34</v>
      </c>
      <c r="C19" s="54"/>
      <c r="D19" s="51"/>
      <c r="E19" s="51"/>
      <c r="F19" s="2"/>
      <c r="G19" s="2"/>
      <c r="H19" s="51"/>
      <c r="I19" s="2"/>
      <c r="J19" s="2"/>
      <c r="K19" s="51"/>
      <c r="L19" s="2"/>
      <c r="M19" s="2"/>
      <c r="N19" s="51"/>
      <c r="O19" s="2"/>
      <c r="P19" s="2"/>
      <c r="Q19" s="51"/>
      <c r="R19" s="2"/>
      <c r="S19" s="3"/>
      <c r="T19" s="94"/>
      <c r="U19" s="94"/>
      <c r="V19" s="461"/>
      <c r="W19" s="46" t="s">
        <v>12</v>
      </c>
      <c r="X19" s="55"/>
      <c r="Y19" s="43"/>
      <c r="Z19" s="19"/>
      <c r="AC19" s="19">
        <f>SUM(AC14:AC18)</f>
        <v>28.099999999999998</v>
      </c>
      <c r="AD19" s="19">
        <f>SUM(AD14:AD18)</f>
        <v>22.5</v>
      </c>
      <c r="AE19" s="19">
        <f>SUM(AE14:AE18)</f>
        <v>116.5</v>
      </c>
      <c r="AF19" s="19">
        <f>AC19*4+AD19*9+AE19*4</f>
        <v>780.9</v>
      </c>
      <c r="AG19" s="108"/>
    </row>
    <row r="20" spans="2:33" ht="27.9" customHeight="1" x14ac:dyDescent="0.4">
      <c r="B20" s="56"/>
      <c r="C20" s="57"/>
      <c r="D20" s="51"/>
      <c r="E20" s="51"/>
      <c r="F20" s="2"/>
      <c r="G20" s="2"/>
      <c r="H20" s="51"/>
      <c r="I20" s="2"/>
      <c r="J20" s="2"/>
      <c r="K20" s="51"/>
      <c r="L20" s="2"/>
      <c r="M20" s="2"/>
      <c r="N20" s="51"/>
      <c r="O20" s="2"/>
      <c r="P20" s="2"/>
      <c r="Q20" s="51"/>
      <c r="R20" s="2"/>
      <c r="S20" s="2"/>
      <c r="T20" s="51"/>
      <c r="U20" s="2"/>
      <c r="V20" s="462"/>
      <c r="W20" s="106">
        <f>W14*4+W18*4+W16*9</f>
        <v>749.5</v>
      </c>
      <c r="X20" s="59"/>
      <c r="Y20" s="60"/>
      <c r="Z20" s="18"/>
      <c r="AC20" s="58">
        <f>AC19*4/AF19</f>
        <v>0.14393648354462799</v>
      </c>
      <c r="AD20" s="58">
        <f>AD19*9/AF19</f>
        <v>0.25931617364579335</v>
      </c>
      <c r="AE20" s="58">
        <f>AE19*4/AF19</f>
        <v>0.59674734280957875</v>
      </c>
      <c r="AG20" s="113"/>
    </row>
    <row r="21" spans="2:33" s="40" customFormat="1" ht="27.9" customHeight="1" x14ac:dyDescent="0.4">
      <c r="B21" s="61">
        <v>9</v>
      </c>
      <c r="C21" s="459"/>
      <c r="D21" s="36" t="str">
        <f>'112.8.30-9.29'!J24</f>
        <v>香Q米飯</v>
      </c>
      <c r="E21" s="36" t="s">
        <v>86</v>
      </c>
      <c r="F21" s="36"/>
      <c r="G21" s="36" t="str">
        <f>'112.8.30-9.29'!J25</f>
        <v>新鮮里肌</v>
      </c>
      <c r="H21" s="36" t="s">
        <v>80</v>
      </c>
      <c r="I21" s="36"/>
      <c r="J21" s="36" t="str">
        <f>'112.8.30-9.29'!J26</f>
        <v>菜脯蛋(醃)</v>
      </c>
      <c r="K21" s="36" t="s">
        <v>57</v>
      </c>
      <c r="L21" s="36"/>
      <c r="M21" s="36" t="str">
        <f>'112.8.30-9.29'!J27</f>
        <v>關東煮(加)(豆)</v>
      </c>
      <c r="N21" s="36" t="s">
        <v>76</v>
      </c>
      <c r="O21" s="36"/>
      <c r="P21" s="36" t="str">
        <f>'112.8.30-9.29'!J28</f>
        <v>深色蔬菜</v>
      </c>
      <c r="Q21" s="36" t="s">
        <v>18</v>
      </c>
      <c r="R21" s="36"/>
      <c r="S21" s="36" t="str">
        <f>'112.8.30-9.29'!J29</f>
        <v>洋芋濃湯(芡)</v>
      </c>
      <c r="T21" s="36" t="s">
        <v>159</v>
      </c>
      <c r="U21" s="36"/>
      <c r="V21" s="460"/>
      <c r="W21" s="37" t="s">
        <v>114</v>
      </c>
      <c r="X21" s="38" t="s">
        <v>19</v>
      </c>
      <c r="Y21" s="39">
        <v>5.3</v>
      </c>
      <c r="Z21" s="19"/>
      <c r="AA21" s="19"/>
      <c r="AB21" s="20"/>
      <c r="AC21" s="19" t="s">
        <v>20</v>
      </c>
      <c r="AD21" s="19" t="s">
        <v>21</v>
      </c>
      <c r="AE21" s="19" t="s">
        <v>22</v>
      </c>
      <c r="AF21" s="19" t="s">
        <v>23</v>
      </c>
      <c r="AG21" s="108"/>
    </row>
    <row r="22" spans="2:33" s="66" customFormat="1" ht="27.75" customHeight="1" x14ac:dyDescent="0.55000000000000004">
      <c r="B22" s="62" t="s">
        <v>8</v>
      </c>
      <c r="C22" s="459"/>
      <c r="D22" s="2" t="s">
        <v>146</v>
      </c>
      <c r="E22" s="3"/>
      <c r="F22" s="2">
        <v>100</v>
      </c>
      <c r="G22" s="469" t="s">
        <v>300</v>
      </c>
      <c r="H22" s="470"/>
      <c r="I22" s="2">
        <v>40</v>
      </c>
      <c r="J22" s="2" t="s">
        <v>351</v>
      </c>
      <c r="K22" s="2" t="s">
        <v>151</v>
      </c>
      <c r="L22" s="2">
        <v>15</v>
      </c>
      <c r="M22" s="135" t="s">
        <v>61</v>
      </c>
      <c r="N22" s="135"/>
      <c r="O22" s="135">
        <v>50</v>
      </c>
      <c r="P22" s="2" t="s">
        <v>104</v>
      </c>
      <c r="Q22" s="2"/>
      <c r="R22" s="2">
        <v>80</v>
      </c>
      <c r="S22" s="3" t="s">
        <v>164</v>
      </c>
      <c r="T22" s="2"/>
      <c r="U22" s="2">
        <v>20</v>
      </c>
      <c r="V22" s="461"/>
      <c r="W22" s="110">
        <f>Y21*15+Y22*0+Y23*5+Y24*0+Y25*15+Y26*12+15</f>
        <v>102</v>
      </c>
      <c r="X22" s="42" t="s">
        <v>89</v>
      </c>
      <c r="Y22" s="43">
        <v>2.5</v>
      </c>
      <c r="Z22" s="63"/>
      <c r="AA22" s="64" t="s">
        <v>24</v>
      </c>
      <c r="AB22" s="65">
        <v>6.2</v>
      </c>
      <c r="AC22" s="65">
        <f>AB22*2</f>
        <v>12.4</v>
      </c>
      <c r="AD22" s="65"/>
      <c r="AE22" s="65">
        <f>AB22*15</f>
        <v>93</v>
      </c>
      <c r="AF22" s="65">
        <f>AC22*4+AE22*4</f>
        <v>421.6</v>
      </c>
      <c r="AG22" s="110"/>
    </row>
    <row r="23" spans="2:33" s="66" customFormat="1" ht="27.9" customHeight="1" x14ac:dyDescent="0.4">
      <c r="B23" s="62">
        <v>13</v>
      </c>
      <c r="C23" s="459"/>
      <c r="D23" s="2"/>
      <c r="E23" s="3"/>
      <c r="F23" s="2"/>
      <c r="G23" s="2"/>
      <c r="H23" s="2"/>
      <c r="I23" s="2"/>
      <c r="J23" s="2" t="s">
        <v>60</v>
      </c>
      <c r="K23" s="2"/>
      <c r="L23" s="2">
        <v>40</v>
      </c>
      <c r="M23" s="135" t="s">
        <v>352</v>
      </c>
      <c r="N23" s="135" t="s">
        <v>100</v>
      </c>
      <c r="O23" s="135">
        <v>15</v>
      </c>
      <c r="P23" s="2"/>
      <c r="Q23" s="2"/>
      <c r="R23" s="2"/>
      <c r="S23" s="2" t="s">
        <v>353</v>
      </c>
      <c r="T23" s="51"/>
      <c r="U23" s="2">
        <v>5</v>
      </c>
      <c r="V23" s="461"/>
      <c r="W23" s="46" t="s">
        <v>115</v>
      </c>
      <c r="X23" s="47" t="s">
        <v>25</v>
      </c>
      <c r="Y23" s="43">
        <v>1.5</v>
      </c>
      <c r="Z23" s="67"/>
      <c r="AA23" s="68" t="s">
        <v>26</v>
      </c>
      <c r="AB23" s="65">
        <v>2.1</v>
      </c>
      <c r="AC23" s="69">
        <f>AB23*7</f>
        <v>14.700000000000001</v>
      </c>
      <c r="AD23" s="65">
        <f>AB23*5</f>
        <v>10.5</v>
      </c>
      <c r="AE23" s="65" t="s">
        <v>27</v>
      </c>
      <c r="AF23" s="70">
        <f>AC23*4+AD23*9</f>
        <v>153.30000000000001</v>
      </c>
      <c r="AG23" s="108"/>
    </row>
    <row r="24" spans="2:33" s="66" customFormat="1" ht="27.9" customHeight="1" x14ac:dyDescent="0.55000000000000004">
      <c r="B24" s="62" t="s">
        <v>10</v>
      </c>
      <c r="C24" s="459"/>
      <c r="D24" s="3"/>
      <c r="E24" s="3"/>
      <c r="F24" s="3"/>
      <c r="G24" s="2"/>
      <c r="H24" s="51"/>
      <c r="I24" s="2"/>
      <c r="J24" s="2" t="s">
        <v>173</v>
      </c>
      <c r="K24" s="2"/>
      <c r="L24" s="2">
        <v>1</v>
      </c>
      <c r="M24" s="2" t="s">
        <v>101</v>
      </c>
      <c r="N24" s="158" t="s">
        <v>99</v>
      </c>
      <c r="O24" s="135">
        <v>15</v>
      </c>
      <c r="P24" s="2"/>
      <c r="Q24" s="51"/>
      <c r="R24" s="2"/>
      <c r="S24" s="3" t="s">
        <v>336</v>
      </c>
      <c r="T24" s="2"/>
      <c r="U24" s="2">
        <v>1</v>
      </c>
      <c r="V24" s="461"/>
      <c r="W24" s="105">
        <f>Y21*0+Y22*5+Y23*0+Y24*5+Y25*0+Y26*8</f>
        <v>22.5</v>
      </c>
      <c r="X24" s="47" t="s">
        <v>28</v>
      </c>
      <c r="Y24" s="43">
        <v>2</v>
      </c>
      <c r="Z24" s="63"/>
      <c r="AA24" s="71" t="s">
        <v>29</v>
      </c>
      <c r="AB24" s="65">
        <v>1.6</v>
      </c>
      <c r="AC24" s="65">
        <f>AB24*1</f>
        <v>1.6</v>
      </c>
      <c r="AD24" s="65" t="s">
        <v>27</v>
      </c>
      <c r="AE24" s="65">
        <f>AB24*5</f>
        <v>8</v>
      </c>
      <c r="AF24" s="65">
        <f>AC24*4+AE24*4</f>
        <v>38.4</v>
      </c>
      <c r="AG24" s="110"/>
    </row>
    <row r="25" spans="2:33" s="66" customFormat="1" ht="27.9" customHeight="1" x14ac:dyDescent="0.3">
      <c r="B25" s="464" t="s">
        <v>37</v>
      </c>
      <c r="C25" s="459"/>
      <c r="D25" s="3"/>
      <c r="E25" s="3"/>
      <c r="F25" s="3"/>
      <c r="G25" s="2"/>
      <c r="H25" s="51"/>
      <c r="I25" s="2"/>
      <c r="J25" s="2" t="s">
        <v>161</v>
      </c>
      <c r="K25" s="2"/>
      <c r="L25" s="2">
        <v>1</v>
      </c>
      <c r="M25" s="3" t="s">
        <v>152</v>
      </c>
      <c r="N25" s="51"/>
      <c r="O25" s="3">
        <v>3</v>
      </c>
      <c r="P25" s="2"/>
      <c r="Q25" s="51"/>
      <c r="R25" s="2"/>
      <c r="S25" s="2"/>
      <c r="T25" s="51"/>
      <c r="U25" s="2"/>
      <c r="V25" s="461"/>
      <c r="W25" s="46" t="s">
        <v>109</v>
      </c>
      <c r="X25" s="47" t="s">
        <v>31</v>
      </c>
      <c r="Y25" s="43">
        <v>0</v>
      </c>
      <c r="Z25" s="67"/>
      <c r="AA25" s="71" t="s">
        <v>32</v>
      </c>
      <c r="AB25" s="65">
        <v>2.5</v>
      </c>
      <c r="AC25" s="65"/>
      <c r="AD25" s="65">
        <f>AB25*5</f>
        <v>12.5</v>
      </c>
      <c r="AE25" s="65" t="s">
        <v>27</v>
      </c>
      <c r="AF25" s="65">
        <f>AD25*9</f>
        <v>112.5</v>
      </c>
      <c r="AG25" s="108"/>
    </row>
    <row r="26" spans="2:33" s="66" customFormat="1" ht="27.9" customHeight="1" x14ac:dyDescent="0.55000000000000004">
      <c r="B26" s="464"/>
      <c r="C26" s="459"/>
      <c r="D26" s="3"/>
      <c r="E26" s="3"/>
      <c r="F26" s="3"/>
      <c r="G26" s="72"/>
      <c r="H26" s="51"/>
      <c r="I26" s="2"/>
      <c r="J26" s="2"/>
      <c r="K26" s="51"/>
      <c r="L26" s="2"/>
      <c r="M26" s="2"/>
      <c r="N26" s="51"/>
      <c r="O26" s="2"/>
      <c r="P26" s="2"/>
      <c r="Q26" s="51"/>
      <c r="R26" s="2"/>
      <c r="S26" s="2"/>
      <c r="T26" s="101"/>
      <c r="U26" s="2"/>
      <c r="V26" s="461"/>
      <c r="W26" s="105">
        <f>Y21*2+Y22*7+Y23*1+Y24*0+Y25*0+Y26*8-0.8</f>
        <v>28.8</v>
      </c>
      <c r="X26" s="95" t="s">
        <v>40</v>
      </c>
      <c r="Y26" s="52">
        <v>0</v>
      </c>
      <c r="Z26" s="63"/>
      <c r="AA26" s="71" t="s">
        <v>33</v>
      </c>
      <c r="AB26" s="65"/>
      <c r="AC26" s="71"/>
      <c r="AD26" s="71"/>
      <c r="AE26" s="71">
        <f>AB26*15</f>
        <v>0</v>
      </c>
      <c r="AF26" s="71"/>
      <c r="AG26" s="110"/>
    </row>
    <row r="27" spans="2:33" s="66" customFormat="1" ht="27.9" customHeight="1" x14ac:dyDescent="0.3">
      <c r="B27" s="73" t="s">
        <v>34</v>
      </c>
      <c r="C27" s="74"/>
      <c r="D27" s="3"/>
      <c r="E27" s="51"/>
      <c r="F27" s="3"/>
      <c r="G27" s="2"/>
      <c r="H27" s="51"/>
      <c r="I27" s="2"/>
      <c r="J27" s="2"/>
      <c r="K27" s="51"/>
      <c r="L27" s="2"/>
      <c r="M27" s="2"/>
      <c r="N27" s="51"/>
      <c r="O27" s="2"/>
      <c r="P27" s="2"/>
      <c r="Q27" s="51"/>
      <c r="R27" s="2"/>
      <c r="S27" s="2"/>
      <c r="T27" s="51"/>
      <c r="U27" s="2"/>
      <c r="V27" s="461"/>
      <c r="W27" s="46" t="s">
        <v>12</v>
      </c>
      <c r="X27" s="55"/>
      <c r="Y27" s="43"/>
      <c r="Z27" s="67"/>
      <c r="AA27" s="71"/>
      <c r="AB27" s="65"/>
      <c r="AC27" s="71">
        <f>SUM(AC22:AC26)</f>
        <v>28.700000000000003</v>
      </c>
      <c r="AD27" s="71">
        <f>SUM(AD22:AD26)</f>
        <v>23</v>
      </c>
      <c r="AE27" s="71">
        <f>SUM(AE22:AE26)</f>
        <v>101</v>
      </c>
      <c r="AF27" s="71">
        <f>AC27*4+AD27*9+AE27*4</f>
        <v>725.8</v>
      </c>
      <c r="AG27" s="108"/>
    </row>
    <row r="28" spans="2:33" s="66" customFormat="1" ht="27.9" customHeight="1" thickBot="1" x14ac:dyDescent="0.6">
      <c r="B28" s="75"/>
      <c r="C28" s="76"/>
      <c r="D28" s="51"/>
      <c r="E28" s="51"/>
      <c r="F28" s="2"/>
      <c r="G28" s="2"/>
      <c r="H28" s="51"/>
      <c r="I28" s="2"/>
      <c r="J28" s="2"/>
      <c r="K28" s="51"/>
      <c r="L28" s="2"/>
      <c r="M28" s="2"/>
      <c r="N28" s="51"/>
      <c r="O28" s="2"/>
      <c r="P28" s="2"/>
      <c r="Q28" s="51"/>
      <c r="R28" s="2"/>
      <c r="S28" s="2"/>
      <c r="T28" s="51"/>
      <c r="U28" s="2"/>
      <c r="V28" s="462"/>
      <c r="W28" s="106">
        <f>W22*4+W26*4+W24*9</f>
        <v>725.7</v>
      </c>
      <c r="X28" s="59"/>
      <c r="Y28" s="60"/>
      <c r="Z28" s="63"/>
      <c r="AA28" s="67"/>
      <c r="AB28" s="77"/>
      <c r="AC28" s="78">
        <f>AC27*4/AF27</f>
        <v>0.15817029484706532</v>
      </c>
      <c r="AD28" s="78">
        <f>AD27*9/AF27</f>
        <v>0.28520253513364563</v>
      </c>
      <c r="AE28" s="78">
        <f>AE27*4/AF27</f>
        <v>0.55662717001928907</v>
      </c>
      <c r="AF28" s="67"/>
      <c r="AG28" s="113"/>
    </row>
    <row r="29" spans="2:33" s="40" customFormat="1" ht="27.9" customHeight="1" x14ac:dyDescent="0.4">
      <c r="B29" s="35">
        <v>9</v>
      </c>
      <c r="C29" s="459"/>
      <c r="D29" s="36" t="str">
        <f>'112.8.30-9.29'!N24</f>
        <v>地瓜飯</v>
      </c>
      <c r="E29" s="36" t="s">
        <v>15</v>
      </c>
      <c r="F29" s="36"/>
      <c r="G29" s="36" t="str">
        <f>'112.8.30-9.29'!N25</f>
        <v>清蒸魚丁(海)(豆)</v>
      </c>
      <c r="H29" s="36" t="s">
        <v>15</v>
      </c>
      <c r="I29" s="36"/>
      <c r="J29" s="36" t="str">
        <f>'112.8.30-9.29'!N26</f>
        <v>洋蔥鹹豬肉</v>
      </c>
      <c r="K29" s="36" t="s">
        <v>17</v>
      </c>
      <c r="L29" s="36"/>
      <c r="M29" s="36" t="str">
        <f>'112.8.30-9.29'!N27</f>
        <v>玉米薏仁</v>
      </c>
      <c r="N29" s="36" t="s">
        <v>76</v>
      </c>
      <c r="O29" s="36"/>
      <c r="P29" s="36" t="str">
        <f>'112.8.30-9.29'!N28</f>
        <v>有機蔬菜</v>
      </c>
      <c r="Q29" s="36" t="s">
        <v>18</v>
      </c>
      <c r="R29" s="36"/>
      <c r="S29" s="36" t="str">
        <f>'112.8.30-9.29'!N29</f>
        <v>冬瓜檸檬山粉圓</v>
      </c>
      <c r="T29" s="36" t="s">
        <v>45</v>
      </c>
      <c r="U29" s="36"/>
      <c r="V29" s="460"/>
      <c r="W29" s="37" t="s">
        <v>116</v>
      </c>
      <c r="X29" s="38" t="s">
        <v>19</v>
      </c>
      <c r="Y29" s="39">
        <v>5.8</v>
      </c>
      <c r="Z29" s="19"/>
      <c r="AA29" s="19"/>
      <c r="AB29" s="20"/>
      <c r="AC29" s="19" t="s">
        <v>20</v>
      </c>
      <c r="AD29" s="19" t="s">
        <v>21</v>
      </c>
      <c r="AE29" s="19" t="s">
        <v>22</v>
      </c>
      <c r="AF29" s="19" t="s">
        <v>23</v>
      </c>
    </row>
    <row r="30" spans="2:33" ht="27.9" customHeight="1" x14ac:dyDescent="0.4">
      <c r="B30" s="41" t="s">
        <v>8</v>
      </c>
      <c r="C30" s="459"/>
      <c r="D30" s="2" t="s">
        <v>52</v>
      </c>
      <c r="E30" s="2"/>
      <c r="F30" s="2">
        <v>55</v>
      </c>
      <c r="G30" s="2" t="s">
        <v>424</v>
      </c>
      <c r="H30" s="2" t="s">
        <v>328</v>
      </c>
      <c r="I30" s="2">
        <v>40</v>
      </c>
      <c r="J30" s="465" t="s">
        <v>147</v>
      </c>
      <c r="K30" s="466"/>
      <c r="L30" s="2">
        <v>25</v>
      </c>
      <c r="M30" s="2" t="s">
        <v>448</v>
      </c>
      <c r="N30" s="3"/>
      <c r="O30" s="2">
        <v>35</v>
      </c>
      <c r="P30" s="2" t="s">
        <v>104</v>
      </c>
      <c r="Q30" s="2"/>
      <c r="R30" s="2">
        <v>80</v>
      </c>
      <c r="S30" s="2" t="s">
        <v>480</v>
      </c>
      <c r="T30" s="2"/>
      <c r="U30" s="2">
        <v>10</v>
      </c>
      <c r="V30" s="461"/>
      <c r="W30" s="110">
        <f>Y29*15+Y30*0+Y31*5+Y32*0+Y33*15+Y34*12+15</f>
        <v>109.5</v>
      </c>
      <c r="X30" s="42" t="s">
        <v>89</v>
      </c>
      <c r="Y30" s="43">
        <v>2.5</v>
      </c>
      <c r="Z30" s="18"/>
      <c r="AA30" s="44" t="s">
        <v>24</v>
      </c>
      <c r="AB30" s="20">
        <v>6</v>
      </c>
      <c r="AC30" s="20">
        <f>AB30*2</f>
        <v>12</v>
      </c>
      <c r="AD30" s="20"/>
      <c r="AE30" s="20">
        <f>AB30*15</f>
        <v>90</v>
      </c>
      <c r="AF30" s="20">
        <f>AC30*4+AE30*4</f>
        <v>408</v>
      </c>
    </row>
    <row r="31" spans="2:33" ht="27.9" customHeight="1" x14ac:dyDescent="0.4">
      <c r="B31" s="41">
        <v>14</v>
      </c>
      <c r="C31" s="459"/>
      <c r="D31" s="2" t="s">
        <v>146</v>
      </c>
      <c r="E31" s="2"/>
      <c r="F31" s="2">
        <v>90</v>
      </c>
      <c r="G31" s="2" t="s">
        <v>355</v>
      </c>
      <c r="H31" s="2" t="s">
        <v>308</v>
      </c>
      <c r="I31" s="2">
        <v>20</v>
      </c>
      <c r="J31" s="2" t="s">
        <v>357</v>
      </c>
      <c r="K31" s="2"/>
      <c r="L31" s="2">
        <v>40</v>
      </c>
      <c r="M31" s="2" t="s">
        <v>449</v>
      </c>
      <c r="N31" s="3"/>
      <c r="O31" s="2">
        <v>3</v>
      </c>
      <c r="P31" s="2"/>
      <c r="Q31" s="2"/>
      <c r="R31" s="2"/>
      <c r="S31" s="486" t="s">
        <v>479</v>
      </c>
      <c r="T31" s="487"/>
      <c r="U31" s="2">
        <v>1</v>
      </c>
      <c r="V31" s="461"/>
      <c r="W31" s="46" t="s">
        <v>117</v>
      </c>
      <c r="X31" s="47" t="s">
        <v>25</v>
      </c>
      <c r="Y31" s="43">
        <v>1.5</v>
      </c>
      <c r="Z31" s="19"/>
      <c r="AA31" s="48" t="s">
        <v>26</v>
      </c>
      <c r="AB31" s="20">
        <v>2</v>
      </c>
      <c r="AC31" s="49">
        <f>AB31*7</f>
        <v>14</v>
      </c>
      <c r="AD31" s="20">
        <f>AB31*5</f>
        <v>10</v>
      </c>
      <c r="AE31" s="20" t="s">
        <v>27</v>
      </c>
      <c r="AF31" s="50">
        <f>AC31*4+AD31*9</f>
        <v>146</v>
      </c>
    </row>
    <row r="32" spans="2:33" ht="27.9" customHeight="1" x14ac:dyDescent="0.4">
      <c r="B32" s="41" t="s">
        <v>10</v>
      </c>
      <c r="C32" s="459"/>
      <c r="D32" s="51"/>
      <c r="E32" s="51"/>
      <c r="F32" s="2"/>
      <c r="G32" s="2" t="s">
        <v>354</v>
      </c>
      <c r="H32" s="51"/>
      <c r="I32" s="2">
        <v>1</v>
      </c>
      <c r="J32" s="2"/>
      <c r="K32" s="101"/>
      <c r="L32" s="2"/>
      <c r="M32" s="2" t="s">
        <v>450</v>
      </c>
      <c r="N32" s="3"/>
      <c r="O32" s="2">
        <v>1</v>
      </c>
      <c r="P32" s="2"/>
      <c r="Q32" s="51"/>
      <c r="R32" s="2"/>
      <c r="S32" s="2" t="s">
        <v>478</v>
      </c>
      <c r="T32" s="51"/>
      <c r="U32" s="2">
        <v>5</v>
      </c>
      <c r="V32" s="461"/>
      <c r="W32" s="105">
        <f>Y29*0+Y30*5+Y31*0+Y32*5+Y33*0+Y34*8</f>
        <v>22.5</v>
      </c>
      <c r="X32" s="47" t="s">
        <v>28</v>
      </c>
      <c r="Y32" s="43">
        <v>2</v>
      </c>
      <c r="Z32" s="18"/>
      <c r="AA32" s="19" t="s">
        <v>29</v>
      </c>
      <c r="AB32" s="20">
        <v>1.8</v>
      </c>
      <c r="AC32" s="20">
        <f>AB32*1</f>
        <v>1.8</v>
      </c>
      <c r="AD32" s="20" t="s">
        <v>27</v>
      </c>
      <c r="AE32" s="20">
        <f>AB32*5</f>
        <v>9</v>
      </c>
      <c r="AF32" s="20">
        <f>AC32*4+AE32*4</f>
        <v>43.2</v>
      </c>
    </row>
    <row r="33" spans="2:36" ht="27.9" customHeight="1" x14ac:dyDescent="0.3">
      <c r="B33" s="463" t="s">
        <v>38</v>
      </c>
      <c r="C33" s="459"/>
      <c r="D33" s="51"/>
      <c r="E33" s="51"/>
      <c r="F33" s="2"/>
      <c r="G33" s="2"/>
      <c r="H33" s="51"/>
      <c r="I33" s="2"/>
      <c r="J33" s="2"/>
      <c r="K33" s="51"/>
      <c r="L33" s="2"/>
      <c r="M33" s="2"/>
      <c r="N33" s="51"/>
      <c r="O33" s="2"/>
      <c r="P33" s="2"/>
      <c r="Q33" s="51"/>
      <c r="R33" s="2"/>
      <c r="S33" s="2"/>
      <c r="T33" s="51"/>
      <c r="U33" s="2"/>
      <c r="V33" s="461"/>
      <c r="W33" s="46" t="s">
        <v>109</v>
      </c>
      <c r="X33" s="47" t="s">
        <v>31</v>
      </c>
      <c r="Y33" s="43">
        <v>0</v>
      </c>
      <c r="Z33" s="19"/>
      <c r="AA33" s="19" t="s">
        <v>32</v>
      </c>
      <c r="AB33" s="20">
        <v>2.5</v>
      </c>
      <c r="AC33" s="20"/>
      <c r="AD33" s="20">
        <f>AB33*5</f>
        <v>12.5</v>
      </c>
      <c r="AE33" s="20" t="s">
        <v>27</v>
      </c>
      <c r="AF33" s="20">
        <f>AD33*9</f>
        <v>112.5</v>
      </c>
      <c r="AJ33" s="19"/>
    </row>
    <row r="34" spans="2:36" ht="27.9" customHeight="1" x14ac:dyDescent="0.4">
      <c r="B34" s="463"/>
      <c r="C34" s="459"/>
      <c r="D34" s="51"/>
      <c r="E34" s="51"/>
      <c r="F34" s="2"/>
      <c r="G34" s="72"/>
      <c r="H34" s="51"/>
      <c r="I34" s="2"/>
      <c r="J34" s="3"/>
      <c r="K34" s="51"/>
      <c r="L34" s="3"/>
      <c r="M34" s="2"/>
      <c r="N34" s="51"/>
      <c r="O34" s="2"/>
      <c r="P34" s="2"/>
      <c r="Q34" s="51"/>
      <c r="R34" s="2"/>
      <c r="S34" s="3"/>
      <c r="T34" s="51"/>
      <c r="U34" s="2"/>
      <c r="V34" s="461"/>
      <c r="W34" s="105">
        <f>Y29*2+Y30*7+Y31*1+Y32*0+Y33*0+Y34*8-2.5</f>
        <v>28.1</v>
      </c>
      <c r="X34" s="95" t="s">
        <v>40</v>
      </c>
      <c r="Y34" s="52">
        <v>0</v>
      </c>
      <c r="Z34" s="18"/>
      <c r="AA34" s="19" t="s">
        <v>33</v>
      </c>
      <c r="AB34" s="20">
        <v>1</v>
      </c>
      <c r="AE34" s="19">
        <f>AB34*15</f>
        <v>15</v>
      </c>
    </row>
    <row r="35" spans="2:36" ht="27.9" customHeight="1" x14ac:dyDescent="0.3">
      <c r="B35" s="53" t="s">
        <v>34</v>
      </c>
      <c r="C35" s="54"/>
      <c r="D35" s="51"/>
      <c r="E35" s="51"/>
      <c r="F35" s="2"/>
      <c r="G35" s="2"/>
      <c r="H35" s="51"/>
      <c r="I35" s="2"/>
      <c r="J35" s="2"/>
      <c r="K35" s="51"/>
      <c r="L35" s="2"/>
      <c r="M35" s="2"/>
      <c r="N35" s="51"/>
      <c r="O35" s="2"/>
      <c r="P35" s="2"/>
      <c r="Q35" s="51"/>
      <c r="R35" s="2"/>
      <c r="S35" s="2"/>
      <c r="T35" s="51"/>
      <c r="U35" s="2"/>
      <c r="V35" s="461"/>
      <c r="W35" s="46" t="s">
        <v>12</v>
      </c>
      <c r="X35" s="55"/>
      <c r="Y35" s="43"/>
      <c r="Z35" s="19"/>
      <c r="AC35" s="19">
        <f>SUM(AC30:AC34)</f>
        <v>27.8</v>
      </c>
      <c r="AD35" s="19">
        <f>SUM(AD30:AD34)</f>
        <v>22.5</v>
      </c>
      <c r="AE35" s="19">
        <f>SUM(AE30:AE34)</f>
        <v>114</v>
      </c>
      <c r="AF35" s="19">
        <f>AC35*4+AD35*9+AE35*4</f>
        <v>769.7</v>
      </c>
      <c r="AG35" s="108"/>
    </row>
    <row r="36" spans="2:36" ht="27.9" customHeight="1" x14ac:dyDescent="0.4">
      <c r="B36" s="56"/>
      <c r="C36" s="57"/>
      <c r="D36" s="51"/>
      <c r="E36" s="51"/>
      <c r="F36" s="2"/>
      <c r="G36" s="2"/>
      <c r="H36" s="51"/>
      <c r="I36" s="2"/>
      <c r="J36" s="2"/>
      <c r="K36" s="51"/>
      <c r="L36" s="2"/>
      <c r="M36" s="2"/>
      <c r="N36" s="51"/>
      <c r="O36" s="2"/>
      <c r="P36" s="2"/>
      <c r="Q36" s="51"/>
      <c r="R36" s="2"/>
      <c r="S36" s="2"/>
      <c r="T36" s="51"/>
      <c r="U36" s="2"/>
      <c r="V36" s="462"/>
      <c r="W36" s="106">
        <f>W30*4+W34*4+W32*9</f>
        <v>752.9</v>
      </c>
      <c r="X36" s="59"/>
      <c r="Y36" s="60"/>
      <c r="Z36" s="18"/>
      <c r="AC36" s="58">
        <f>AC35*4/AF35</f>
        <v>0.14447187215798363</v>
      </c>
      <c r="AD36" s="58">
        <f>AD35*9/AF35</f>
        <v>0.26308951539560865</v>
      </c>
      <c r="AE36" s="58">
        <f>AE35*4/AF35</f>
        <v>0.59243861244640761</v>
      </c>
      <c r="AG36" s="113"/>
    </row>
    <row r="37" spans="2:36" s="40" customFormat="1" ht="27.9" customHeight="1" x14ac:dyDescent="0.4">
      <c r="B37" s="35">
        <v>9</v>
      </c>
      <c r="C37" s="459"/>
      <c r="D37" s="36" t="str">
        <f>'112.8.30-9.29'!R24</f>
        <v>鐵板拌麵</v>
      </c>
      <c r="E37" s="36" t="s">
        <v>87</v>
      </c>
      <c r="F37" s="36"/>
      <c r="G37" s="36" t="str">
        <f>'112.8.30-9.29'!R25</f>
        <v>雞米花(炸)</v>
      </c>
      <c r="H37" s="36" t="s">
        <v>74</v>
      </c>
      <c r="I37" s="36"/>
      <c r="J37" s="36" t="str">
        <f>'112.8.30-9.29'!R26</f>
        <v>菜頭粿(冷)</v>
      </c>
      <c r="K37" s="36" t="s">
        <v>75</v>
      </c>
      <c r="L37" s="36"/>
      <c r="M37" s="36" t="str">
        <f>'112.8.30-9.29'!R27</f>
        <v>杏鮑菇花椰菜</v>
      </c>
      <c r="N37" s="36" t="s">
        <v>81</v>
      </c>
      <c r="O37" s="36"/>
      <c r="P37" s="36" t="str">
        <f>'112.8.30-9.29'!R28</f>
        <v>深色蔬菜</v>
      </c>
      <c r="Q37" s="36" t="s">
        <v>18</v>
      </c>
      <c r="R37" s="36"/>
      <c r="S37" s="36" t="str">
        <f>'112.8.30-9.29'!R29</f>
        <v>紫菜蛋花湯</v>
      </c>
      <c r="T37" s="36" t="s">
        <v>48</v>
      </c>
      <c r="U37" s="36"/>
      <c r="V37" s="460"/>
      <c r="W37" s="37" t="s">
        <v>118</v>
      </c>
      <c r="X37" s="38" t="s">
        <v>19</v>
      </c>
      <c r="Y37" s="39">
        <v>5.5</v>
      </c>
      <c r="Z37" s="19"/>
      <c r="AA37" s="19"/>
      <c r="AB37" s="20"/>
      <c r="AC37" s="19" t="s">
        <v>20</v>
      </c>
      <c r="AD37" s="19" t="s">
        <v>21</v>
      </c>
      <c r="AE37" s="19" t="s">
        <v>22</v>
      </c>
      <c r="AF37" s="19" t="s">
        <v>23</v>
      </c>
      <c r="AG37" s="108"/>
    </row>
    <row r="38" spans="2:36" ht="27.9" customHeight="1" x14ac:dyDescent="0.4">
      <c r="B38" s="41" t="s">
        <v>8</v>
      </c>
      <c r="C38" s="459"/>
      <c r="D38" s="3" t="s">
        <v>191</v>
      </c>
      <c r="E38" s="3"/>
      <c r="F38" s="2">
        <v>135</v>
      </c>
      <c r="G38" s="2" t="s">
        <v>174</v>
      </c>
      <c r="H38" s="3"/>
      <c r="I38" s="2">
        <v>70</v>
      </c>
      <c r="J38" s="135" t="s">
        <v>358</v>
      </c>
      <c r="K38" s="135" t="s">
        <v>195</v>
      </c>
      <c r="L38" s="135">
        <v>50</v>
      </c>
      <c r="M38" s="135" t="s">
        <v>359</v>
      </c>
      <c r="N38" s="135"/>
      <c r="O38" s="135">
        <v>5</v>
      </c>
      <c r="P38" s="2" t="s">
        <v>104</v>
      </c>
      <c r="Q38" s="3"/>
      <c r="R38" s="2">
        <v>80</v>
      </c>
      <c r="S38" s="2" t="s">
        <v>83</v>
      </c>
      <c r="T38" s="2"/>
      <c r="U38" s="2">
        <v>1</v>
      </c>
      <c r="V38" s="461"/>
      <c r="W38" s="110">
        <f>Y37*15+Y38*0+Y39*5+Y40*0+Y41*15+Y42*12+14</f>
        <v>104.5</v>
      </c>
      <c r="X38" s="42" t="s">
        <v>89</v>
      </c>
      <c r="Y38" s="43">
        <v>2.6</v>
      </c>
      <c r="Z38" s="18"/>
      <c r="AA38" s="44" t="s">
        <v>24</v>
      </c>
      <c r="AB38" s="20">
        <v>6</v>
      </c>
      <c r="AC38" s="20">
        <f>AB38*2</f>
        <v>12</v>
      </c>
      <c r="AD38" s="20"/>
      <c r="AE38" s="20">
        <f>AB38*15</f>
        <v>90</v>
      </c>
      <c r="AF38" s="20">
        <f>AC38*4+AE38*4</f>
        <v>408</v>
      </c>
      <c r="AG38" s="110"/>
    </row>
    <row r="39" spans="2:36" ht="27.9" customHeight="1" x14ac:dyDescent="0.4">
      <c r="B39" s="41">
        <v>15</v>
      </c>
      <c r="C39" s="459"/>
      <c r="D39" s="3" t="s">
        <v>84</v>
      </c>
      <c r="E39" s="3"/>
      <c r="F39" s="2">
        <v>20</v>
      </c>
      <c r="G39" s="2"/>
      <c r="H39" s="3"/>
      <c r="I39" s="2"/>
      <c r="J39" s="135"/>
      <c r="K39" s="135"/>
      <c r="L39" s="135"/>
      <c r="M39" s="2" t="s">
        <v>360</v>
      </c>
      <c r="N39" s="135"/>
      <c r="O39" s="135">
        <v>70</v>
      </c>
      <c r="P39" s="2"/>
      <c r="Q39" s="3"/>
      <c r="R39" s="2"/>
      <c r="S39" s="2" t="s">
        <v>60</v>
      </c>
      <c r="T39" s="2"/>
      <c r="U39" s="2">
        <v>10</v>
      </c>
      <c r="V39" s="461"/>
      <c r="W39" s="46" t="s">
        <v>119</v>
      </c>
      <c r="X39" s="47" t="s">
        <v>25</v>
      </c>
      <c r="Y39" s="43">
        <v>1.6</v>
      </c>
      <c r="Z39" s="19"/>
      <c r="AA39" s="48" t="s">
        <v>26</v>
      </c>
      <c r="AB39" s="20">
        <v>2.2999999999999998</v>
      </c>
      <c r="AC39" s="49">
        <f>AB39*7</f>
        <v>16.099999999999998</v>
      </c>
      <c r="AD39" s="20">
        <f>AB39*5</f>
        <v>11.5</v>
      </c>
      <c r="AE39" s="20" t="s">
        <v>27</v>
      </c>
      <c r="AF39" s="50">
        <f>AC39*4+AD39*9</f>
        <v>167.89999999999998</v>
      </c>
      <c r="AG39" s="108"/>
    </row>
    <row r="40" spans="2:36" ht="27.9" customHeight="1" x14ac:dyDescent="0.4">
      <c r="B40" s="41" t="s">
        <v>10</v>
      </c>
      <c r="C40" s="459"/>
      <c r="D40" s="2" t="s">
        <v>105</v>
      </c>
      <c r="E40" s="3"/>
      <c r="F40" s="2">
        <v>10</v>
      </c>
      <c r="G40" s="2"/>
      <c r="H40" s="3"/>
      <c r="I40" s="2"/>
      <c r="J40" s="2"/>
      <c r="K40" s="158"/>
      <c r="L40" s="135"/>
      <c r="M40" s="3" t="s">
        <v>152</v>
      </c>
      <c r="N40" s="158"/>
      <c r="O40" s="135">
        <v>3</v>
      </c>
      <c r="P40" s="2"/>
      <c r="Q40" s="3"/>
      <c r="R40" s="2"/>
      <c r="S40" s="2" t="s">
        <v>148</v>
      </c>
      <c r="T40" s="3"/>
      <c r="U40" s="2">
        <v>1</v>
      </c>
      <c r="V40" s="461"/>
      <c r="W40" s="105">
        <f>Y37*0+Y38*5+Y39*0+Y40*5+Y41*0+Y42*8</f>
        <v>25.5</v>
      </c>
      <c r="X40" s="47" t="s">
        <v>28</v>
      </c>
      <c r="Y40" s="43">
        <v>2.5</v>
      </c>
      <c r="Z40" s="18"/>
      <c r="AA40" s="19" t="s">
        <v>29</v>
      </c>
      <c r="AB40" s="20">
        <v>1.6</v>
      </c>
      <c r="AC40" s="20">
        <f>AB40*1</f>
        <v>1.6</v>
      </c>
      <c r="AD40" s="20" t="s">
        <v>27</v>
      </c>
      <c r="AE40" s="20">
        <f>AB40*5</f>
        <v>8</v>
      </c>
      <c r="AF40" s="20">
        <f>AC40*4+AE40*4</f>
        <v>38.4</v>
      </c>
      <c r="AG40" s="110"/>
    </row>
    <row r="41" spans="2:36" ht="27.9" customHeight="1" x14ac:dyDescent="0.3">
      <c r="B41" s="463" t="s">
        <v>30</v>
      </c>
      <c r="C41" s="459"/>
      <c r="D41" s="3" t="s">
        <v>194</v>
      </c>
      <c r="E41" s="3"/>
      <c r="F41" s="2">
        <v>1</v>
      </c>
      <c r="G41" s="2"/>
      <c r="H41" s="3"/>
      <c r="I41" s="2"/>
      <c r="J41" s="3"/>
      <c r="K41" s="2"/>
      <c r="L41" s="2"/>
      <c r="M41" s="3"/>
      <c r="N41" s="103"/>
      <c r="O41" s="3"/>
      <c r="P41" s="2"/>
      <c r="Q41" s="3"/>
      <c r="R41" s="2"/>
      <c r="S41" s="3"/>
      <c r="T41" s="3"/>
      <c r="U41" s="3"/>
      <c r="V41" s="461"/>
      <c r="W41" s="46" t="s">
        <v>120</v>
      </c>
      <c r="X41" s="47" t="s">
        <v>31</v>
      </c>
      <c r="Y41" s="43">
        <v>0</v>
      </c>
      <c r="Z41" s="19"/>
      <c r="AA41" s="19" t="s">
        <v>32</v>
      </c>
      <c r="AB41" s="20">
        <v>2.5</v>
      </c>
      <c r="AC41" s="20"/>
      <c r="AD41" s="20">
        <f>AB41*5</f>
        <v>12.5</v>
      </c>
      <c r="AE41" s="20" t="s">
        <v>27</v>
      </c>
      <c r="AF41" s="20">
        <f>AD41*9</f>
        <v>112.5</v>
      </c>
      <c r="AG41" s="108"/>
    </row>
    <row r="42" spans="2:36" ht="27.9" customHeight="1" x14ac:dyDescent="0.4">
      <c r="B42" s="463"/>
      <c r="C42" s="459"/>
      <c r="D42" s="51"/>
      <c r="E42" s="51"/>
      <c r="F42" s="2"/>
      <c r="G42" s="2"/>
      <c r="H42" s="51"/>
      <c r="I42" s="2"/>
      <c r="J42" s="3"/>
      <c r="K42" s="51"/>
      <c r="L42" s="2"/>
      <c r="M42" s="2"/>
      <c r="N42" s="101"/>
      <c r="O42" s="2"/>
      <c r="P42" s="2"/>
      <c r="Q42" s="51"/>
      <c r="R42" s="2"/>
      <c r="S42" s="3"/>
      <c r="T42" s="51"/>
      <c r="U42" s="3"/>
      <c r="V42" s="461"/>
      <c r="W42" s="105">
        <f>Y37*2+Y38*7+Y39*1+Y40*0+Y41*0+Y42*8</f>
        <v>30.8</v>
      </c>
      <c r="X42" s="95" t="s">
        <v>40</v>
      </c>
      <c r="Y42" s="52">
        <v>0</v>
      </c>
      <c r="Z42" s="18"/>
      <c r="AA42" s="19" t="s">
        <v>33</v>
      </c>
      <c r="AE42" s="19">
        <f>AB42*15</f>
        <v>0</v>
      </c>
      <c r="AG42" s="110"/>
    </row>
    <row r="43" spans="2:36" ht="27.9" customHeight="1" x14ac:dyDescent="0.3">
      <c r="B43" s="53" t="s">
        <v>34</v>
      </c>
      <c r="C43" s="54"/>
      <c r="D43" s="51"/>
      <c r="E43" s="51"/>
      <c r="F43" s="2"/>
      <c r="G43" s="2"/>
      <c r="H43" s="51"/>
      <c r="I43" s="2"/>
      <c r="J43" s="3"/>
      <c r="K43" s="51"/>
      <c r="L43" s="3"/>
      <c r="M43" s="143"/>
      <c r="N43" s="160"/>
      <c r="O43" s="2"/>
      <c r="P43" s="2"/>
      <c r="Q43" s="51"/>
      <c r="R43" s="2"/>
      <c r="S43" s="3"/>
      <c r="T43" s="51"/>
      <c r="U43" s="3"/>
      <c r="V43" s="461"/>
      <c r="W43" s="46" t="s">
        <v>12</v>
      </c>
      <c r="X43" s="55"/>
      <c r="Y43" s="43"/>
      <c r="Z43" s="19"/>
      <c r="AC43" s="19">
        <f>SUM(AC38:AC42)</f>
        <v>29.7</v>
      </c>
      <c r="AD43" s="19">
        <f>SUM(AD38:AD42)</f>
        <v>24</v>
      </c>
      <c r="AE43" s="19">
        <f>SUM(AE38:AE42)</f>
        <v>98</v>
      </c>
      <c r="AF43" s="19">
        <f>AC43*4+AD43*9+AE43*4</f>
        <v>726.8</v>
      </c>
      <c r="AG43" s="108"/>
    </row>
    <row r="44" spans="2:36" ht="27.9" customHeight="1" thickBot="1" x14ac:dyDescent="0.45">
      <c r="B44" s="80"/>
      <c r="C44" s="57"/>
      <c r="D44" s="81"/>
      <c r="E44" s="81"/>
      <c r="F44" s="82"/>
      <c r="G44" s="82"/>
      <c r="H44" s="81"/>
      <c r="I44" s="82"/>
      <c r="J44" s="82"/>
      <c r="K44" s="81"/>
      <c r="L44" s="82"/>
      <c r="M44" s="82"/>
      <c r="N44" s="81"/>
      <c r="O44" s="82"/>
      <c r="P44" s="82"/>
      <c r="Q44" s="81"/>
      <c r="R44" s="82"/>
      <c r="S44" s="82"/>
      <c r="T44" s="81"/>
      <c r="U44" s="82"/>
      <c r="V44" s="462"/>
      <c r="W44" s="106">
        <f>W38*4+W42*4+W40*9</f>
        <v>770.7</v>
      </c>
      <c r="X44" s="59"/>
      <c r="Y44" s="60"/>
      <c r="Z44" s="18"/>
      <c r="AC44" s="58">
        <f>AC43*4/AF43</f>
        <v>0.16345624656026417</v>
      </c>
      <c r="AD44" s="58">
        <f>AD43*9/AF43</f>
        <v>0.29719317556411667</v>
      </c>
      <c r="AE44" s="58">
        <f>AE43*4/AF43</f>
        <v>0.53935057787561924</v>
      </c>
      <c r="AG44" s="113"/>
    </row>
    <row r="45" spans="2:36" s="86" customFormat="1" ht="21.75" customHeight="1" x14ac:dyDescent="0.3">
      <c r="B45" s="83"/>
      <c r="C45" s="19"/>
      <c r="D45" s="45"/>
      <c r="E45" s="84"/>
      <c r="F45" s="45"/>
      <c r="G45" s="45"/>
      <c r="H45" s="84"/>
      <c r="I45" s="45"/>
      <c r="J45" s="483"/>
      <c r="K45" s="483"/>
      <c r="L45" s="483"/>
      <c r="M45" s="483"/>
      <c r="N45" s="483"/>
      <c r="O45" s="483"/>
      <c r="P45" s="483"/>
      <c r="Q45" s="483"/>
      <c r="R45" s="483"/>
      <c r="S45" s="483"/>
      <c r="T45" s="483"/>
      <c r="U45" s="483"/>
      <c r="V45" s="483"/>
      <c r="W45" s="483"/>
      <c r="X45" s="483"/>
      <c r="Y45" s="483"/>
      <c r="Z45" s="85"/>
      <c r="AA45" s="71"/>
      <c r="AB45" s="65"/>
      <c r="AC45" s="71"/>
      <c r="AD45" s="71"/>
      <c r="AE45" s="71"/>
      <c r="AF45" s="71"/>
      <c r="AG45" s="71"/>
    </row>
    <row r="46" spans="2:36" ht="28.2" x14ac:dyDescent="0.3">
      <c r="B46" s="65"/>
      <c r="C46" s="86"/>
      <c r="D46" s="477"/>
      <c r="E46" s="477"/>
      <c r="F46" s="478"/>
      <c r="G46" s="478"/>
      <c r="H46" s="87"/>
      <c r="I46" s="19"/>
      <c r="J46" s="19"/>
      <c r="K46" s="87"/>
      <c r="L46" s="19"/>
      <c r="M46" s="161"/>
      <c r="N46" s="162"/>
      <c r="O46" s="162"/>
      <c r="P46" s="19"/>
      <c r="Q46" s="87"/>
      <c r="R46" s="19"/>
      <c r="T46" s="87"/>
      <c r="U46" s="19"/>
      <c r="V46" s="88"/>
      <c r="Y46" s="91"/>
    </row>
    <row r="47" spans="2:36" ht="28.2" x14ac:dyDescent="0.3">
      <c r="L47" s="19"/>
      <c r="M47" s="161"/>
      <c r="N47" s="162"/>
      <c r="O47" s="162"/>
      <c r="P47" s="19"/>
      <c r="Y47" s="91"/>
    </row>
    <row r="48" spans="2:36" x14ac:dyDescent="0.3">
      <c r="Y48" s="91"/>
    </row>
    <row r="49" spans="25:25" x14ac:dyDescent="0.3">
      <c r="Y49" s="91"/>
    </row>
    <row r="50" spans="25:25" x14ac:dyDescent="0.3">
      <c r="Y50" s="91"/>
    </row>
    <row r="51" spans="25:25" x14ac:dyDescent="0.3">
      <c r="Y51" s="91"/>
    </row>
    <row r="52" spans="25:25" x14ac:dyDescent="0.3">
      <c r="Y52" s="91"/>
    </row>
  </sheetData>
  <mergeCells count="27">
    <mergeCell ref="C13:C18"/>
    <mergeCell ref="V13:V20"/>
    <mergeCell ref="B17:B18"/>
    <mergeCell ref="B1:Y1"/>
    <mergeCell ref="B2:G2"/>
    <mergeCell ref="C5:C10"/>
    <mergeCell ref="V5:V12"/>
    <mergeCell ref="B9:B10"/>
    <mergeCell ref="F3:L3"/>
    <mergeCell ref="J7:K7"/>
    <mergeCell ref="S15:T15"/>
    <mergeCell ref="J15:K15"/>
    <mergeCell ref="G6:H6"/>
    <mergeCell ref="C21:C26"/>
    <mergeCell ref="V21:V28"/>
    <mergeCell ref="B25:B26"/>
    <mergeCell ref="C29:C34"/>
    <mergeCell ref="V29:V36"/>
    <mergeCell ref="B33:B34"/>
    <mergeCell ref="G22:H22"/>
    <mergeCell ref="J30:K30"/>
    <mergeCell ref="S31:T31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64"/>
  <sheetViews>
    <sheetView zoomScale="60" workbookViewId="0">
      <selection activeCell="M11" sqref="M11"/>
    </sheetView>
  </sheetViews>
  <sheetFormatPr defaultColWidth="9" defaultRowHeight="21" x14ac:dyDescent="0.3"/>
  <cols>
    <col min="1" max="1" width="1.88671875" style="45" customWidth="1"/>
    <col min="2" max="2" width="4.88671875" style="83" customWidth="1"/>
    <col min="3" max="3" width="0" style="45" hidden="1" customWidth="1"/>
    <col min="4" max="4" width="18.6640625" style="45" customWidth="1"/>
    <col min="5" max="5" width="5.6640625" style="84" customWidth="1"/>
    <col min="6" max="6" width="9.6640625" style="45" customWidth="1"/>
    <col min="7" max="7" width="18.6640625" style="45" customWidth="1"/>
    <col min="8" max="8" width="5.6640625" style="84" customWidth="1"/>
    <col min="9" max="9" width="9.6640625" style="45" customWidth="1"/>
    <col min="10" max="10" width="18.6640625" style="45" customWidth="1"/>
    <col min="11" max="11" width="5.6640625" style="84" customWidth="1"/>
    <col min="12" max="12" width="9.6640625" style="45" customWidth="1"/>
    <col min="13" max="13" width="18.6640625" style="45" customWidth="1"/>
    <col min="14" max="14" width="5.6640625" style="84" customWidth="1"/>
    <col min="15" max="15" width="9.6640625" style="45" customWidth="1"/>
    <col min="16" max="16" width="18.6640625" style="45" customWidth="1"/>
    <col min="17" max="17" width="5.6640625" style="84" customWidth="1"/>
    <col min="18" max="18" width="9.6640625" style="45" customWidth="1"/>
    <col min="19" max="19" width="18.6640625" style="45" customWidth="1"/>
    <col min="20" max="20" width="5.6640625" style="84" customWidth="1"/>
    <col min="21" max="21" width="9.6640625" style="45" customWidth="1"/>
    <col min="22" max="22" width="5.21875" style="92" customWidth="1"/>
    <col min="23" max="23" width="11.77734375" style="89" customWidth="1"/>
    <col min="24" max="24" width="11.21875" style="90" customWidth="1"/>
    <col min="25" max="25" width="6.6640625" style="93" customWidth="1"/>
    <col min="26" max="26" width="6.6640625" style="45" customWidth="1"/>
    <col min="27" max="27" width="6" style="19" hidden="1" customWidth="1"/>
    <col min="28" max="28" width="5.44140625" style="20" hidden="1" customWidth="1"/>
    <col min="29" max="29" width="7.77734375" style="19" hidden="1" customWidth="1"/>
    <col min="30" max="30" width="8" style="19" hidden="1" customWidth="1"/>
    <col min="31" max="31" width="7.88671875" style="19" hidden="1" customWidth="1"/>
    <col min="32" max="32" width="7.44140625" style="19" hidden="1" customWidth="1"/>
    <col min="33" max="33" width="9" style="19"/>
    <col min="34" max="16384" width="9" style="45"/>
  </cols>
  <sheetData>
    <row r="1" spans="2:33" s="6" customFormat="1" ht="39" x14ac:dyDescent="0.7">
      <c r="B1" s="473" t="s">
        <v>486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5"/>
      <c r="AB1" s="7"/>
    </row>
    <row r="2" spans="2:33" s="6" customFormat="1" ht="13.5" customHeight="1" x14ac:dyDescent="0.6">
      <c r="B2" s="474"/>
      <c r="C2" s="475"/>
      <c r="D2" s="475"/>
      <c r="E2" s="475"/>
      <c r="F2" s="475"/>
      <c r="G2" s="475"/>
      <c r="H2" s="148"/>
      <c r="I2" s="5"/>
      <c r="J2" s="5"/>
      <c r="K2" s="148"/>
      <c r="L2" s="5"/>
      <c r="M2" s="5"/>
      <c r="N2" s="148"/>
      <c r="O2" s="5"/>
      <c r="P2" s="5"/>
      <c r="Q2" s="148"/>
      <c r="R2" s="5"/>
      <c r="S2" s="5"/>
      <c r="T2" s="148"/>
      <c r="U2" s="5"/>
      <c r="V2" s="9"/>
      <c r="W2" s="10"/>
      <c r="X2" s="11"/>
      <c r="Y2" s="10"/>
      <c r="Z2" s="5"/>
      <c r="AB2" s="7"/>
    </row>
    <row r="3" spans="2:33" s="19" customFormat="1" ht="32.25" customHeight="1" thickBot="1" x14ac:dyDescent="0.5">
      <c r="B3" s="96" t="s">
        <v>41</v>
      </c>
      <c r="C3" s="12"/>
      <c r="D3" s="13"/>
      <c r="E3" s="13"/>
      <c r="F3" s="476" t="s">
        <v>97</v>
      </c>
      <c r="G3" s="476"/>
      <c r="H3" s="476"/>
      <c r="I3" s="476"/>
      <c r="J3" s="476"/>
      <c r="K3" s="476"/>
      <c r="L3" s="476"/>
      <c r="M3" s="13"/>
      <c r="N3" s="13"/>
      <c r="O3" s="13"/>
      <c r="P3" s="13"/>
      <c r="Q3" s="13"/>
      <c r="R3" s="13"/>
      <c r="S3" s="6"/>
      <c r="T3" s="13"/>
      <c r="U3" s="13"/>
      <c r="V3" s="14"/>
      <c r="W3" s="15"/>
      <c r="X3" s="16"/>
      <c r="Y3" s="17"/>
      <c r="Z3" s="18"/>
      <c r="AB3" s="20"/>
    </row>
    <row r="4" spans="2:33" s="34" customFormat="1" ht="100.2" x14ac:dyDescent="0.3">
      <c r="B4" s="21" t="s">
        <v>0</v>
      </c>
      <c r="C4" s="22" t="s">
        <v>1</v>
      </c>
      <c r="D4" s="23" t="s">
        <v>2</v>
      </c>
      <c r="E4" s="24" t="s">
        <v>39</v>
      </c>
      <c r="F4" s="23"/>
      <c r="G4" s="23" t="s">
        <v>3</v>
      </c>
      <c r="H4" s="24" t="s">
        <v>39</v>
      </c>
      <c r="I4" s="23"/>
      <c r="J4" s="23" t="s">
        <v>4</v>
      </c>
      <c r="K4" s="24" t="s">
        <v>39</v>
      </c>
      <c r="L4" s="25"/>
      <c r="M4" s="23" t="s">
        <v>4</v>
      </c>
      <c r="N4" s="24" t="s">
        <v>39</v>
      </c>
      <c r="O4" s="23"/>
      <c r="P4" s="23" t="s">
        <v>4</v>
      </c>
      <c r="Q4" s="24" t="s">
        <v>39</v>
      </c>
      <c r="R4" s="23"/>
      <c r="S4" s="26" t="s">
        <v>5</v>
      </c>
      <c r="T4" s="24" t="s">
        <v>39</v>
      </c>
      <c r="U4" s="23"/>
      <c r="V4" s="99" t="s">
        <v>44</v>
      </c>
      <c r="W4" s="27" t="s">
        <v>6</v>
      </c>
      <c r="X4" s="28" t="s">
        <v>13</v>
      </c>
      <c r="Y4" s="29" t="s">
        <v>14</v>
      </c>
      <c r="Z4" s="30"/>
      <c r="AA4" s="31"/>
      <c r="AB4" s="32"/>
      <c r="AC4" s="33"/>
      <c r="AD4" s="33"/>
      <c r="AE4" s="33"/>
      <c r="AF4" s="33"/>
      <c r="AG4" s="107"/>
    </row>
    <row r="5" spans="2:33" s="40" customFormat="1" ht="65.099999999999994" customHeight="1" x14ac:dyDescent="0.4">
      <c r="B5" s="35">
        <v>9</v>
      </c>
      <c r="C5" s="459"/>
      <c r="D5" s="36" t="str">
        <f>'112.8.30-9.29'!B33</f>
        <v>香Q米飯</v>
      </c>
      <c r="E5" s="36" t="s">
        <v>178</v>
      </c>
      <c r="F5" s="1" t="s">
        <v>16</v>
      </c>
      <c r="G5" s="36" t="str">
        <f>'112.8.30-9.29'!B34</f>
        <v>無骨雞排(加)</v>
      </c>
      <c r="H5" s="36" t="s">
        <v>361</v>
      </c>
      <c r="I5" s="1" t="s">
        <v>16</v>
      </c>
      <c r="J5" s="36" t="str">
        <f>'112.8.30-9.29'!B35</f>
        <v>玉米炒蛋</v>
      </c>
      <c r="K5" s="36" t="s">
        <v>364</v>
      </c>
      <c r="L5" s="1" t="s">
        <v>16</v>
      </c>
      <c r="M5" s="36" t="str">
        <f>'112.8.30-9.29'!B36</f>
        <v>壽喜燒</v>
      </c>
      <c r="N5" s="36" t="s">
        <v>176</v>
      </c>
      <c r="O5" s="1" t="s">
        <v>16</v>
      </c>
      <c r="P5" s="36" t="str">
        <f>'112.8.30-9.29'!B37</f>
        <v>淺色蔬菜</v>
      </c>
      <c r="Q5" s="36" t="s">
        <v>181</v>
      </c>
      <c r="R5" s="1" t="s">
        <v>16</v>
      </c>
      <c r="S5" s="36" t="str">
        <f>'112.8.30-9.29'!B38</f>
        <v>酸辣湯(芡)(醃)(豆)</v>
      </c>
      <c r="T5" s="36" t="s">
        <v>183</v>
      </c>
      <c r="U5" s="1" t="s">
        <v>16</v>
      </c>
      <c r="V5" s="460"/>
      <c r="W5" s="37" t="s">
        <v>70</v>
      </c>
      <c r="X5" s="38" t="s">
        <v>19</v>
      </c>
      <c r="Y5" s="39">
        <v>5.6</v>
      </c>
      <c r="Z5" s="19"/>
      <c r="AA5" s="19"/>
      <c r="AB5" s="20"/>
      <c r="AC5" s="19" t="s">
        <v>20</v>
      </c>
      <c r="AD5" s="19" t="s">
        <v>21</v>
      </c>
      <c r="AE5" s="19" t="s">
        <v>22</v>
      </c>
      <c r="AF5" s="19" t="s">
        <v>23</v>
      </c>
      <c r="AG5" s="108"/>
    </row>
    <row r="6" spans="2:33" ht="27.9" customHeight="1" x14ac:dyDescent="0.4">
      <c r="B6" s="41" t="s">
        <v>8</v>
      </c>
      <c r="C6" s="459"/>
      <c r="D6" s="2" t="s">
        <v>177</v>
      </c>
      <c r="E6" s="3"/>
      <c r="F6" s="2">
        <v>100</v>
      </c>
      <c r="G6" s="2" t="s">
        <v>452</v>
      </c>
      <c r="H6" s="2" t="s">
        <v>453</v>
      </c>
      <c r="I6" s="2">
        <v>60</v>
      </c>
      <c r="J6" s="2" t="s">
        <v>362</v>
      </c>
      <c r="K6" s="2"/>
      <c r="L6" s="2">
        <v>30</v>
      </c>
      <c r="M6" s="3" t="s">
        <v>309</v>
      </c>
      <c r="N6" s="2"/>
      <c r="O6" s="2">
        <v>40</v>
      </c>
      <c r="P6" s="2" t="s">
        <v>182</v>
      </c>
      <c r="Q6" s="2"/>
      <c r="R6" s="2">
        <v>80</v>
      </c>
      <c r="S6" s="2" t="s">
        <v>367</v>
      </c>
      <c r="T6" s="2" t="s">
        <v>365</v>
      </c>
      <c r="U6" s="2">
        <v>8</v>
      </c>
      <c r="V6" s="461"/>
      <c r="W6" s="110">
        <f>Y5*15+Y6*0+Y7*5+Y8*0+Y9*15+Y10*12+11</f>
        <v>103</v>
      </c>
      <c r="X6" s="42" t="s">
        <v>89</v>
      </c>
      <c r="Y6" s="43">
        <v>2.5</v>
      </c>
      <c r="Z6" s="18"/>
      <c r="AA6" s="44" t="s">
        <v>24</v>
      </c>
      <c r="AB6" s="20">
        <v>6</v>
      </c>
      <c r="AC6" s="20">
        <f>AB6*2</f>
        <v>12</v>
      </c>
      <c r="AD6" s="20"/>
      <c r="AE6" s="20">
        <f>AB6*15</f>
        <v>90</v>
      </c>
      <c r="AF6" s="20">
        <f>AC6*4+AE6*4</f>
        <v>408</v>
      </c>
      <c r="AG6" s="110"/>
    </row>
    <row r="7" spans="2:33" ht="27.9" customHeight="1" x14ac:dyDescent="0.4">
      <c r="B7" s="41">
        <v>18</v>
      </c>
      <c r="C7" s="459"/>
      <c r="D7" s="2"/>
      <c r="E7" s="3"/>
      <c r="F7" s="2"/>
      <c r="G7" s="2"/>
      <c r="H7" s="2"/>
      <c r="I7" s="2"/>
      <c r="J7" s="2" t="s">
        <v>60</v>
      </c>
      <c r="K7" s="2"/>
      <c r="L7" s="2">
        <v>30</v>
      </c>
      <c r="M7" s="3" t="s">
        <v>84</v>
      </c>
      <c r="N7" s="2"/>
      <c r="O7" s="2">
        <v>20</v>
      </c>
      <c r="P7" s="2"/>
      <c r="Q7" s="2"/>
      <c r="R7" s="2"/>
      <c r="S7" s="2" t="s">
        <v>366</v>
      </c>
      <c r="T7" s="2" t="s">
        <v>365</v>
      </c>
      <c r="U7" s="2">
        <v>8</v>
      </c>
      <c r="V7" s="461"/>
      <c r="W7" s="46" t="s">
        <v>68</v>
      </c>
      <c r="X7" s="47" t="s">
        <v>25</v>
      </c>
      <c r="Y7" s="43">
        <v>1.6</v>
      </c>
      <c r="Z7" s="19"/>
      <c r="AA7" s="48" t="s">
        <v>26</v>
      </c>
      <c r="AB7" s="20">
        <v>2</v>
      </c>
      <c r="AC7" s="49">
        <f>AB7*7</f>
        <v>14</v>
      </c>
      <c r="AD7" s="20">
        <f>AB7*5</f>
        <v>10</v>
      </c>
      <c r="AE7" s="20" t="s">
        <v>27</v>
      </c>
      <c r="AF7" s="50">
        <f>AC7*4+AD7*9</f>
        <v>146</v>
      </c>
      <c r="AG7" s="108"/>
    </row>
    <row r="8" spans="2:33" ht="27.9" customHeight="1" x14ac:dyDescent="0.4">
      <c r="B8" s="41" t="s">
        <v>10</v>
      </c>
      <c r="C8" s="459"/>
      <c r="D8" s="2"/>
      <c r="E8" s="3"/>
      <c r="F8" s="2"/>
      <c r="G8" s="224"/>
      <c r="H8" s="228"/>
      <c r="I8" s="2"/>
      <c r="J8" s="2" t="s">
        <v>363</v>
      </c>
      <c r="K8" s="2"/>
      <c r="L8" s="2">
        <v>1</v>
      </c>
      <c r="M8" s="471" t="s">
        <v>302</v>
      </c>
      <c r="N8" s="472"/>
      <c r="O8" s="2">
        <v>10</v>
      </c>
      <c r="P8" s="2"/>
      <c r="Q8" s="51"/>
      <c r="R8" s="2"/>
      <c r="S8" s="3" t="s">
        <v>296</v>
      </c>
      <c r="T8" s="2"/>
      <c r="U8" s="2">
        <v>3</v>
      </c>
      <c r="V8" s="461"/>
      <c r="W8" s="105">
        <f>Y5*0+Y6*5+Y7*0+Y8*5+Y9*0+Y10*8</f>
        <v>25</v>
      </c>
      <c r="X8" s="47" t="s">
        <v>28</v>
      </c>
      <c r="Y8" s="43">
        <v>2.5</v>
      </c>
      <c r="Z8" s="18"/>
      <c r="AA8" s="19" t="s">
        <v>29</v>
      </c>
      <c r="AB8" s="20">
        <v>1.5</v>
      </c>
      <c r="AC8" s="20">
        <f>AB8*1</f>
        <v>1.5</v>
      </c>
      <c r="AD8" s="20" t="s">
        <v>27</v>
      </c>
      <c r="AE8" s="20">
        <f>AB8*5</f>
        <v>7.5</v>
      </c>
      <c r="AF8" s="20">
        <f>AC8*4+AE8*4</f>
        <v>36</v>
      </c>
      <c r="AG8" s="110"/>
    </row>
    <row r="9" spans="2:33" ht="27.9" customHeight="1" x14ac:dyDescent="0.3">
      <c r="B9" s="463" t="s">
        <v>35</v>
      </c>
      <c r="C9" s="459"/>
      <c r="D9" s="3"/>
      <c r="E9" s="3"/>
      <c r="F9" s="3"/>
      <c r="G9" s="2"/>
      <c r="H9" s="51"/>
      <c r="I9" s="2"/>
      <c r="J9" s="2"/>
      <c r="K9" s="101"/>
      <c r="L9" s="2"/>
      <c r="M9" s="3" t="s">
        <v>296</v>
      </c>
      <c r="N9" s="2"/>
      <c r="O9" s="2">
        <v>10</v>
      </c>
      <c r="P9" s="2"/>
      <c r="Q9" s="51"/>
      <c r="R9" s="2"/>
      <c r="S9" s="3" t="s">
        <v>368</v>
      </c>
      <c r="T9" s="2"/>
      <c r="U9" s="2">
        <v>1</v>
      </c>
      <c r="V9" s="461"/>
      <c r="W9" s="46" t="s">
        <v>43</v>
      </c>
      <c r="X9" s="47" t="s">
        <v>31</v>
      </c>
      <c r="Y9" s="43">
        <v>0</v>
      </c>
      <c r="Z9" s="19"/>
      <c r="AA9" s="19" t="s">
        <v>32</v>
      </c>
      <c r="AB9" s="20">
        <v>2.5</v>
      </c>
      <c r="AC9" s="20"/>
      <c r="AD9" s="20">
        <f>AB9*5</f>
        <v>12.5</v>
      </c>
      <c r="AE9" s="20" t="s">
        <v>27</v>
      </c>
      <c r="AF9" s="20">
        <f>AD9*9</f>
        <v>112.5</v>
      </c>
      <c r="AG9" s="108"/>
    </row>
    <row r="10" spans="2:33" ht="27.9" customHeight="1" x14ac:dyDescent="0.4">
      <c r="B10" s="463"/>
      <c r="C10" s="459"/>
      <c r="D10" s="3"/>
      <c r="E10" s="3"/>
      <c r="F10" s="3"/>
      <c r="G10" s="2"/>
      <c r="H10" s="51"/>
      <c r="I10" s="2"/>
      <c r="J10" s="2"/>
      <c r="K10" s="51"/>
      <c r="L10" s="2"/>
      <c r="M10" s="3"/>
      <c r="N10" s="2"/>
      <c r="O10" s="2"/>
      <c r="P10" s="2"/>
      <c r="Q10" s="51"/>
      <c r="R10" s="2"/>
      <c r="S10" s="2" t="s">
        <v>369</v>
      </c>
      <c r="T10" s="103" t="s">
        <v>308</v>
      </c>
      <c r="U10" s="2">
        <v>20</v>
      </c>
      <c r="V10" s="461"/>
      <c r="W10" s="105">
        <f>Y5*2+Y6*7+Y7*1+Y8*0+Y9*0+Y10*8-1.5</f>
        <v>28.8</v>
      </c>
      <c r="X10" s="95" t="s">
        <v>40</v>
      </c>
      <c r="Y10" s="52">
        <v>0</v>
      </c>
      <c r="Z10" s="18"/>
      <c r="AA10" s="19" t="s">
        <v>33</v>
      </c>
      <c r="AE10" s="19">
        <f>AB10*15</f>
        <v>0</v>
      </c>
      <c r="AG10" s="110"/>
    </row>
    <row r="11" spans="2:33" ht="27.9" customHeight="1" x14ac:dyDescent="0.3">
      <c r="B11" s="53" t="s">
        <v>34</v>
      </c>
      <c r="C11" s="54"/>
      <c r="D11" s="3"/>
      <c r="E11" s="51"/>
      <c r="F11" s="3"/>
      <c r="G11" s="2"/>
      <c r="H11" s="51"/>
      <c r="I11" s="2"/>
      <c r="J11" s="2"/>
      <c r="K11" s="51"/>
      <c r="L11" s="2"/>
      <c r="M11" s="2"/>
      <c r="N11" s="51"/>
      <c r="O11" s="2"/>
      <c r="P11" s="2"/>
      <c r="Q11" s="51"/>
      <c r="R11" s="2"/>
      <c r="S11" s="2" t="s">
        <v>370</v>
      </c>
      <c r="T11" s="51"/>
      <c r="U11" s="2">
        <v>3</v>
      </c>
      <c r="V11" s="461"/>
      <c r="W11" s="46" t="s">
        <v>12</v>
      </c>
      <c r="X11" s="55"/>
      <c r="Y11" s="43"/>
      <c r="Z11" s="19"/>
      <c r="AC11" s="19">
        <f>SUM(AC6:AC10)</f>
        <v>27.5</v>
      </c>
      <c r="AD11" s="19">
        <f>SUM(AD6:AD10)</f>
        <v>22.5</v>
      </c>
      <c r="AE11" s="19">
        <f>SUM(AE6:AE10)</f>
        <v>97.5</v>
      </c>
      <c r="AF11" s="19">
        <f>AC11*4+AD11*9+AE11*4</f>
        <v>702.5</v>
      </c>
      <c r="AG11" s="108"/>
    </row>
    <row r="12" spans="2:33" ht="27.9" customHeight="1" x14ac:dyDescent="0.4">
      <c r="B12" s="56"/>
      <c r="C12" s="57"/>
      <c r="D12" s="51"/>
      <c r="E12" s="51"/>
      <c r="F12" s="2"/>
      <c r="G12" s="2"/>
      <c r="H12" s="51"/>
      <c r="I12" s="2"/>
      <c r="J12" s="2"/>
      <c r="K12" s="51"/>
      <c r="L12" s="2"/>
      <c r="M12" s="2"/>
      <c r="N12" s="51"/>
      <c r="O12" s="2"/>
      <c r="P12" s="2"/>
      <c r="Q12" s="51"/>
      <c r="R12" s="2"/>
      <c r="S12" s="2"/>
      <c r="T12" s="51"/>
      <c r="U12" s="2"/>
      <c r="V12" s="462"/>
      <c r="W12" s="106">
        <f>W6*4+W10*4+W8*9</f>
        <v>752.2</v>
      </c>
      <c r="X12" s="59"/>
      <c r="Y12" s="60"/>
      <c r="Z12" s="18"/>
      <c r="AC12" s="58">
        <f>AC11*4/AF11</f>
        <v>0.15658362989323843</v>
      </c>
      <c r="AD12" s="58">
        <f>AD11*9/AF11</f>
        <v>0.28825622775800713</v>
      </c>
      <c r="AE12" s="58">
        <f>AE11*4/AF11</f>
        <v>0.55516014234875444</v>
      </c>
      <c r="AG12" s="113"/>
    </row>
    <row r="13" spans="2:33" s="40" customFormat="1" ht="27.9" customHeight="1" x14ac:dyDescent="0.4">
      <c r="B13" s="35">
        <v>9</v>
      </c>
      <c r="C13" s="459"/>
      <c r="D13" s="36" t="str">
        <f>'112.8.30-9.29'!F33</f>
        <v>麥片飯</v>
      </c>
      <c r="E13" s="36" t="s">
        <v>178</v>
      </c>
      <c r="F13" s="36"/>
      <c r="G13" s="36" t="str">
        <f>'112.8.30-9.29'!F34</f>
        <v>日式豬排</v>
      </c>
      <c r="H13" s="36" t="s">
        <v>184</v>
      </c>
      <c r="I13" s="36"/>
      <c r="J13" s="36" t="str">
        <f>'112.8.30-9.29'!F35</f>
        <v>燒賣(加)</v>
      </c>
      <c r="K13" s="36" t="s">
        <v>372</v>
      </c>
      <c r="L13" s="36"/>
      <c r="M13" s="36" t="str">
        <f>'112.8.30-9.29'!F36</f>
        <v>沙茶米血丁(冷)</v>
      </c>
      <c r="N13" s="36" t="s">
        <v>176</v>
      </c>
      <c r="O13" s="36"/>
      <c r="P13" s="36" t="str">
        <f>'112.8.30-9.29'!F37</f>
        <v>深色蔬菜</v>
      </c>
      <c r="Q13" s="36" t="s">
        <v>181</v>
      </c>
      <c r="R13" s="36"/>
      <c r="S13" s="36" t="str">
        <f>'112.8.30-9.29'!F38</f>
        <v>冬瓜湯</v>
      </c>
      <c r="T13" s="36" t="s">
        <v>176</v>
      </c>
      <c r="U13" s="36"/>
      <c r="V13" s="460"/>
      <c r="W13" s="37" t="s">
        <v>70</v>
      </c>
      <c r="X13" s="38" t="s">
        <v>19</v>
      </c>
      <c r="Y13" s="39">
        <v>5.6</v>
      </c>
      <c r="Z13" s="19"/>
      <c r="AA13" s="19"/>
      <c r="AB13" s="20"/>
      <c r="AC13" s="19" t="s">
        <v>20</v>
      </c>
      <c r="AD13" s="19" t="s">
        <v>21</v>
      </c>
      <c r="AE13" s="19" t="s">
        <v>22</v>
      </c>
      <c r="AF13" s="19" t="s">
        <v>23</v>
      </c>
      <c r="AG13" s="108"/>
    </row>
    <row r="14" spans="2:33" ht="27.9" customHeight="1" x14ac:dyDescent="0.4">
      <c r="B14" s="41" t="s">
        <v>8</v>
      </c>
      <c r="C14" s="459"/>
      <c r="D14" s="2" t="s">
        <v>146</v>
      </c>
      <c r="E14" s="2"/>
      <c r="F14" s="2">
        <v>60</v>
      </c>
      <c r="G14" s="469" t="s">
        <v>300</v>
      </c>
      <c r="H14" s="470"/>
      <c r="I14" s="2">
        <v>40</v>
      </c>
      <c r="J14" s="3" t="s">
        <v>374</v>
      </c>
      <c r="K14" s="3" t="s">
        <v>373</v>
      </c>
      <c r="L14" s="3">
        <v>20</v>
      </c>
      <c r="M14" s="2" t="s">
        <v>329</v>
      </c>
      <c r="N14" s="3" t="s">
        <v>171</v>
      </c>
      <c r="O14" s="2">
        <v>35</v>
      </c>
      <c r="P14" s="2" t="s">
        <v>104</v>
      </c>
      <c r="Q14" s="2"/>
      <c r="R14" s="2">
        <v>80</v>
      </c>
      <c r="S14" s="3" t="s">
        <v>377</v>
      </c>
      <c r="T14" s="2"/>
      <c r="U14" s="2">
        <v>50</v>
      </c>
      <c r="V14" s="461"/>
      <c r="W14" s="110">
        <f>Y13*15+Y14*0+Y15*5+Y16*0+Y17*15+Y18*12+8</f>
        <v>99.5</v>
      </c>
      <c r="X14" s="42" t="s">
        <v>89</v>
      </c>
      <c r="Y14" s="43">
        <v>2.4</v>
      </c>
      <c r="Z14" s="18"/>
      <c r="AA14" s="44" t="s">
        <v>24</v>
      </c>
      <c r="AB14" s="20">
        <v>6.2</v>
      </c>
      <c r="AC14" s="20">
        <f>AB14*2</f>
        <v>12.4</v>
      </c>
      <c r="AD14" s="20"/>
      <c r="AE14" s="20">
        <f>AB14*15</f>
        <v>93</v>
      </c>
      <c r="AF14" s="20">
        <f>AC14*4+AE14*4</f>
        <v>421.6</v>
      </c>
      <c r="AG14" s="110"/>
    </row>
    <row r="15" spans="2:33" ht="27.9" customHeight="1" x14ac:dyDescent="0.4">
      <c r="B15" s="41">
        <v>19</v>
      </c>
      <c r="C15" s="459"/>
      <c r="D15" s="3" t="s">
        <v>199</v>
      </c>
      <c r="E15" s="2"/>
      <c r="F15" s="2">
        <v>40</v>
      </c>
      <c r="G15" s="143"/>
      <c r="H15" s="146"/>
      <c r="I15" s="144"/>
      <c r="J15" s="3"/>
      <c r="K15" s="3"/>
      <c r="L15" s="3"/>
      <c r="M15" s="2"/>
      <c r="N15" s="101"/>
      <c r="O15" s="2"/>
      <c r="P15" s="2"/>
      <c r="Q15" s="2"/>
      <c r="R15" s="2"/>
      <c r="S15" s="3" t="s">
        <v>376</v>
      </c>
      <c r="T15" s="2"/>
      <c r="U15" s="2">
        <v>1</v>
      </c>
      <c r="V15" s="461"/>
      <c r="W15" s="46" t="s">
        <v>68</v>
      </c>
      <c r="X15" s="47" t="s">
        <v>25</v>
      </c>
      <c r="Y15" s="43">
        <v>1.5</v>
      </c>
      <c r="Z15" s="19"/>
      <c r="AA15" s="48" t="s">
        <v>26</v>
      </c>
      <c r="AB15" s="20">
        <v>2</v>
      </c>
      <c r="AC15" s="49">
        <f>AB15*7</f>
        <v>14</v>
      </c>
      <c r="AD15" s="20">
        <f>AB15*5</f>
        <v>10</v>
      </c>
      <c r="AE15" s="20" t="s">
        <v>27</v>
      </c>
      <c r="AF15" s="50">
        <f>AC15*4+AD15*9</f>
        <v>146</v>
      </c>
      <c r="AG15" s="108"/>
    </row>
    <row r="16" spans="2:33" ht="27.9" customHeight="1" x14ac:dyDescent="0.4">
      <c r="B16" s="41" t="s">
        <v>10</v>
      </c>
      <c r="C16" s="459"/>
      <c r="D16" s="51"/>
      <c r="E16" s="51"/>
      <c r="F16" s="2"/>
      <c r="G16" s="166"/>
      <c r="H16" s="145"/>
      <c r="I16" s="142"/>
      <c r="J16" s="3"/>
      <c r="K16" s="3"/>
      <c r="L16" s="3"/>
      <c r="M16" s="2"/>
      <c r="N16" s="3"/>
      <c r="O16" s="2"/>
      <c r="P16" s="2"/>
      <c r="Q16" s="51"/>
      <c r="R16" s="2"/>
      <c r="S16" s="2"/>
      <c r="T16" s="51"/>
      <c r="U16" s="2"/>
      <c r="V16" s="461"/>
      <c r="W16" s="105">
        <f>Y13*0+Y14*5+Y15*0+Y16*5+Y17*0+Y18*8</f>
        <v>24.5</v>
      </c>
      <c r="X16" s="47" t="s">
        <v>28</v>
      </c>
      <c r="Y16" s="43">
        <v>2.5</v>
      </c>
      <c r="Z16" s="18"/>
      <c r="AA16" s="19" t="s">
        <v>29</v>
      </c>
      <c r="AB16" s="20">
        <v>1.7</v>
      </c>
      <c r="AC16" s="20">
        <f>AB16*1</f>
        <v>1.7</v>
      </c>
      <c r="AD16" s="20" t="s">
        <v>27</v>
      </c>
      <c r="AE16" s="20">
        <f>AB16*5</f>
        <v>8.5</v>
      </c>
      <c r="AF16" s="20">
        <f>AC16*4+AE16*4</f>
        <v>40.799999999999997</v>
      </c>
      <c r="AG16" s="110"/>
    </row>
    <row r="17" spans="2:33" ht="27.9" customHeight="1" x14ac:dyDescent="0.3">
      <c r="B17" s="463" t="s">
        <v>36</v>
      </c>
      <c r="C17" s="459"/>
      <c r="D17" s="51"/>
      <c r="E17" s="51"/>
      <c r="F17" s="2"/>
      <c r="G17" s="2"/>
      <c r="H17" s="51"/>
      <c r="I17" s="2"/>
      <c r="J17" s="3"/>
      <c r="K17" s="2"/>
      <c r="L17" s="3"/>
      <c r="M17" s="2"/>
      <c r="N17" s="3"/>
      <c r="O17" s="2"/>
      <c r="P17" s="2"/>
      <c r="Q17" s="51"/>
      <c r="R17" s="2"/>
      <c r="S17" s="2"/>
      <c r="T17" s="51"/>
      <c r="U17" s="2"/>
      <c r="V17" s="461"/>
      <c r="W17" s="46" t="s">
        <v>43</v>
      </c>
      <c r="X17" s="47" t="s">
        <v>31</v>
      </c>
      <c r="Y17" s="43">
        <v>0</v>
      </c>
      <c r="Z17" s="19"/>
      <c r="AA17" s="19" t="s">
        <v>32</v>
      </c>
      <c r="AB17" s="20">
        <v>2.5</v>
      </c>
      <c r="AC17" s="20"/>
      <c r="AD17" s="20">
        <f>AB17*5</f>
        <v>12.5</v>
      </c>
      <c r="AE17" s="20" t="s">
        <v>27</v>
      </c>
      <c r="AF17" s="20">
        <f>AD17*9</f>
        <v>112.5</v>
      </c>
      <c r="AG17" s="108"/>
    </row>
    <row r="18" spans="2:33" ht="27.9" customHeight="1" x14ac:dyDescent="0.4">
      <c r="B18" s="463"/>
      <c r="C18" s="459"/>
      <c r="D18" s="51"/>
      <c r="E18" s="51"/>
      <c r="F18" s="2"/>
      <c r="G18" s="2"/>
      <c r="H18" s="51"/>
      <c r="I18" s="2"/>
      <c r="J18" s="3"/>
      <c r="K18" s="2"/>
      <c r="L18" s="3"/>
      <c r="M18" s="2"/>
      <c r="N18" s="101"/>
      <c r="O18" s="2"/>
      <c r="P18" s="2"/>
      <c r="Q18" s="51"/>
      <c r="R18" s="2"/>
      <c r="S18" s="2"/>
      <c r="T18" s="147"/>
      <c r="U18" s="2"/>
      <c r="V18" s="461"/>
      <c r="W18" s="105">
        <f>Y13*2+Y14*7+Y15*1+Y16*0+Y17*0+Y18*8-0.8</f>
        <v>28.7</v>
      </c>
      <c r="X18" s="95" t="s">
        <v>40</v>
      </c>
      <c r="Y18" s="52">
        <v>0</v>
      </c>
      <c r="Z18" s="18"/>
      <c r="AA18" s="19" t="s">
        <v>33</v>
      </c>
      <c r="AB18" s="20">
        <v>1</v>
      </c>
      <c r="AE18" s="19">
        <f>AB18*15</f>
        <v>15</v>
      </c>
      <c r="AG18" s="110"/>
    </row>
    <row r="19" spans="2:33" ht="27.9" customHeight="1" x14ac:dyDescent="0.3">
      <c r="B19" s="53" t="s">
        <v>34</v>
      </c>
      <c r="C19" s="54"/>
      <c r="D19" s="51"/>
      <c r="E19" s="51"/>
      <c r="F19" s="2"/>
      <c r="G19" s="2"/>
      <c r="H19" s="51"/>
      <c r="I19" s="2"/>
      <c r="J19" s="2"/>
      <c r="K19" s="51"/>
      <c r="L19" s="2"/>
      <c r="M19" s="2"/>
      <c r="N19" s="51"/>
      <c r="O19" s="2"/>
      <c r="P19" s="2"/>
      <c r="Q19" s="51"/>
      <c r="R19" s="2"/>
      <c r="S19" s="3"/>
      <c r="T19" s="94"/>
      <c r="U19" s="94"/>
      <c r="V19" s="461"/>
      <c r="W19" s="46" t="s">
        <v>12</v>
      </c>
      <c r="X19" s="55"/>
      <c r="Y19" s="43"/>
      <c r="Z19" s="19"/>
      <c r="AC19" s="19">
        <f>SUM(AC14:AC18)</f>
        <v>28.099999999999998</v>
      </c>
      <c r="AD19" s="19">
        <f>SUM(AD14:AD18)</f>
        <v>22.5</v>
      </c>
      <c r="AE19" s="19">
        <f>SUM(AE14:AE18)</f>
        <v>116.5</v>
      </c>
      <c r="AF19" s="19">
        <f>AC19*4+AD19*9+AE19*4</f>
        <v>780.9</v>
      </c>
      <c r="AG19" s="108"/>
    </row>
    <row r="20" spans="2:33" ht="27.9" customHeight="1" x14ac:dyDescent="0.4">
      <c r="B20" s="56"/>
      <c r="C20" s="57"/>
      <c r="D20" s="51"/>
      <c r="E20" s="51"/>
      <c r="F20" s="2"/>
      <c r="G20" s="2"/>
      <c r="H20" s="51"/>
      <c r="I20" s="2"/>
      <c r="J20" s="2"/>
      <c r="K20" s="51"/>
      <c r="L20" s="2"/>
      <c r="M20" s="2"/>
      <c r="N20" s="51"/>
      <c r="O20" s="2"/>
      <c r="P20" s="2"/>
      <c r="Q20" s="51"/>
      <c r="R20" s="2"/>
      <c r="S20" s="2"/>
      <c r="T20" s="51"/>
      <c r="U20" s="2"/>
      <c r="V20" s="462"/>
      <c r="W20" s="106">
        <f>W14*4+W18*4+W16*9</f>
        <v>733.3</v>
      </c>
      <c r="X20" s="59"/>
      <c r="Y20" s="60"/>
      <c r="Z20" s="18"/>
      <c r="AC20" s="58">
        <f>AC19*4/AF19</f>
        <v>0.14393648354462799</v>
      </c>
      <c r="AD20" s="58">
        <f>AD19*9/AF19</f>
        <v>0.25931617364579335</v>
      </c>
      <c r="AE20" s="58">
        <f>AE19*4/AF19</f>
        <v>0.59674734280957875</v>
      </c>
      <c r="AG20" s="113"/>
    </row>
    <row r="21" spans="2:33" s="40" customFormat="1" ht="27.9" customHeight="1" x14ac:dyDescent="0.4">
      <c r="B21" s="35">
        <v>9</v>
      </c>
      <c r="C21" s="459"/>
      <c r="D21" s="36" t="str">
        <f>'112.8.30-9.29'!J33</f>
        <v>香Q米飯</v>
      </c>
      <c r="E21" s="36" t="s">
        <v>86</v>
      </c>
      <c r="F21" s="36"/>
      <c r="G21" s="36" t="str">
        <f>'112.8.30-9.29'!J34</f>
        <v>杏鮑菇魷魚圈(海)(炸)</v>
      </c>
      <c r="H21" s="36" t="s">
        <v>74</v>
      </c>
      <c r="I21" s="36"/>
      <c r="J21" s="36" t="str">
        <f>'112.8.30-9.29'!J35</f>
        <v>洋蔥豬柳</v>
      </c>
      <c r="K21" s="36" t="s">
        <v>17</v>
      </c>
      <c r="L21" s="36"/>
      <c r="M21" s="36" t="str">
        <f>'112.8.30-9.29'!J36</f>
        <v>酸甜豆腐丁(豆)</v>
      </c>
      <c r="N21" s="36" t="s">
        <v>17</v>
      </c>
      <c r="O21" s="36"/>
      <c r="P21" s="36" t="str">
        <f>'112.8.30-9.29'!J37</f>
        <v>有機蔬菜</v>
      </c>
      <c r="Q21" s="36" t="s">
        <v>18</v>
      </c>
      <c r="R21" s="36"/>
      <c r="S21" s="36" t="str">
        <f>'112.8.30-9.29'!J38</f>
        <v>竹筍湯</v>
      </c>
      <c r="T21" s="36" t="s">
        <v>17</v>
      </c>
      <c r="U21" s="36"/>
      <c r="V21" s="460"/>
      <c r="W21" s="37" t="s">
        <v>114</v>
      </c>
      <c r="X21" s="38" t="s">
        <v>19</v>
      </c>
      <c r="Y21" s="39">
        <v>5</v>
      </c>
      <c r="Z21" s="19"/>
      <c r="AA21" s="19"/>
      <c r="AB21" s="20"/>
      <c r="AC21" s="19" t="s">
        <v>20</v>
      </c>
      <c r="AD21" s="19" t="s">
        <v>21</v>
      </c>
      <c r="AE21" s="19" t="s">
        <v>22</v>
      </c>
      <c r="AF21" s="19" t="s">
        <v>23</v>
      </c>
      <c r="AG21" s="108"/>
    </row>
    <row r="22" spans="2:33" s="66" customFormat="1" ht="27.75" customHeight="1" x14ac:dyDescent="0.55000000000000004">
      <c r="B22" s="41" t="s">
        <v>8</v>
      </c>
      <c r="C22" s="459"/>
      <c r="D22" s="2" t="s">
        <v>177</v>
      </c>
      <c r="E22" s="3"/>
      <c r="F22" s="2">
        <v>100</v>
      </c>
      <c r="G22" s="220" t="s">
        <v>167</v>
      </c>
      <c r="H22" s="221" t="s">
        <v>168</v>
      </c>
      <c r="I22" s="2">
        <v>60</v>
      </c>
      <c r="J22" s="2" t="s">
        <v>294</v>
      </c>
      <c r="K22" s="2"/>
      <c r="L22" s="2">
        <v>30</v>
      </c>
      <c r="M22" s="143" t="s">
        <v>378</v>
      </c>
      <c r="N22" s="167" t="s">
        <v>308</v>
      </c>
      <c r="O22" s="170">
        <v>50</v>
      </c>
      <c r="P22" s="2" t="s">
        <v>104</v>
      </c>
      <c r="Q22" s="2"/>
      <c r="R22" s="2">
        <v>80</v>
      </c>
      <c r="S22" s="3" t="s">
        <v>341</v>
      </c>
      <c r="T22" s="2"/>
      <c r="U22" s="2">
        <v>40</v>
      </c>
      <c r="V22" s="461"/>
      <c r="W22" s="110">
        <f>Y21*15+Y22*0+Y23*5+Y24*0+Y25*15+Y26*12+18</f>
        <v>101.5</v>
      </c>
      <c r="X22" s="42" t="s">
        <v>89</v>
      </c>
      <c r="Y22" s="43">
        <v>2.6</v>
      </c>
      <c r="Z22" s="63"/>
      <c r="AA22" s="64" t="s">
        <v>24</v>
      </c>
      <c r="AB22" s="65">
        <v>6.2</v>
      </c>
      <c r="AC22" s="65">
        <f>AB22*2</f>
        <v>12.4</v>
      </c>
      <c r="AD22" s="65"/>
      <c r="AE22" s="65">
        <f>AB22*15</f>
        <v>93</v>
      </c>
      <c r="AF22" s="65">
        <f>AC22*4+AE22*4</f>
        <v>421.6</v>
      </c>
      <c r="AG22" s="110"/>
    </row>
    <row r="23" spans="2:33" s="66" customFormat="1" ht="27.9" customHeight="1" x14ac:dyDescent="0.4">
      <c r="B23" s="41">
        <v>20</v>
      </c>
      <c r="C23" s="459"/>
      <c r="D23" s="2"/>
      <c r="E23" s="3"/>
      <c r="F23" s="2"/>
      <c r="G23" s="2" t="s">
        <v>78</v>
      </c>
      <c r="H23" s="3"/>
      <c r="I23" s="2">
        <v>20</v>
      </c>
      <c r="J23" s="465" t="s">
        <v>147</v>
      </c>
      <c r="K23" s="466"/>
      <c r="L23" s="2">
        <v>35</v>
      </c>
      <c r="N23" s="168"/>
      <c r="O23" s="171"/>
      <c r="P23" s="2"/>
      <c r="Q23" s="2"/>
      <c r="R23" s="2"/>
      <c r="S23" s="2"/>
      <c r="T23" s="2"/>
      <c r="U23" s="2"/>
      <c r="V23" s="461"/>
      <c r="W23" s="46" t="s">
        <v>115</v>
      </c>
      <c r="X23" s="47" t="s">
        <v>25</v>
      </c>
      <c r="Y23" s="43">
        <v>1.7</v>
      </c>
      <c r="Z23" s="67"/>
      <c r="AA23" s="68" t="s">
        <v>26</v>
      </c>
      <c r="AB23" s="65">
        <v>2.1</v>
      </c>
      <c r="AC23" s="69">
        <f>AB23*7</f>
        <v>14.700000000000001</v>
      </c>
      <c r="AD23" s="65">
        <f>AB23*5</f>
        <v>10.5</v>
      </c>
      <c r="AE23" s="65" t="s">
        <v>27</v>
      </c>
      <c r="AF23" s="70">
        <f>AC23*4+AD23*9</f>
        <v>153.30000000000001</v>
      </c>
      <c r="AG23" s="108"/>
    </row>
    <row r="24" spans="2:33" s="66" customFormat="1" ht="27.9" customHeight="1" x14ac:dyDescent="0.55000000000000004">
      <c r="B24" s="41" t="s">
        <v>10</v>
      </c>
      <c r="C24" s="459"/>
      <c r="D24" s="3"/>
      <c r="E24" s="3"/>
      <c r="F24" s="3"/>
      <c r="G24" s="2"/>
      <c r="H24" s="103"/>
      <c r="I24" s="2"/>
      <c r="J24" s="2"/>
      <c r="K24" s="2"/>
      <c r="L24" s="2"/>
      <c r="N24" s="168"/>
      <c r="O24" s="171"/>
      <c r="P24" s="2"/>
      <c r="Q24" s="51"/>
      <c r="R24" s="2"/>
      <c r="S24" s="3"/>
      <c r="T24" s="51"/>
      <c r="U24" s="2"/>
      <c r="V24" s="461"/>
      <c r="W24" s="105">
        <f>Y21*0+Y22*5+Y23*0+Y24*5+Y25*0+Y26*8-1</f>
        <v>24.5</v>
      </c>
      <c r="X24" s="47" t="s">
        <v>28</v>
      </c>
      <c r="Y24" s="43">
        <v>2.5</v>
      </c>
      <c r="Z24" s="63"/>
      <c r="AA24" s="71" t="s">
        <v>29</v>
      </c>
      <c r="AB24" s="65">
        <v>1.6</v>
      </c>
      <c r="AC24" s="65">
        <f>AB24*1</f>
        <v>1.6</v>
      </c>
      <c r="AD24" s="65" t="s">
        <v>27</v>
      </c>
      <c r="AE24" s="65">
        <f>AB24*5</f>
        <v>8</v>
      </c>
      <c r="AF24" s="65">
        <f>AC24*4+AE24*4</f>
        <v>38.4</v>
      </c>
      <c r="AG24" s="110"/>
    </row>
    <row r="25" spans="2:33" s="66" customFormat="1" ht="27.9" customHeight="1" x14ac:dyDescent="0.3">
      <c r="B25" s="463" t="s">
        <v>54</v>
      </c>
      <c r="C25" s="459"/>
      <c r="D25" s="3"/>
      <c r="E25" s="3"/>
      <c r="F25" s="3"/>
      <c r="G25" s="2"/>
      <c r="H25" s="51"/>
      <c r="I25" s="2"/>
      <c r="J25" s="2"/>
      <c r="K25" s="2"/>
      <c r="L25" s="2"/>
      <c r="N25" s="168"/>
      <c r="O25" s="142"/>
      <c r="P25" s="2"/>
      <c r="Q25" s="51"/>
      <c r="R25" s="2"/>
      <c r="S25" s="2"/>
      <c r="T25" s="51"/>
      <c r="U25" s="2"/>
      <c r="V25" s="461"/>
      <c r="W25" s="46" t="s">
        <v>109</v>
      </c>
      <c r="X25" s="47" t="s">
        <v>31</v>
      </c>
      <c r="Y25" s="43">
        <v>0</v>
      </c>
      <c r="Z25" s="67"/>
      <c r="AA25" s="71" t="s">
        <v>32</v>
      </c>
      <c r="AB25" s="65">
        <v>2.5</v>
      </c>
      <c r="AC25" s="65"/>
      <c r="AD25" s="65">
        <f>AB25*5</f>
        <v>12.5</v>
      </c>
      <c r="AE25" s="65" t="s">
        <v>27</v>
      </c>
      <c r="AF25" s="65">
        <f>AD25*9</f>
        <v>112.5</v>
      </c>
      <c r="AG25" s="108"/>
    </row>
    <row r="26" spans="2:33" s="66" customFormat="1" ht="27.9" customHeight="1" x14ac:dyDescent="0.55000000000000004">
      <c r="B26" s="463"/>
      <c r="C26" s="459"/>
      <c r="D26" s="103"/>
      <c r="E26" s="51"/>
      <c r="F26" s="2"/>
      <c r="G26" s="72"/>
      <c r="H26" s="51"/>
      <c r="I26" s="2"/>
      <c r="J26" s="2"/>
      <c r="K26" s="51"/>
      <c r="L26" s="2"/>
      <c r="M26" s="2"/>
      <c r="N26" s="51"/>
      <c r="O26" s="2"/>
      <c r="P26" s="2"/>
      <c r="Q26" s="51"/>
      <c r="R26" s="2"/>
      <c r="S26" s="2"/>
      <c r="T26" s="51"/>
      <c r="U26" s="2"/>
      <c r="V26" s="461"/>
      <c r="W26" s="105">
        <f>Y21*2+Y22*7+Y23*1+Y24*0+Y25*0+Y26*8-1</f>
        <v>28.9</v>
      </c>
      <c r="X26" s="95" t="s">
        <v>40</v>
      </c>
      <c r="Y26" s="52">
        <v>0</v>
      </c>
      <c r="Z26" s="63"/>
      <c r="AA26" s="71" t="s">
        <v>33</v>
      </c>
      <c r="AB26" s="65"/>
      <c r="AC26" s="71"/>
      <c r="AD26" s="71"/>
      <c r="AE26" s="71">
        <f>AB26*15</f>
        <v>0</v>
      </c>
      <c r="AF26" s="71"/>
      <c r="AG26" s="110"/>
    </row>
    <row r="27" spans="2:33" s="66" customFormat="1" ht="27.9" customHeight="1" x14ac:dyDescent="0.3">
      <c r="B27" s="53" t="s">
        <v>34</v>
      </c>
      <c r="C27" s="74"/>
      <c r="D27" s="2"/>
      <c r="E27" s="51"/>
      <c r="F27" s="2"/>
      <c r="G27" s="2"/>
      <c r="H27" s="51"/>
      <c r="I27" s="2"/>
      <c r="J27" s="2"/>
      <c r="K27" s="51"/>
      <c r="L27" s="2"/>
      <c r="M27" s="2"/>
      <c r="N27" s="51"/>
      <c r="O27" s="2" t="s">
        <v>88</v>
      </c>
      <c r="P27" s="2"/>
      <c r="Q27" s="51"/>
      <c r="R27" s="2"/>
      <c r="S27" s="2"/>
      <c r="T27" s="51"/>
      <c r="U27" s="2"/>
      <c r="V27" s="461"/>
      <c r="W27" s="46" t="s">
        <v>12</v>
      </c>
      <c r="X27" s="55"/>
      <c r="Y27" s="43"/>
      <c r="Z27" s="67"/>
      <c r="AA27" s="71"/>
      <c r="AB27" s="65"/>
      <c r="AC27" s="71">
        <f>SUM(AC22:AC26)</f>
        <v>28.700000000000003</v>
      </c>
      <c r="AD27" s="71">
        <f>SUM(AD22:AD26)</f>
        <v>23</v>
      </c>
      <c r="AE27" s="71">
        <f>SUM(AE22:AE26)</f>
        <v>101</v>
      </c>
      <c r="AF27" s="71">
        <f>AC27*4+AD27*9+AE27*4</f>
        <v>725.8</v>
      </c>
      <c r="AG27" s="108"/>
    </row>
    <row r="28" spans="2:33" s="66" customFormat="1" ht="27.9" customHeight="1" thickBot="1" x14ac:dyDescent="0.6">
      <c r="B28" s="56"/>
      <c r="C28" s="76"/>
      <c r="D28" s="51"/>
      <c r="E28" s="51"/>
      <c r="F28" s="2"/>
      <c r="G28" s="2"/>
      <c r="H28" s="51"/>
      <c r="I28" s="2"/>
      <c r="J28" s="2"/>
      <c r="K28" s="51"/>
      <c r="L28" s="2"/>
      <c r="M28" s="2"/>
      <c r="N28" s="51"/>
      <c r="O28" s="2"/>
      <c r="P28" s="2"/>
      <c r="Q28" s="51"/>
      <c r="R28" s="2"/>
      <c r="S28" s="2"/>
      <c r="T28" s="51"/>
      <c r="U28" s="2"/>
      <c r="V28" s="462"/>
      <c r="W28" s="106">
        <f>W22*4+W26*4+W24*9</f>
        <v>742.1</v>
      </c>
      <c r="X28" s="59"/>
      <c r="Y28" s="60"/>
      <c r="Z28" s="63"/>
      <c r="AA28" s="67"/>
      <c r="AB28" s="77"/>
      <c r="AC28" s="78">
        <f>AC27*4/AF27</f>
        <v>0.15817029484706532</v>
      </c>
      <c r="AD28" s="78">
        <f>AD27*9/AF27</f>
        <v>0.28520253513364563</v>
      </c>
      <c r="AE28" s="78">
        <f>AE27*4/AF27</f>
        <v>0.55662717001928907</v>
      </c>
      <c r="AF28" s="67"/>
      <c r="AG28" s="113"/>
    </row>
    <row r="29" spans="2:33" s="40" customFormat="1" ht="27.9" customHeight="1" x14ac:dyDescent="0.4">
      <c r="B29" s="35">
        <v>9</v>
      </c>
      <c r="C29" s="459"/>
      <c r="D29" s="36" t="str">
        <f>'112.8.30-9.29'!N33</f>
        <v>地瓜飯</v>
      </c>
      <c r="E29" s="36" t="s">
        <v>72</v>
      </c>
      <c r="F29" s="36"/>
      <c r="G29" s="36" t="str">
        <f>'112.8.30-9.29'!N34</f>
        <v>沙茶肉片</v>
      </c>
      <c r="H29" s="36" t="s">
        <v>17</v>
      </c>
      <c r="I29" s="36"/>
      <c r="J29" s="36" t="str">
        <f>'112.8.30-9.29'!N35</f>
        <v>麻婆豆腐(豆)</v>
      </c>
      <c r="K29" s="36" t="s">
        <v>73</v>
      </c>
      <c r="L29" s="36"/>
      <c r="M29" s="36" t="str">
        <f>'112.8.30-9.29'!N36</f>
        <v>照燒雞肉丸(加)</v>
      </c>
      <c r="N29" s="36" t="s">
        <v>75</v>
      </c>
      <c r="O29" s="36"/>
      <c r="P29" s="36" t="str">
        <f>'112.8.30-9.29'!N37</f>
        <v>深色蔬菜</v>
      </c>
      <c r="Q29" s="36" t="s">
        <v>18</v>
      </c>
      <c r="R29" s="36"/>
      <c r="S29" s="36" t="str">
        <f>'112.8.30-9.29'!N38</f>
        <v>紫菜蛋花湯</v>
      </c>
      <c r="T29" s="36" t="s">
        <v>17</v>
      </c>
      <c r="U29" s="36"/>
      <c r="V29" s="460"/>
      <c r="W29" s="37" t="s">
        <v>116</v>
      </c>
      <c r="X29" s="38" t="s">
        <v>19</v>
      </c>
      <c r="Y29" s="39">
        <v>5.6</v>
      </c>
      <c r="Z29" s="19"/>
      <c r="AA29" s="19"/>
      <c r="AB29" s="20"/>
      <c r="AC29" s="19" t="s">
        <v>20</v>
      </c>
      <c r="AD29" s="19" t="s">
        <v>21</v>
      </c>
      <c r="AE29" s="19" t="s">
        <v>22</v>
      </c>
      <c r="AF29" s="19" t="s">
        <v>23</v>
      </c>
      <c r="AG29" s="108"/>
    </row>
    <row r="30" spans="2:33" ht="27.9" customHeight="1" x14ac:dyDescent="0.4">
      <c r="B30" s="41" t="s">
        <v>8</v>
      </c>
      <c r="C30" s="459"/>
      <c r="D30" s="135" t="s">
        <v>91</v>
      </c>
      <c r="E30" s="135"/>
      <c r="F30" s="133">
        <v>55</v>
      </c>
      <c r="G30" s="471" t="s">
        <v>379</v>
      </c>
      <c r="H30" s="472"/>
      <c r="I30" s="142">
        <v>70</v>
      </c>
      <c r="J30" s="2" t="s">
        <v>380</v>
      </c>
      <c r="K30" s="2"/>
      <c r="L30" s="2">
        <v>5</v>
      </c>
      <c r="M30" s="143" t="s">
        <v>381</v>
      </c>
      <c r="N30" s="167" t="s">
        <v>99</v>
      </c>
      <c r="O30" s="170">
        <v>30</v>
      </c>
      <c r="P30" s="2" t="s">
        <v>104</v>
      </c>
      <c r="Q30" s="2"/>
      <c r="R30" s="2">
        <v>80</v>
      </c>
      <c r="S30" s="3" t="s">
        <v>382</v>
      </c>
      <c r="T30" s="2"/>
      <c r="U30" s="2">
        <v>1</v>
      </c>
      <c r="V30" s="461"/>
      <c r="W30" s="110">
        <f>Y29*15+Y30*0+Y31*5+Y32*0+Y33*15+Y34*12+11</f>
        <v>102.5</v>
      </c>
      <c r="X30" s="42" t="s">
        <v>89</v>
      </c>
      <c r="Y30" s="43">
        <v>2.5</v>
      </c>
      <c r="Z30" s="18"/>
      <c r="AA30" s="44" t="s">
        <v>24</v>
      </c>
      <c r="AB30" s="20">
        <v>6</v>
      </c>
      <c r="AC30" s="20">
        <f>AB30*2</f>
        <v>12</v>
      </c>
      <c r="AD30" s="20"/>
      <c r="AE30" s="20">
        <f>AB30*15</f>
        <v>90</v>
      </c>
      <c r="AF30" s="20">
        <f>AC30*4+AE30*4</f>
        <v>408</v>
      </c>
      <c r="AG30" s="110"/>
    </row>
    <row r="31" spans="2:33" ht="27.9" customHeight="1" x14ac:dyDescent="0.4">
      <c r="B31" s="41">
        <v>21</v>
      </c>
      <c r="C31" s="459"/>
      <c r="D31" s="135" t="s">
        <v>146</v>
      </c>
      <c r="E31" s="135"/>
      <c r="F31" s="133">
        <v>80</v>
      </c>
      <c r="G31" s="2" t="s">
        <v>122</v>
      </c>
      <c r="H31" s="3"/>
      <c r="I31" s="2">
        <v>1</v>
      </c>
      <c r="J31" s="2" t="s">
        <v>155</v>
      </c>
      <c r="K31" s="2" t="s">
        <v>308</v>
      </c>
      <c r="L31" s="2">
        <v>60</v>
      </c>
      <c r="M31" s="66" t="s">
        <v>185</v>
      </c>
      <c r="N31" s="168"/>
      <c r="O31" s="171">
        <v>70</v>
      </c>
      <c r="P31" s="2"/>
      <c r="Q31" s="2"/>
      <c r="R31" s="2"/>
      <c r="S31" s="3" t="s">
        <v>60</v>
      </c>
      <c r="T31" s="2"/>
      <c r="U31" s="2">
        <v>10</v>
      </c>
      <c r="V31" s="461"/>
      <c r="W31" s="46" t="s">
        <v>117</v>
      </c>
      <c r="X31" s="47" t="s">
        <v>25</v>
      </c>
      <c r="Y31" s="43">
        <v>1.5</v>
      </c>
      <c r="Z31" s="19"/>
      <c r="AA31" s="48" t="s">
        <v>26</v>
      </c>
      <c r="AB31" s="20">
        <v>2</v>
      </c>
      <c r="AC31" s="49">
        <f>AB31*7</f>
        <v>14</v>
      </c>
      <c r="AD31" s="20">
        <f>AB31*5</f>
        <v>10</v>
      </c>
      <c r="AE31" s="20" t="s">
        <v>27</v>
      </c>
      <c r="AF31" s="50">
        <f>AC31*4+AD31*9</f>
        <v>146</v>
      </c>
      <c r="AG31" s="108"/>
    </row>
    <row r="32" spans="2:33" ht="27.9" customHeight="1" x14ac:dyDescent="0.4">
      <c r="B32" s="41" t="s">
        <v>10</v>
      </c>
      <c r="C32" s="459"/>
      <c r="D32" s="51"/>
      <c r="E32" s="51"/>
      <c r="F32" s="2"/>
      <c r="G32" s="66"/>
      <c r="H32" s="145"/>
      <c r="I32" s="142"/>
      <c r="J32" s="2"/>
      <c r="K32" s="2"/>
      <c r="L32" s="2"/>
      <c r="M32" s="66"/>
      <c r="N32" s="168"/>
      <c r="O32" s="171"/>
      <c r="P32" s="2"/>
      <c r="Q32" s="51"/>
      <c r="R32" s="2"/>
      <c r="S32" s="2" t="s">
        <v>157</v>
      </c>
      <c r="T32" s="3"/>
      <c r="U32" s="2">
        <v>1</v>
      </c>
      <c r="V32" s="461"/>
      <c r="W32" s="105">
        <f>Y29*0+Y30*5+Y31*0+Y32*5+Y33*0+Y34*8</f>
        <v>25</v>
      </c>
      <c r="X32" s="47" t="s">
        <v>28</v>
      </c>
      <c r="Y32" s="43">
        <v>2.5</v>
      </c>
      <c r="Z32" s="18"/>
      <c r="AA32" s="19" t="s">
        <v>29</v>
      </c>
      <c r="AB32" s="20">
        <v>1.8</v>
      </c>
      <c r="AC32" s="20">
        <f>AB32*1</f>
        <v>1.8</v>
      </c>
      <c r="AD32" s="20" t="s">
        <v>27</v>
      </c>
      <c r="AE32" s="20">
        <f>AB32*5</f>
        <v>9</v>
      </c>
      <c r="AF32" s="20">
        <f>AC32*4+AE32*4</f>
        <v>43.2</v>
      </c>
      <c r="AG32" s="110"/>
    </row>
    <row r="33" spans="2:33" ht="27.9" customHeight="1" x14ac:dyDescent="0.3">
      <c r="B33" s="463" t="s">
        <v>38</v>
      </c>
      <c r="C33" s="459"/>
      <c r="D33" s="51"/>
      <c r="E33" s="51"/>
      <c r="F33" s="2"/>
      <c r="G33" s="2"/>
      <c r="H33" s="2"/>
      <c r="I33" s="2"/>
      <c r="J33" s="2"/>
      <c r="K33" s="2"/>
      <c r="L33" s="2"/>
      <c r="M33" s="66"/>
      <c r="N33" s="168"/>
      <c r="O33" s="171"/>
      <c r="P33" s="2"/>
      <c r="Q33" s="51"/>
      <c r="R33" s="2"/>
      <c r="S33" s="3"/>
      <c r="T33" s="51"/>
      <c r="U33" s="2"/>
      <c r="V33" s="461"/>
      <c r="W33" s="46" t="s">
        <v>109</v>
      </c>
      <c r="X33" s="47" t="s">
        <v>31</v>
      </c>
      <c r="Y33" s="43">
        <v>0</v>
      </c>
      <c r="Z33" s="19"/>
      <c r="AA33" s="19" t="s">
        <v>32</v>
      </c>
      <c r="AB33" s="20">
        <v>2.5</v>
      </c>
      <c r="AC33" s="20"/>
      <c r="AD33" s="20">
        <f>AB33*5</f>
        <v>12.5</v>
      </c>
      <c r="AE33" s="20" t="s">
        <v>27</v>
      </c>
      <c r="AF33" s="20">
        <f>AD33*9</f>
        <v>112.5</v>
      </c>
      <c r="AG33" s="108"/>
    </row>
    <row r="34" spans="2:33" ht="27.9" customHeight="1" x14ac:dyDescent="0.4">
      <c r="B34" s="463"/>
      <c r="C34" s="459"/>
      <c r="D34" s="51"/>
      <c r="E34" s="51"/>
      <c r="F34" s="2"/>
      <c r="G34" s="2"/>
      <c r="H34" s="51"/>
      <c r="I34" s="2"/>
      <c r="J34" s="2"/>
      <c r="K34" s="2"/>
      <c r="L34" s="2"/>
      <c r="M34" s="66"/>
      <c r="N34" s="168"/>
      <c r="O34" s="142"/>
      <c r="P34" s="2"/>
      <c r="Q34" s="51"/>
      <c r="R34" s="2"/>
      <c r="S34" s="3"/>
      <c r="T34" s="51"/>
      <c r="U34" s="2"/>
      <c r="V34" s="461"/>
      <c r="W34" s="105">
        <f>Y29*2+Y30*7+Y31*1+Y32*0+Y33*0+Y34*8</f>
        <v>30.2</v>
      </c>
      <c r="X34" s="95" t="s">
        <v>40</v>
      </c>
      <c r="Y34" s="52">
        <v>0</v>
      </c>
      <c r="Z34" s="18"/>
      <c r="AA34" s="19" t="s">
        <v>33</v>
      </c>
      <c r="AB34" s="20">
        <v>1</v>
      </c>
      <c r="AE34" s="19">
        <f>AB34*15</f>
        <v>15</v>
      </c>
      <c r="AG34" s="110"/>
    </row>
    <row r="35" spans="2:33" ht="27.9" customHeight="1" x14ac:dyDescent="0.3">
      <c r="B35" s="53" t="s">
        <v>34</v>
      </c>
      <c r="C35" s="54"/>
      <c r="D35" s="51"/>
      <c r="E35" s="51"/>
      <c r="F35" s="2"/>
      <c r="G35" s="2"/>
      <c r="H35" s="51"/>
      <c r="I35" s="2"/>
      <c r="J35" s="2"/>
      <c r="K35" s="51"/>
      <c r="L35" s="2"/>
      <c r="M35" s="2"/>
      <c r="N35" s="51"/>
      <c r="O35" s="2"/>
      <c r="P35" s="2"/>
      <c r="Q35" s="51"/>
      <c r="R35" s="2"/>
      <c r="S35" s="2"/>
      <c r="T35" s="51"/>
      <c r="U35" s="2"/>
      <c r="V35" s="461"/>
      <c r="W35" s="46" t="s">
        <v>12</v>
      </c>
      <c r="X35" s="55"/>
      <c r="Y35" s="43"/>
      <c r="Z35" s="19"/>
      <c r="AC35" s="19">
        <f>SUM(AC30:AC34)</f>
        <v>27.8</v>
      </c>
      <c r="AD35" s="19">
        <f>SUM(AD30:AD34)</f>
        <v>22.5</v>
      </c>
      <c r="AE35" s="19">
        <f>SUM(AE30:AE34)</f>
        <v>114</v>
      </c>
      <c r="AF35" s="19">
        <f>AC35*4+AD35*9+AE35*4</f>
        <v>769.7</v>
      </c>
      <c r="AG35" s="108"/>
    </row>
    <row r="36" spans="2:33" ht="27.9" customHeight="1" x14ac:dyDescent="0.4">
      <c r="B36" s="56"/>
      <c r="C36" s="57"/>
      <c r="D36" s="51"/>
      <c r="E36" s="51"/>
      <c r="F36" s="2"/>
      <c r="G36" s="2"/>
      <c r="H36" s="51"/>
      <c r="I36" s="2"/>
      <c r="J36" s="2"/>
      <c r="K36" s="51"/>
      <c r="L36" s="2"/>
      <c r="M36" s="2"/>
      <c r="N36" s="51"/>
      <c r="O36" s="2"/>
      <c r="P36" s="2"/>
      <c r="Q36" s="51"/>
      <c r="R36" s="2"/>
      <c r="S36" s="2"/>
      <c r="T36" s="51"/>
      <c r="U36" s="2"/>
      <c r="V36" s="462"/>
      <c r="W36" s="106">
        <f>W30*4+W34*4+W32*9</f>
        <v>755.8</v>
      </c>
      <c r="X36" s="59"/>
      <c r="Y36" s="60"/>
      <c r="Z36" s="18"/>
      <c r="AC36" s="58">
        <f>AC35*4/AF35</f>
        <v>0.14447187215798363</v>
      </c>
      <c r="AD36" s="58">
        <f>AD35*9/AF35</f>
        <v>0.26308951539560865</v>
      </c>
      <c r="AE36" s="58">
        <f>AE35*4/AF35</f>
        <v>0.59243861244640761</v>
      </c>
      <c r="AG36" s="113"/>
    </row>
    <row r="37" spans="2:33" s="40" customFormat="1" ht="27.9" customHeight="1" x14ac:dyDescent="0.4">
      <c r="B37" s="35">
        <v>9</v>
      </c>
      <c r="C37" s="459"/>
      <c r="D37" s="36" t="str">
        <f>'112.8.30-9.29'!R33</f>
        <v>酢醬拌麵(豆)</v>
      </c>
      <c r="E37" s="36" t="s">
        <v>87</v>
      </c>
      <c r="F37" s="36"/>
      <c r="G37" s="36" t="str">
        <f>'112.8.30-9.29'!R34</f>
        <v>鹽酥雞(炸)</v>
      </c>
      <c r="H37" s="36" t="s">
        <v>74</v>
      </c>
      <c r="I37" s="36"/>
      <c r="J37" s="36" t="str">
        <f>'112.8.30-9.29'!R35</f>
        <v>海鮮鍋(海)</v>
      </c>
      <c r="K37" s="36" t="s">
        <v>346</v>
      </c>
      <c r="L37" s="36"/>
      <c r="M37" s="36" t="str">
        <f>'112.8.30-9.29'!R36</f>
        <v>銀絲卷(冷)</v>
      </c>
      <c r="N37" s="36" t="s">
        <v>460</v>
      </c>
      <c r="O37" s="36"/>
      <c r="P37" s="36" t="str">
        <f>'112.8.30-9.29'!R37</f>
        <v>深色蔬菜</v>
      </c>
      <c r="Q37" s="36" t="s">
        <v>18</v>
      </c>
      <c r="R37" s="36"/>
      <c r="S37" s="36" t="str">
        <f>'112.8.30-9.29'!R38</f>
        <v>味噌豆腐湯(豆)</v>
      </c>
      <c r="T37" s="36" t="s">
        <v>77</v>
      </c>
      <c r="U37" s="36"/>
      <c r="V37" s="460"/>
      <c r="W37" s="37" t="s">
        <v>118</v>
      </c>
      <c r="X37" s="38" t="s">
        <v>19</v>
      </c>
      <c r="Y37" s="39">
        <v>5.5</v>
      </c>
      <c r="Z37" s="19"/>
      <c r="AA37" s="19"/>
      <c r="AB37" s="20"/>
      <c r="AC37" s="19" t="s">
        <v>20</v>
      </c>
      <c r="AD37" s="19" t="s">
        <v>21</v>
      </c>
      <c r="AE37" s="19" t="s">
        <v>22</v>
      </c>
      <c r="AF37" s="19" t="s">
        <v>23</v>
      </c>
      <c r="AG37" s="108"/>
    </row>
    <row r="38" spans="2:33" ht="27.9" customHeight="1" x14ac:dyDescent="0.4">
      <c r="B38" s="41" t="s">
        <v>8</v>
      </c>
      <c r="C38" s="459"/>
      <c r="D38" s="2" t="s">
        <v>191</v>
      </c>
      <c r="E38" s="3"/>
      <c r="F38" s="2">
        <v>135</v>
      </c>
      <c r="G38" s="133" t="s">
        <v>386</v>
      </c>
      <c r="H38" s="135"/>
      <c r="I38" s="133">
        <v>70</v>
      </c>
      <c r="J38" s="133" t="s">
        <v>387</v>
      </c>
      <c r="K38" s="135"/>
      <c r="L38" s="133">
        <v>30</v>
      </c>
      <c r="M38" s="133" t="s">
        <v>459</v>
      </c>
      <c r="N38" s="135" t="s">
        <v>481</v>
      </c>
      <c r="O38" s="133">
        <v>30</v>
      </c>
      <c r="P38" s="2" t="s">
        <v>104</v>
      </c>
      <c r="Q38" s="2"/>
      <c r="R38" s="2">
        <v>80</v>
      </c>
      <c r="S38" s="135" t="s">
        <v>391</v>
      </c>
      <c r="T38" s="135"/>
      <c r="U38" s="135">
        <v>1</v>
      </c>
      <c r="V38" s="461"/>
      <c r="W38" s="110">
        <f>Y37*15+Y38*0+Y39*5+Y40*0+Y41*15+Y42*12+15</f>
        <v>105.5</v>
      </c>
      <c r="X38" s="42" t="s">
        <v>89</v>
      </c>
      <c r="Y38" s="43">
        <v>2.6</v>
      </c>
      <c r="Z38" s="18"/>
      <c r="AA38" s="44" t="s">
        <v>24</v>
      </c>
      <c r="AB38" s="20">
        <v>6</v>
      </c>
      <c r="AC38" s="20">
        <f>AB38*2</f>
        <v>12</v>
      </c>
      <c r="AD38" s="20"/>
      <c r="AE38" s="20">
        <f>AB38*15</f>
        <v>90</v>
      </c>
      <c r="AF38" s="20">
        <f>AC38*4+AE38*4</f>
        <v>408</v>
      </c>
      <c r="AG38" s="110"/>
    </row>
    <row r="39" spans="2:33" ht="27.9" customHeight="1" x14ac:dyDescent="0.4">
      <c r="B39" s="41">
        <v>22</v>
      </c>
      <c r="C39" s="459"/>
      <c r="D39" s="224" t="s">
        <v>192</v>
      </c>
      <c r="E39" s="228"/>
      <c r="F39" s="2">
        <v>35</v>
      </c>
      <c r="G39" s="3"/>
      <c r="H39" s="103"/>
      <c r="I39" s="2"/>
      <c r="J39" s="133" t="s">
        <v>388</v>
      </c>
      <c r="K39" s="135"/>
      <c r="L39" s="133">
        <v>10</v>
      </c>
      <c r="M39" s="3"/>
      <c r="N39" s="103"/>
      <c r="O39" s="2"/>
      <c r="P39" s="133"/>
      <c r="Q39" s="135"/>
      <c r="R39" s="133"/>
      <c r="S39" s="135" t="s">
        <v>392</v>
      </c>
      <c r="T39" s="135" t="s">
        <v>308</v>
      </c>
      <c r="U39" s="135">
        <v>50</v>
      </c>
      <c r="V39" s="461"/>
      <c r="W39" s="46" t="s">
        <v>119</v>
      </c>
      <c r="X39" s="47" t="s">
        <v>25</v>
      </c>
      <c r="Y39" s="43">
        <v>1.6</v>
      </c>
      <c r="Z39" s="19"/>
      <c r="AA39" s="48" t="s">
        <v>26</v>
      </c>
      <c r="AB39" s="20">
        <v>2.2999999999999998</v>
      </c>
      <c r="AC39" s="49">
        <f>AB39*7</f>
        <v>16.099999999999998</v>
      </c>
      <c r="AD39" s="20">
        <f>AB39*5</f>
        <v>11.5</v>
      </c>
      <c r="AE39" s="20" t="s">
        <v>27</v>
      </c>
      <c r="AF39" s="50">
        <f>AC39*4+AD39*9</f>
        <v>167.89999999999998</v>
      </c>
      <c r="AG39" s="108"/>
    </row>
    <row r="40" spans="2:33" ht="27.9" customHeight="1" x14ac:dyDescent="0.4">
      <c r="B40" s="41" t="s">
        <v>10</v>
      </c>
      <c r="C40" s="459"/>
      <c r="D40" s="2" t="s">
        <v>180</v>
      </c>
      <c r="E40" s="3" t="s">
        <v>384</v>
      </c>
      <c r="F40" s="3">
        <v>20</v>
      </c>
      <c r="G40" s="133"/>
      <c r="H40" s="135"/>
      <c r="I40" s="133"/>
      <c r="J40" s="220" t="s">
        <v>167</v>
      </c>
      <c r="K40" s="133" t="s">
        <v>390</v>
      </c>
      <c r="L40" s="135">
        <v>30</v>
      </c>
      <c r="M40" s="133"/>
      <c r="N40" s="135"/>
      <c r="O40" s="133"/>
      <c r="P40" s="133"/>
      <c r="Q40" s="135"/>
      <c r="R40" s="133"/>
      <c r="S40" s="135" t="s">
        <v>148</v>
      </c>
      <c r="T40" s="135"/>
      <c r="U40" s="135">
        <v>1</v>
      </c>
      <c r="V40" s="461"/>
      <c r="W40" s="105">
        <f>Y37*0+Y38*5+Y39*0+Y40*5+Y41*0+Y42*8-0.6</f>
        <v>24.9</v>
      </c>
      <c r="X40" s="47" t="s">
        <v>28</v>
      </c>
      <c r="Y40" s="43">
        <v>2.5</v>
      </c>
      <c r="Z40" s="18"/>
      <c r="AA40" s="19" t="s">
        <v>29</v>
      </c>
      <c r="AB40" s="20">
        <v>1.6</v>
      </c>
      <c r="AC40" s="20">
        <f>AB40*1</f>
        <v>1.6</v>
      </c>
      <c r="AD40" s="20" t="s">
        <v>27</v>
      </c>
      <c r="AE40" s="20">
        <f>AB40*5</f>
        <v>8</v>
      </c>
      <c r="AF40" s="20">
        <f>AC40*4+AE40*4</f>
        <v>38.4</v>
      </c>
      <c r="AG40" s="110"/>
    </row>
    <row r="41" spans="2:33" ht="27.9" customHeight="1" x14ac:dyDescent="0.3">
      <c r="B41" s="463" t="s">
        <v>51</v>
      </c>
      <c r="C41" s="459"/>
      <c r="D41" s="3" t="s">
        <v>383</v>
      </c>
      <c r="E41" s="3"/>
      <c r="F41" s="3">
        <v>10</v>
      </c>
      <c r="G41" s="133"/>
      <c r="H41" s="135"/>
      <c r="I41" s="133"/>
      <c r="J41" s="135" t="s">
        <v>389</v>
      </c>
      <c r="K41" s="133"/>
      <c r="L41" s="135">
        <v>3</v>
      </c>
      <c r="M41" s="133"/>
      <c r="N41" s="135"/>
      <c r="O41" s="133"/>
      <c r="P41" s="133"/>
      <c r="Q41" s="135"/>
      <c r="R41" s="133"/>
      <c r="S41" s="135"/>
      <c r="T41" s="135"/>
      <c r="U41" s="135"/>
      <c r="V41" s="461"/>
      <c r="W41" s="46" t="s">
        <v>120</v>
      </c>
      <c r="X41" s="47" t="s">
        <v>31</v>
      </c>
      <c r="Y41" s="43">
        <v>0</v>
      </c>
      <c r="Z41" s="19"/>
      <c r="AA41" s="19" t="s">
        <v>32</v>
      </c>
      <c r="AB41" s="20">
        <v>2.5</v>
      </c>
      <c r="AC41" s="20"/>
      <c r="AD41" s="20">
        <f>AB41*5</f>
        <v>12.5</v>
      </c>
      <c r="AE41" s="20" t="s">
        <v>27</v>
      </c>
      <c r="AF41" s="20">
        <f>AD41*9</f>
        <v>112.5</v>
      </c>
      <c r="AG41" s="108"/>
    </row>
    <row r="42" spans="2:33" ht="27.9" customHeight="1" x14ac:dyDescent="0.4">
      <c r="B42" s="463"/>
      <c r="C42" s="459"/>
      <c r="D42" s="3" t="s">
        <v>296</v>
      </c>
      <c r="E42" s="51"/>
      <c r="F42" s="2">
        <v>1</v>
      </c>
      <c r="G42" s="133"/>
      <c r="H42" s="134"/>
      <c r="I42" s="133"/>
      <c r="J42" s="133"/>
      <c r="K42" s="134"/>
      <c r="L42" s="133"/>
      <c r="M42" s="133"/>
      <c r="N42" s="134"/>
      <c r="O42" s="133"/>
      <c r="P42" s="133"/>
      <c r="Q42" s="134"/>
      <c r="R42" s="133"/>
      <c r="S42" s="135"/>
      <c r="T42" s="134"/>
      <c r="U42" s="135"/>
      <c r="V42" s="461"/>
      <c r="W42" s="105">
        <f>Y37*2+Y38*7+Y39*1+Y40*0+Y41*0+Y42*8</f>
        <v>30.8</v>
      </c>
      <c r="X42" s="95" t="s">
        <v>40</v>
      </c>
      <c r="Y42" s="52">
        <v>0</v>
      </c>
      <c r="Z42" s="18"/>
      <c r="AA42" s="19" t="s">
        <v>33</v>
      </c>
      <c r="AE42" s="19">
        <f>AB42*15</f>
        <v>0</v>
      </c>
      <c r="AG42" s="110"/>
    </row>
    <row r="43" spans="2:33" ht="27.9" customHeight="1" x14ac:dyDescent="0.3">
      <c r="B43" s="53" t="s">
        <v>34</v>
      </c>
      <c r="C43" s="54"/>
      <c r="D43" s="3"/>
      <c r="E43" s="51"/>
      <c r="F43" s="2"/>
      <c r="G43" s="2"/>
      <c r="H43" s="51"/>
      <c r="I43" s="2"/>
      <c r="J43" s="3"/>
      <c r="K43" s="51"/>
      <c r="L43" s="3"/>
      <c r="M43" s="2"/>
      <c r="N43" s="51"/>
      <c r="O43" s="2"/>
      <c r="P43" s="2"/>
      <c r="Q43" s="51"/>
      <c r="R43" s="2"/>
      <c r="S43" s="3"/>
      <c r="T43" s="51"/>
      <c r="U43" s="3"/>
      <c r="V43" s="461"/>
      <c r="W43" s="46" t="s">
        <v>12</v>
      </c>
      <c r="X43" s="55"/>
      <c r="Y43" s="43"/>
      <c r="Z43" s="19"/>
      <c r="AC43" s="19">
        <f>SUM(AC38:AC42)</f>
        <v>29.7</v>
      </c>
      <c r="AD43" s="19">
        <f>SUM(AD38:AD42)</f>
        <v>24</v>
      </c>
      <c r="AE43" s="19">
        <f>SUM(AE38:AE42)</f>
        <v>98</v>
      </c>
      <c r="AF43" s="19">
        <f>AC43*4+AD43*9+AE43*4</f>
        <v>726.8</v>
      </c>
      <c r="AG43" s="108"/>
    </row>
    <row r="44" spans="2:33" ht="27.9" customHeight="1" x14ac:dyDescent="0.4">
      <c r="B44" s="177"/>
      <c r="C44" s="178"/>
      <c r="D44" s="179"/>
      <c r="E44" s="179"/>
      <c r="F44" s="180"/>
      <c r="G44" s="180"/>
      <c r="H44" s="179"/>
      <c r="I44" s="180"/>
      <c r="J44" s="180"/>
      <c r="K44" s="179"/>
      <c r="L44" s="180"/>
      <c r="M44" s="180"/>
      <c r="N44" s="179"/>
      <c r="O44" s="180"/>
      <c r="P44" s="180"/>
      <c r="Q44" s="179"/>
      <c r="R44" s="180"/>
      <c r="S44" s="180"/>
      <c r="T44" s="179"/>
      <c r="U44" s="180"/>
      <c r="V44" s="488"/>
      <c r="W44" s="235">
        <f>W38*4+W42*4+W40*9</f>
        <v>769.30000000000007</v>
      </c>
      <c r="X44" s="181"/>
      <c r="Y44" s="182"/>
      <c r="Z44" s="18"/>
      <c r="AC44" s="58">
        <f>AC43*4/AF43</f>
        <v>0.16345624656026417</v>
      </c>
      <c r="AD44" s="58">
        <f>AD43*9/AF43</f>
        <v>0.29719317556411667</v>
      </c>
      <c r="AE44" s="58">
        <f>AE43*4/AF43</f>
        <v>0.53935057787561924</v>
      </c>
      <c r="AG44" s="113"/>
    </row>
    <row r="45" spans="2:33" s="40" customFormat="1" ht="27.9" customHeight="1" x14ac:dyDescent="0.4">
      <c r="B45" s="41">
        <v>9</v>
      </c>
      <c r="C45" s="490"/>
      <c r="D45" s="203" t="str">
        <f>'112.8.30-9.29'!R42</f>
        <v>香Q米飯</v>
      </c>
      <c r="E45" s="203" t="s">
        <v>72</v>
      </c>
      <c r="F45" s="203"/>
      <c r="G45" s="203" t="str">
        <f>'112.8.30-9.29'!R43</f>
        <v>蘿蔔燒肉(豆)</v>
      </c>
      <c r="H45" s="203" t="s">
        <v>17</v>
      </c>
      <c r="I45" s="203"/>
      <c r="J45" s="203" t="str">
        <f>'112.8.30-9.29'!R44</f>
        <v>螞蟻上樹</v>
      </c>
      <c r="K45" s="203" t="s">
        <v>73</v>
      </c>
      <c r="L45" s="203"/>
      <c r="M45" s="203" t="str">
        <f>'112.8.30-9.29'!R45</f>
        <v>檸檬翅小腿</v>
      </c>
      <c r="N45" s="203" t="s">
        <v>75</v>
      </c>
      <c r="O45" s="203"/>
      <c r="P45" s="203" t="str">
        <f>'112.8.30-9.29'!R46</f>
        <v>淺色蔬菜</v>
      </c>
      <c r="Q45" s="203" t="s">
        <v>18</v>
      </c>
      <c r="R45" s="203"/>
      <c r="S45" s="203" t="str">
        <f>'112.8.30-9.29'!R47</f>
        <v>蔬菜蛋花湯</v>
      </c>
      <c r="T45" s="203" t="s">
        <v>17</v>
      </c>
      <c r="U45" s="203"/>
      <c r="V45" s="461"/>
      <c r="W45" s="46" t="s">
        <v>107</v>
      </c>
      <c r="X45" s="47" t="s">
        <v>19</v>
      </c>
      <c r="Y45" s="43">
        <v>5.5</v>
      </c>
      <c r="Z45" s="19"/>
      <c r="AA45" s="19"/>
      <c r="AB45" s="20"/>
      <c r="AC45" s="19" t="s">
        <v>20</v>
      </c>
      <c r="AD45" s="19" t="s">
        <v>21</v>
      </c>
      <c r="AE45" s="19" t="s">
        <v>22</v>
      </c>
      <c r="AF45" s="19" t="s">
        <v>23</v>
      </c>
      <c r="AG45" s="108"/>
    </row>
    <row r="46" spans="2:33" ht="27.9" customHeight="1" x14ac:dyDescent="0.4">
      <c r="B46" s="41" t="s">
        <v>8</v>
      </c>
      <c r="C46" s="459"/>
      <c r="D46" s="135" t="s">
        <v>146</v>
      </c>
      <c r="E46" s="135"/>
      <c r="F46" s="133">
        <v>100</v>
      </c>
      <c r="G46" s="236" t="s">
        <v>61</v>
      </c>
      <c r="H46" s="237"/>
      <c r="I46" s="201">
        <v>30</v>
      </c>
      <c r="J46" s="2" t="s">
        <v>401</v>
      </c>
      <c r="K46" s="2"/>
      <c r="L46" s="2">
        <v>10</v>
      </c>
      <c r="M46" s="229" t="s">
        <v>179</v>
      </c>
      <c r="N46" s="167"/>
      <c r="O46" s="170">
        <v>30</v>
      </c>
      <c r="P46" s="2" t="s">
        <v>104</v>
      </c>
      <c r="Q46" s="2"/>
      <c r="R46" s="2">
        <v>80</v>
      </c>
      <c r="S46" s="3" t="s">
        <v>403</v>
      </c>
      <c r="T46" s="2"/>
      <c r="U46" s="2">
        <v>30</v>
      </c>
      <c r="V46" s="461"/>
      <c r="W46" s="110">
        <f>Y45*15+Y46*0+Y47*5+Y48*0+Y49*15+Y50*12+9</f>
        <v>100</v>
      </c>
      <c r="X46" s="42" t="s">
        <v>89</v>
      </c>
      <c r="Y46" s="43">
        <v>2.4</v>
      </c>
      <c r="Z46" s="18"/>
      <c r="AA46" s="44" t="s">
        <v>24</v>
      </c>
      <c r="AB46" s="20">
        <v>6</v>
      </c>
      <c r="AC46" s="20">
        <f>AB46*2</f>
        <v>12</v>
      </c>
      <c r="AD46" s="20"/>
      <c r="AE46" s="20">
        <f>AB46*15</f>
        <v>90</v>
      </c>
      <c r="AF46" s="20">
        <f>AC46*4+AE46*4</f>
        <v>408</v>
      </c>
      <c r="AG46" s="110"/>
    </row>
    <row r="47" spans="2:33" ht="27.9" customHeight="1" x14ac:dyDescent="0.4">
      <c r="B47" s="41">
        <v>23</v>
      </c>
      <c r="C47" s="459"/>
      <c r="D47" s="135"/>
      <c r="E47" s="135"/>
      <c r="F47" s="133"/>
      <c r="G47" s="465" t="s">
        <v>393</v>
      </c>
      <c r="H47" s="466"/>
      <c r="I47" s="2">
        <v>30</v>
      </c>
      <c r="J47" s="2" t="s">
        <v>400</v>
      </c>
      <c r="K47" s="2"/>
      <c r="L47" s="2">
        <v>10</v>
      </c>
      <c r="M47" s="67"/>
      <c r="N47" s="168"/>
      <c r="O47" s="171"/>
      <c r="P47" s="2"/>
      <c r="Q47" s="2"/>
      <c r="R47" s="2"/>
      <c r="S47" s="3" t="s">
        <v>404</v>
      </c>
      <c r="T47" s="2"/>
      <c r="U47" s="2">
        <v>10</v>
      </c>
      <c r="V47" s="461"/>
      <c r="W47" s="46" t="s">
        <v>68</v>
      </c>
      <c r="X47" s="47" t="s">
        <v>25</v>
      </c>
      <c r="Y47" s="43">
        <v>1.7</v>
      </c>
      <c r="Z47" s="19"/>
      <c r="AA47" s="48" t="s">
        <v>26</v>
      </c>
      <c r="AB47" s="20">
        <v>2</v>
      </c>
      <c r="AC47" s="49">
        <f>AB47*7</f>
        <v>14</v>
      </c>
      <c r="AD47" s="20">
        <f>AB47*5</f>
        <v>10</v>
      </c>
      <c r="AE47" s="20" t="s">
        <v>27</v>
      </c>
      <c r="AF47" s="50">
        <f>AC47*4+AD47*9</f>
        <v>146</v>
      </c>
      <c r="AG47" s="108"/>
    </row>
    <row r="48" spans="2:33" ht="27.9" customHeight="1" x14ac:dyDescent="0.4">
      <c r="B48" s="41" t="s">
        <v>10</v>
      </c>
      <c r="C48" s="459"/>
      <c r="D48" s="51"/>
      <c r="E48" s="51"/>
      <c r="F48" s="2"/>
      <c r="G48" s="67" t="s">
        <v>394</v>
      </c>
      <c r="H48" s="145" t="s">
        <v>396</v>
      </c>
      <c r="I48" s="201">
        <v>20</v>
      </c>
      <c r="J48" s="2" t="s">
        <v>399</v>
      </c>
      <c r="K48" s="2"/>
      <c r="L48" s="2">
        <v>35</v>
      </c>
      <c r="M48" s="67"/>
      <c r="N48" s="168"/>
      <c r="O48" s="171"/>
      <c r="P48" s="2"/>
      <c r="Q48" s="51"/>
      <c r="R48" s="2"/>
      <c r="S48" s="2" t="s">
        <v>152</v>
      </c>
      <c r="T48" s="3"/>
      <c r="U48" s="2">
        <v>3</v>
      </c>
      <c r="V48" s="461"/>
      <c r="W48" s="105">
        <f>Y45*0+Y46*5+Y47*0+Y48*5+Y49*0+Y50*8</f>
        <v>24.5</v>
      </c>
      <c r="X48" s="47" t="s">
        <v>28</v>
      </c>
      <c r="Y48" s="43">
        <v>2.5</v>
      </c>
      <c r="Z48" s="18"/>
      <c r="AA48" s="19" t="s">
        <v>29</v>
      </c>
      <c r="AB48" s="20">
        <v>1.8</v>
      </c>
      <c r="AC48" s="20">
        <f>AB48*1</f>
        <v>1.8</v>
      </c>
      <c r="AD48" s="20" t="s">
        <v>27</v>
      </c>
      <c r="AE48" s="20">
        <f>AB48*5</f>
        <v>9</v>
      </c>
      <c r="AF48" s="20">
        <f>AC48*4+AE48*4</f>
        <v>43.2</v>
      </c>
      <c r="AG48" s="110"/>
    </row>
    <row r="49" spans="2:33" ht="27.9" customHeight="1" x14ac:dyDescent="0.3">
      <c r="B49" s="463" t="s">
        <v>371</v>
      </c>
      <c r="C49" s="459"/>
      <c r="D49" s="51"/>
      <c r="E49" s="51"/>
      <c r="F49" s="2"/>
      <c r="G49" s="2" t="s">
        <v>395</v>
      </c>
      <c r="H49" s="2"/>
      <c r="I49" s="2">
        <v>3</v>
      </c>
      <c r="J49" s="2" t="s">
        <v>296</v>
      </c>
      <c r="K49" s="2"/>
      <c r="L49" s="2">
        <v>3</v>
      </c>
      <c r="M49" s="67"/>
      <c r="N49" s="168"/>
      <c r="O49" s="171"/>
      <c r="P49" s="2"/>
      <c r="Q49" s="51"/>
      <c r="R49" s="2"/>
      <c r="S49" s="3" t="s">
        <v>402</v>
      </c>
      <c r="T49" s="51"/>
      <c r="U49" s="2">
        <v>1</v>
      </c>
      <c r="V49" s="461"/>
      <c r="W49" s="46" t="s">
        <v>67</v>
      </c>
      <c r="X49" s="47" t="s">
        <v>31</v>
      </c>
      <c r="Y49" s="43">
        <v>0</v>
      </c>
      <c r="Z49" s="19"/>
      <c r="AA49" s="19" t="s">
        <v>32</v>
      </c>
      <c r="AB49" s="20">
        <v>2.5</v>
      </c>
      <c r="AC49" s="20"/>
      <c r="AD49" s="20">
        <f>AB49*5</f>
        <v>12.5</v>
      </c>
      <c r="AE49" s="20" t="s">
        <v>27</v>
      </c>
      <c r="AF49" s="20">
        <f>AD49*9</f>
        <v>112.5</v>
      </c>
      <c r="AG49" s="108"/>
    </row>
    <row r="50" spans="2:33" ht="27.9" customHeight="1" x14ac:dyDescent="0.4">
      <c r="B50" s="463"/>
      <c r="C50" s="459"/>
      <c r="D50" s="51"/>
      <c r="E50" s="51"/>
      <c r="F50" s="2"/>
      <c r="G50" s="2"/>
      <c r="H50" s="51"/>
      <c r="I50" s="2"/>
      <c r="J50" s="2" t="s">
        <v>398</v>
      </c>
      <c r="K50" s="2"/>
      <c r="L50" s="2">
        <v>1</v>
      </c>
      <c r="M50" s="67"/>
      <c r="N50" s="168"/>
      <c r="O50" s="142"/>
      <c r="P50" s="2"/>
      <c r="Q50" s="51"/>
      <c r="R50" s="2"/>
      <c r="S50" s="3"/>
      <c r="T50" s="51"/>
      <c r="U50" s="2"/>
      <c r="V50" s="461"/>
      <c r="W50" s="105">
        <f>Y45*2+Y46*7+Y47*1+Y48*0+Y49*0+Y50*8-0.8</f>
        <v>28.7</v>
      </c>
      <c r="X50" s="95" t="s">
        <v>40</v>
      </c>
      <c r="Y50" s="52">
        <v>0</v>
      </c>
      <c r="Z50" s="18"/>
      <c r="AA50" s="19" t="s">
        <v>33</v>
      </c>
      <c r="AB50" s="20">
        <v>1</v>
      </c>
      <c r="AE50" s="19">
        <f>AB50*15</f>
        <v>15</v>
      </c>
      <c r="AG50" s="110"/>
    </row>
    <row r="51" spans="2:33" ht="27.9" customHeight="1" x14ac:dyDescent="0.3">
      <c r="B51" s="53" t="s">
        <v>34</v>
      </c>
      <c r="C51" s="54"/>
      <c r="D51" s="51"/>
      <c r="E51" s="51"/>
      <c r="F51" s="2"/>
      <c r="G51" s="2"/>
      <c r="H51" s="51"/>
      <c r="I51" s="2"/>
      <c r="J51" s="2"/>
      <c r="K51" s="51"/>
      <c r="L51" s="2"/>
      <c r="M51" s="2"/>
      <c r="N51" s="51"/>
      <c r="O51" s="2"/>
      <c r="P51" s="2"/>
      <c r="Q51" s="51"/>
      <c r="R51" s="2"/>
      <c r="S51" s="2"/>
      <c r="T51" s="51"/>
      <c r="U51" s="2"/>
      <c r="V51" s="461"/>
      <c r="W51" s="46" t="s">
        <v>12</v>
      </c>
      <c r="X51" s="55"/>
      <c r="Y51" s="43"/>
      <c r="Z51" s="19"/>
      <c r="AC51" s="19">
        <f>SUM(AC46:AC50)</f>
        <v>27.8</v>
      </c>
      <c r="AD51" s="19">
        <f>SUM(AD46:AD50)</f>
        <v>22.5</v>
      </c>
      <c r="AE51" s="19">
        <f>SUM(AE46:AE50)</f>
        <v>114</v>
      </c>
      <c r="AF51" s="19">
        <f>AC51*4+AD51*9+AE51*4</f>
        <v>769.7</v>
      </c>
      <c r="AG51" s="108"/>
    </row>
    <row r="52" spans="2:33" ht="27.9" customHeight="1" thickBot="1" x14ac:dyDescent="0.45">
      <c r="B52" s="206"/>
      <c r="C52" s="207"/>
      <c r="D52" s="208"/>
      <c r="E52" s="208"/>
      <c r="F52" s="209"/>
      <c r="G52" s="209"/>
      <c r="H52" s="208"/>
      <c r="I52" s="209"/>
      <c r="J52" s="209"/>
      <c r="K52" s="208"/>
      <c r="L52" s="209"/>
      <c r="M52" s="209"/>
      <c r="N52" s="51"/>
      <c r="O52" s="2"/>
      <c r="P52" s="2"/>
      <c r="Q52" s="51"/>
      <c r="R52" s="2"/>
      <c r="S52" s="2"/>
      <c r="T52" s="51"/>
      <c r="U52" s="2"/>
      <c r="V52" s="462"/>
      <c r="W52" s="106">
        <f>W46*4+W50*4+W48*9</f>
        <v>735.3</v>
      </c>
      <c r="X52" s="59"/>
      <c r="Y52" s="60"/>
      <c r="Z52" s="18"/>
      <c r="AC52" s="58">
        <f>AC51*4/AF51</f>
        <v>0.14447187215798363</v>
      </c>
      <c r="AD52" s="58">
        <f>AD51*9/AF51</f>
        <v>0.26308951539560865</v>
      </c>
      <c r="AE52" s="58">
        <f>AE51*4/AF51</f>
        <v>0.59243861244640761</v>
      </c>
      <c r="AG52" s="113"/>
    </row>
    <row r="53" spans="2:33" s="86" customFormat="1" ht="21.75" customHeight="1" x14ac:dyDescent="0.3">
      <c r="B53" s="83"/>
      <c r="C53" s="19"/>
      <c r="D53" s="45"/>
      <c r="E53" s="84"/>
      <c r="F53" s="45"/>
      <c r="G53" s="45"/>
      <c r="H53" s="84"/>
      <c r="I53" s="45"/>
      <c r="J53" s="484"/>
      <c r="K53" s="484"/>
      <c r="L53" s="484"/>
      <c r="M53" s="484"/>
      <c r="N53" s="489"/>
      <c r="O53" s="489"/>
      <c r="P53" s="489"/>
      <c r="Q53" s="489"/>
      <c r="R53" s="489"/>
      <c r="S53" s="489"/>
      <c r="T53" s="489"/>
      <c r="U53" s="489"/>
      <c r="V53" s="489"/>
      <c r="W53" s="489"/>
      <c r="X53" s="489"/>
      <c r="Y53" s="489"/>
      <c r="Z53" s="85"/>
      <c r="AA53" s="71"/>
      <c r="AB53" s="65"/>
      <c r="AC53" s="71"/>
      <c r="AD53" s="71"/>
      <c r="AE53" s="71"/>
      <c r="AF53" s="71"/>
      <c r="AG53" s="71"/>
    </row>
    <row r="54" spans="2:33" x14ac:dyDescent="0.3">
      <c r="B54" s="65"/>
      <c r="C54" s="86"/>
      <c r="D54" s="477"/>
      <c r="E54" s="477"/>
      <c r="F54" s="477"/>
      <c r="G54" s="477"/>
      <c r="H54" s="87"/>
      <c r="I54" s="19"/>
      <c r="J54" s="19"/>
      <c r="K54" s="87"/>
      <c r="L54" s="19"/>
      <c r="N54" s="87"/>
      <c r="O54" s="19"/>
      <c r="Q54" s="87"/>
      <c r="R54" s="19"/>
      <c r="T54" s="87"/>
      <c r="U54" s="19"/>
      <c r="V54" s="88"/>
      <c r="Y54" s="91"/>
    </row>
    <row r="55" spans="2:33" x14ac:dyDescent="0.3">
      <c r="Y55" s="91"/>
    </row>
    <row r="56" spans="2:33" x14ac:dyDescent="0.3">
      <c r="Y56" s="91"/>
    </row>
    <row r="57" spans="2:33" x14ac:dyDescent="0.3">
      <c r="Y57" s="91"/>
    </row>
    <row r="58" spans="2:33" x14ac:dyDescent="0.3">
      <c r="Y58" s="91"/>
    </row>
    <row r="59" spans="2:33" x14ac:dyDescent="0.3">
      <c r="Y59" s="91"/>
    </row>
    <row r="60" spans="2:33" x14ac:dyDescent="0.3">
      <c r="Y60" s="91"/>
    </row>
    <row r="64" spans="2:33" ht="28.2" x14ac:dyDescent="0.3">
      <c r="I64" s="19"/>
      <c r="J64" s="162"/>
      <c r="K64" s="223"/>
      <c r="L64" s="19"/>
    </row>
  </sheetData>
  <mergeCells count="28">
    <mergeCell ref="C13:C18"/>
    <mergeCell ref="V13:V20"/>
    <mergeCell ref="B17:B18"/>
    <mergeCell ref="B1:Y1"/>
    <mergeCell ref="B2:G2"/>
    <mergeCell ref="C5:C10"/>
    <mergeCell ref="V5:V12"/>
    <mergeCell ref="B9:B10"/>
    <mergeCell ref="F3:L3"/>
    <mergeCell ref="G14:H14"/>
    <mergeCell ref="M8:N8"/>
    <mergeCell ref="C21:C26"/>
    <mergeCell ref="V21:V28"/>
    <mergeCell ref="B25:B26"/>
    <mergeCell ref="C29:C34"/>
    <mergeCell ref="V29:V36"/>
    <mergeCell ref="B33:B34"/>
    <mergeCell ref="G30:H30"/>
    <mergeCell ref="J23:K23"/>
    <mergeCell ref="C37:C42"/>
    <mergeCell ref="V37:V44"/>
    <mergeCell ref="B41:B42"/>
    <mergeCell ref="J53:Y53"/>
    <mergeCell ref="D54:G54"/>
    <mergeCell ref="C45:C50"/>
    <mergeCell ref="V45:V52"/>
    <mergeCell ref="B49:B50"/>
    <mergeCell ref="G47:H47"/>
  </mergeCells>
  <phoneticPr fontId="19" type="noConversion"/>
  <pageMargins left="1.23" right="0.17" top="0.18" bottom="0.17" header="0.5" footer="0.2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51"/>
  <sheetViews>
    <sheetView zoomScale="60" workbookViewId="0">
      <selection activeCell="M7" sqref="M7"/>
    </sheetView>
  </sheetViews>
  <sheetFormatPr defaultColWidth="9" defaultRowHeight="21" x14ac:dyDescent="0.3"/>
  <cols>
    <col min="1" max="1" width="1.88671875" style="45" customWidth="1"/>
    <col min="2" max="2" width="4.88671875" style="83" customWidth="1"/>
    <col min="3" max="3" width="0" style="45" hidden="1" customWidth="1"/>
    <col min="4" max="4" width="18.6640625" style="45" customWidth="1"/>
    <col min="5" max="5" width="5.6640625" style="84" customWidth="1"/>
    <col min="6" max="6" width="9.6640625" style="45" customWidth="1"/>
    <col min="7" max="7" width="18.6640625" style="45" customWidth="1"/>
    <col min="8" max="8" width="5.6640625" style="84" customWidth="1"/>
    <col min="9" max="9" width="9.6640625" style="45" customWidth="1"/>
    <col min="10" max="10" width="18.6640625" style="45" customWidth="1"/>
    <col min="11" max="11" width="5.6640625" style="84" customWidth="1"/>
    <col min="12" max="12" width="9.6640625" style="45" customWidth="1"/>
    <col min="13" max="13" width="18.6640625" style="45" customWidth="1"/>
    <col min="14" max="14" width="5.6640625" style="84" customWidth="1"/>
    <col min="15" max="15" width="9.6640625" style="45" customWidth="1"/>
    <col min="16" max="16" width="18.6640625" style="45" customWidth="1"/>
    <col min="17" max="17" width="5.6640625" style="84" customWidth="1"/>
    <col min="18" max="18" width="9.6640625" style="45" customWidth="1"/>
    <col min="19" max="19" width="18.6640625" style="45" customWidth="1"/>
    <col min="20" max="20" width="5.6640625" style="84" customWidth="1"/>
    <col min="21" max="21" width="9.6640625" style="45" customWidth="1"/>
    <col min="22" max="22" width="5.21875" style="92" customWidth="1"/>
    <col min="23" max="23" width="11.77734375" style="89" customWidth="1"/>
    <col min="24" max="24" width="11.21875" style="90" customWidth="1"/>
    <col min="25" max="25" width="6.6640625" style="93" customWidth="1"/>
    <col min="26" max="26" width="6.6640625" style="45" customWidth="1"/>
    <col min="27" max="27" width="6" style="19" hidden="1" customWidth="1"/>
    <col min="28" max="28" width="5.44140625" style="20" hidden="1" customWidth="1"/>
    <col min="29" max="29" width="7.77734375" style="19" hidden="1" customWidth="1"/>
    <col min="30" max="30" width="8" style="19" hidden="1" customWidth="1"/>
    <col min="31" max="31" width="7.88671875" style="19" hidden="1" customWidth="1"/>
    <col min="32" max="32" width="7.44140625" style="19" hidden="1" customWidth="1"/>
    <col min="33" max="33" width="9" style="19"/>
    <col min="34" max="16384" width="9" style="45"/>
  </cols>
  <sheetData>
    <row r="1" spans="2:33" s="6" customFormat="1" ht="39" x14ac:dyDescent="0.7">
      <c r="B1" s="473" t="s">
        <v>487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5"/>
      <c r="AB1" s="7"/>
    </row>
    <row r="2" spans="2:33" s="6" customFormat="1" ht="13.5" customHeight="1" x14ac:dyDescent="0.6">
      <c r="B2" s="474"/>
      <c r="C2" s="475"/>
      <c r="D2" s="475"/>
      <c r="E2" s="475"/>
      <c r="F2" s="475"/>
      <c r="G2" s="475"/>
      <c r="H2" s="183"/>
      <c r="I2" s="5"/>
      <c r="J2" s="5"/>
      <c r="K2" s="183"/>
      <c r="L2" s="5"/>
      <c r="M2" s="5"/>
      <c r="N2" s="183"/>
      <c r="O2" s="5"/>
      <c r="P2" s="5"/>
      <c r="Q2" s="183"/>
      <c r="R2" s="5"/>
      <c r="S2" s="5"/>
      <c r="T2" s="183"/>
      <c r="U2" s="5"/>
      <c r="V2" s="9"/>
      <c r="W2" s="10"/>
      <c r="X2" s="11"/>
      <c r="Y2" s="10"/>
      <c r="Z2" s="5"/>
      <c r="AB2" s="7"/>
    </row>
    <row r="3" spans="2:33" s="19" customFormat="1" ht="32.25" customHeight="1" thickBot="1" x14ac:dyDescent="0.5">
      <c r="B3" s="96" t="s">
        <v>41</v>
      </c>
      <c r="C3" s="12"/>
      <c r="D3" s="13"/>
      <c r="E3" s="13"/>
      <c r="F3" s="476" t="s">
        <v>97</v>
      </c>
      <c r="G3" s="476"/>
      <c r="H3" s="476"/>
      <c r="I3" s="476"/>
      <c r="J3" s="476"/>
      <c r="K3" s="476"/>
      <c r="L3" s="476"/>
      <c r="M3" s="13"/>
      <c r="N3" s="13"/>
      <c r="O3" s="13"/>
      <c r="P3" s="13"/>
      <c r="Q3" s="13"/>
      <c r="R3" s="13"/>
      <c r="S3" s="6"/>
      <c r="T3" s="13"/>
      <c r="U3" s="13"/>
      <c r="V3" s="14"/>
      <c r="W3" s="15"/>
      <c r="X3" s="16"/>
      <c r="Y3" s="17"/>
      <c r="Z3" s="18"/>
      <c r="AB3" s="20"/>
    </row>
    <row r="4" spans="2:33" s="34" customFormat="1" ht="100.2" x14ac:dyDescent="0.3">
      <c r="B4" s="184" t="s">
        <v>0</v>
      </c>
      <c r="C4" s="185" t="s">
        <v>1</v>
      </c>
      <c r="D4" s="186" t="s">
        <v>2</v>
      </c>
      <c r="E4" s="187" t="s">
        <v>39</v>
      </c>
      <c r="F4" s="186"/>
      <c r="G4" s="186" t="s">
        <v>3</v>
      </c>
      <c r="H4" s="187" t="s">
        <v>39</v>
      </c>
      <c r="I4" s="186"/>
      <c r="J4" s="186" t="s">
        <v>4</v>
      </c>
      <c r="K4" s="187" t="s">
        <v>39</v>
      </c>
      <c r="L4" s="188"/>
      <c r="M4" s="186" t="s">
        <v>4</v>
      </c>
      <c r="N4" s="187" t="s">
        <v>39</v>
      </c>
      <c r="O4" s="186"/>
      <c r="P4" s="186" t="s">
        <v>4</v>
      </c>
      <c r="Q4" s="187" t="s">
        <v>39</v>
      </c>
      <c r="R4" s="186"/>
      <c r="S4" s="189" t="s">
        <v>5</v>
      </c>
      <c r="T4" s="187" t="s">
        <v>39</v>
      </c>
      <c r="U4" s="186"/>
      <c r="V4" s="190" t="s">
        <v>44</v>
      </c>
      <c r="W4" s="27" t="s">
        <v>6</v>
      </c>
      <c r="X4" s="191" t="s">
        <v>13</v>
      </c>
      <c r="Y4" s="192" t="s">
        <v>14</v>
      </c>
      <c r="Z4" s="30"/>
      <c r="AA4" s="31"/>
      <c r="AB4" s="32"/>
      <c r="AC4" s="33"/>
      <c r="AD4" s="33"/>
      <c r="AE4" s="33"/>
      <c r="AF4" s="33"/>
      <c r="AG4" s="107"/>
    </row>
    <row r="5" spans="2:33" s="40" customFormat="1" ht="51" customHeight="1" x14ac:dyDescent="0.4">
      <c r="B5" s="195">
        <v>9</v>
      </c>
      <c r="C5" s="459"/>
      <c r="D5" s="36" t="str">
        <f>'112.8.30-9.29'!B42</f>
        <v>香Q米飯</v>
      </c>
      <c r="E5" s="36" t="s">
        <v>47</v>
      </c>
      <c r="F5" s="204" t="s">
        <v>16</v>
      </c>
      <c r="G5" s="36" t="str">
        <f>'112.8.30-9.29'!B43</f>
        <v>豬里肌</v>
      </c>
      <c r="H5" s="36" t="s">
        <v>121</v>
      </c>
      <c r="I5" s="204" t="s">
        <v>16</v>
      </c>
      <c r="J5" s="36" t="str">
        <f>'112.8.30-9.29'!B44</f>
        <v>梅干肉燥(醃)</v>
      </c>
      <c r="K5" s="36" t="s">
        <v>17</v>
      </c>
      <c r="L5" s="204" t="s">
        <v>16</v>
      </c>
      <c r="M5" s="36" t="str">
        <f>'112.8.30-9.29'!B45</f>
        <v>胡瓜三絲</v>
      </c>
      <c r="N5" s="36" t="s">
        <v>17</v>
      </c>
      <c r="O5" s="204" t="s">
        <v>16</v>
      </c>
      <c r="P5" s="36" t="str">
        <f>'112.8.30-9.29'!B46</f>
        <v>深色蔬菜</v>
      </c>
      <c r="Q5" s="36" t="s">
        <v>18</v>
      </c>
      <c r="R5" s="204" t="s">
        <v>16</v>
      </c>
      <c r="S5" s="36" t="str">
        <f>'112.8.30-9.29'!B47</f>
        <v>紫菜蛋花湯</v>
      </c>
      <c r="T5" s="36" t="s">
        <v>17</v>
      </c>
      <c r="U5" s="204" t="s">
        <v>16</v>
      </c>
      <c r="V5" s="460"/>
      <c r="W5" s="37" t="s">
        <v>107</v>
      </c>
      <c r="X5" s="38" t="s">
        <v>19</v>
      </c>
      <c r="Y5" s="194">
        <v>5</v>
      </c>
      <c r="Z5" s="19"/>
      <c r="AA5" s="19"/>
      <c r="AB5" s="20"/>
      <c r="AC5" s="19" t="s">
        <v>20</v>
      </c>
      <c r="AD5" s="19" t="s">
        <v>21</v>
      </c>
      <c r="AE5" s="19" t="s">
        <v>22</v>
      </c>
      <c r="AF5" s="19" t="s">
        <v>23</v>
      </c>
      <c r="AG5" s="108"/>
    </row>
    <row r="6" spans="2:33" ht="27.9" customHeight="1" x14ac:dyDescent="0.4">
      <c r="B6" s="195" t="s">
        <v>8</v>
      </c>
      <c r="C6" s="459"/>
      <c r="D6" s="2" t="s">
        <v>146</v>
      </c>
      <c r="E6" s="3"/>
      <c r="F6" s="2">
        <v>100</v>
      </c>
      <c r="G6" s="469" t="s">
        <v>300</v>
      </c>
      <c r="H6" s="470"/>
      <c r="I6" s="201">
        <v>40</v>
      </c>
      <c r="J6" s="2" t="s">
        <v>406</v>
      </c>
      <c r="K6" s="2" t="s">
        <v>286</v>
      </c>
      <c r="L6" s="2">
        <v>12</v>
      </c>
      <c r="M6" s="143" t="s">
        <v>488</v>
      </c>
      <c r="N6" s="167"/>
      <c r="O6" s="170">
        <v>60</v>
      </c>
      <c r="P6" s="2" t="s">
        <v>104</v>
      </c>
      <c r="Q6" s="2"/>
      <c r="R6" s="2">
        <v>80</v>
      </c>
      <c r="S6" s="2" t="s">
        <v>407</v>
      </c>
      <c r="T6" s="2"/>
      <c r="U6" s="2">
        <v>1</v>
      </c>
      <c r="V6" s="461"/>
      <c r="W6" s="110">
        <f>Y5*15+Y6*0+Y7*5+Y8*0+Y9*15+Y10*12+15</f>
        <v>97.5</v>
      </c>
      <c r="X6" s="42" t="s">
        <v>89</v>
      </c>
      <c r="Y6" s="196">
        <v>2.4</v>
      </c>
      <c r="Z6" s="18"/>
      <c r="AA6" s="44" t="s">
        <v>24</v>
      </c>
      <c r="AB6" s="20">
        <v>6</v>
      </c>
      <c r="AC6" s="20">
        <f>AB6*2</f>
        <v>12</v>
      </c>
      <c r="AD6" s="20"/>
      <c r="AE6" s="20">
        <f>AB6*15</f>
        <v>90</v>
      </c>
      <c r="AF6" s="20">
        <f>AC6*4+AE6*4</f>
        <v>408</v>
      </c>
      <c r="AG6" s="110"/>
    </row>
    <row r="7" spans="2:33" ht="27.9" customHeight="1" x14ac:dyDescent="0.4">
      <c r="B7" s="195">
        <v>25</v>
      </c>
      <c r="C7" s="459"/>
      <c r="D7" s="2"/>
      <c r="E7" s="3"/>
      <c r="F7" s="2"/>
      <c r="G7" s="2"/>
      <c r="H7" s="3"/>
      <c r="I7" s="2"/>
      <c r="J7" s="486" t="s">
        <v>105</v>
      </c>
      <c r="K7" s="487"/>
      <c r="L7" s="2">
        <v>40</v>
      </c>
      <c r="M7" s="67" t="s">
        <v>152</v>
      </c>
      <c r="N7" s="168"/>
      <c r="O7" s="202">
        <v>3</v>
      </c>
      <c r="P7" s="2"/>
      <c r="Q7" s="2"/>
      <c r="R7" s="2"/>
      <c r="S7" s="2" t="s">
        <v>60</v>
      </c>
      <c r="T7" s="2"/>
      <c r="U7" s="2">
        <v>10</v>
      </c>
      <c r="V7" s="461"/>
      <c r="W7" s="46" t="s">
        <v>108</v>
      </c>
      <c r="X7" s="47" t="s">
        <v>25</v>
      </c>
      <c r="Y7" s="196">
        <v>1.5</v>
      </c>
      <c r="Z7" s="19"/>
      <c r="AA7" s="48" t="s">
        <v>26</v>
      </c>
      <c r="AB7" s="20">
        <v>2.2999999999999998</v>
      </c>
      <c r="AC7" s="49">
        <f>AB7*7</f>
        <v>16.099999999999998</v>
      </c>
      <c r="AD7" s="20">
        <f>AB7*5</f>
        <v>11.5</v>
      </c>
      <c r="AE7" s="20" t="s">
        <v>27</v>
      </c>
      <c r="AF7" s="50">
        <f>AC7*4+AD7*9</f>
        <v>167.89999999999998</v>
      </c>
      <c r="AG7" s="108"/>
    </row>
    <row r="8" spans="2:33" ht="27.9" customHeight="1" x14ac:dyDescent="0.4">
      <c r="B8" s="195" t="s">
        <v>10</v>
      </c>
      <c r="C8" s="459"/>
      <c r="D8" s="3"/>
      <c r="E8" s="3"/>
      <c r="F8" s="3"/>
      <c r="G8" s="2"/>
      <c r="H8" s="51"/>
      <c r="I8" s="2"/>
      <c r="J8" s="2"/>
      <c r="K8" s="2"/>
      <c r="L8" s="2"/>
      <c r="M8" s="67" t="s">
        <v>457</v>
      </c>
      <c r="N8" s="168"/>
      <c r="O8" s="202">
        <v>1</v>
      </c>
      <c r="P8" s="2"/>
      <c r="Q8" s="51"/>
      <c r="R8" s="2"/>
      <c r="S8" s="3" t="s">
        <v>157</v>
      </c>
      <c r="T8" s="51"/>
      <c r="U8" s="2">
        <v>1</v>
      </c>
      <c r="V8" s="461"/>
      <c r="W8" s="105">
        <f>Y5*0+Y6*5+Y7*0+Y8*5+Y9*0+Y10*8</f>
        <v>22</v>
      </c>
      <c r="X8" s="47" t="s">
        <v>28</v>
      </c>
      <c r="Y8" s="196">
        <v>2</v>
      </c>
      <c r="Z8" s="18"/>
      <c r="AA8" s="19" t="s">
        <v>29</v>
      </c>
      <c r="AB8" s="20">
        <v>1.6</v>
      </c>
      <c r="AC8" s="20">
        <f>AB8*1</f>
        <v>1.6</v>
      </c>
      <c r="AD8" s="20" t="s">
        <v>27</v>
      </c>
      <c r="AE8" s="20">
        <f>AB8*5</f>
        <v>8</v>
      </c>
      <c r="AF8" s="20">
        <f>AC8*4+AE8*4</f>
        <v>38.4</v>
      </c>
      <c r="AG8" s="110"/>
    </row>
    <row r="9" spans="2:33" ht="27.9" customHeight="1" x14ac:dyDescent="0.3">
      <c r="B9" s="491" t="s">
        <v>94</v>
      </c>
      <c r="C9" s="459"/>
      <c r="D9" s="3"/>
      <c r="E9" s="3"/>
      <c r="F9" s="3"/>
      <c r="G9" s="2"/>
      <c r="H9" s="51"/>
      <c r="I9" s="2"/>
      <c r="J9" s="2"/>
      <c r="K9" s="2"/>
      <c r="L9" s="2"/>
      <c r="M9" s="67"/>
      <c r="N9" s="168"/>
      <c r="O9" s="201"/>
      <c r="P9" s="2"/>
      <c r="Q9" s="51"/>
      <c r="R9" s="2"/>
      <c r="S9" s="2"/>
      <c r="T9" s="51"/>
      <c r="U9" s="2"/>
      <c r="V9" s="461"/>
      <c r="W9" s="46" t="s">
        <v>110</v>
      </c>
      <c r="X9" s="47" t="s">
        <v>31</v>
      </c>
      <c r="Y9" s="196">
        <v>0</v>
      </c>
      <c r="Z9" s="19"/>
      <c r="AA9" s="19" t="s">
        <v>32</v>
      </c>
      <c r="AB9" s="20">
        <v>2.5</v>
      </c>
      <c r="AC9" s="20"/>
      <c r="AD9" s="20">
        <f>AB9*5</f>
        <v>12.5</v>
      </c>
      <c r="AE9" s="20" t="s">
        <v>27</v>
      </c>
      <c r="AF9" s="20">
        <f>AD9*9</f>
        <v>112.5</v>
      </c>
      <c r="AG9" s="108"/>
    </row>
    <row r="10" spans="2:33" ht="27.9" customHeight="1" x14ac:dyDescent="0.4">
      <c r="B10" s="491"/>
      <c r="C10" s="459"/>
      <c r="D10" s="103"/>
      <c r="E10" s="51"/>
      <c r="F10" s="2"/>
      <c r="G10" s="72"/>
      <c r="H10" s="51"/>
      <c r="I10" s="2"/>
      <c r="J10" s="2"/>
      <c r="K10" s="51"/>
      <c r="L10" s="2"/>
      <c r="M10" s="2"/>
      <c r="N10" s="51"/>
      <c r="O10" s="2"/>
      <c r="P10" s="2"/>
      <c r="Q10" s="51"/>
      <c r="R10" s="2"/>
      <c r="S10" s="2"/>
      <c r="T10" s="51"/>
      <c r="U10" s="2"/>
      <c r="V10" s="461"/>
      <c r="W10" s="105">
        <f>Y5*2+Y6*7+Y7*1+Y8*0+Y9*0+Y10*8</f>
        <v>28.3</v>
      </c>
      <c r="X10" s="95" t="s">
        <v>40</v>
      </c>
      <c r="Y10" s="197">
        <v>0</v>
      </c>
      <c r="Z10" s="18"/>
      <c r="AA10" s="19" t="s">
        <v>33</v>
      </c>
      <c r="AE10" s="19">
        <f>AB10*15</f>
        <v>0</v>
      </c>
      <c r="AG10" s="110"/>
    </row>
    <row r="11" spans="2:33" ht="27.9" customHeight="1" x14ac:dyDescent="0.3">
      <c r="B11" s="198" t="s">
        <v>34</v>
      </c>
      <c r="C11" s="54"/>
      <c r="D11" s="2"/>
      <c r="E11" s="51"/>
      <c r="F11" s="2"/>
      <c r="G11" s="2"/>
      <c r="H11" s="51"/>
      <c r="I11" s="2"/>
      <c r="J11" s="2"/>
      <c r="K11" s="51"/>
      <c r="L11" s="2"/>
      <c r="M11" s="2"/>
      <c r="N11" s="51"/>
      <c r="O11" s="2" t="s">
        <v>88</v>
      </c>
      <c r="P11" s="2"/>
      <c r="Q11" s="51"/>
      <c r="R11" s="2"/>
      <c r="S11" s="2"/>
      <c r="T11" s="51"/>
      <c r="U11" s="2"/>
      <c r="V11" s="461"/>
      <c r="W11" s="46" t="s">
        <v>12</v>
      </c>
      <c r="X11" s="55"/>
      <c r="Y11" s="196"/>
      <c r="Z11" s="19"/>
      <c r="AC11" s="19">
        <f>SUM(AC6:AC10)</f>
        <v>29.7</v>
      </c>
      <c r="AD11" s="19">
        <f>SUM(AD6:AD10)</f>
        <v>24</v>
      </c>
      <c r="AE11" s="19">
        <f>SUM(AE6:AE10)</f>
        <v>98</v>
      </c>
      <c r="AF11" s="19">
        <f>AC11*4+AD11*9+AE11*4</f>
        <v>726.8</v>
      </c>
      <c r="AG11" s="108"/>
    </row>
    <row r="12" spans="2:33" ht="27.9" customHeight="1" x14ac:dyDescent="0.4">
      <c r="B12" s="212"/>
      <c r="C12" s="178"/>
      <c r="D12" s="179"/>
      <c r="E12" s="179"/>
      <c r="F12" s="180"/>
      <c r="G12" s="180"/>
      <c r="H12" s="179"/>
      <c r="I12" s="180"/>
      <c r="J12" s="180"/>
      <c r="K12" s="179"/>
      <c r="L12" s="180"/>
      <c r="M12" s="180"/>
      <c r="N12" s="179"/>
      <c r="O12" s="180"/>
      <c r="P12" s="180"/>
      <c r="Q12" s="179"/>
      <c r="R12" s="180"/>
      <c r="S12" s="180"/>
      <c r="T12" s="179"/>
      <c r="U12" s="180"/>
      <c r="V12" s="488"/>
      <c r="W12" s="106">
        <f>W6*4+W10*4+W8*9</f>
        <v>701.2</v>
      </c>
      <c r="X12" s="181"/>
      <c r="Y12" s="205"/>
      <c r="Z12" s="18"/>
      <c r="AC12" s="58">
        <f>AC11*4/AF11</f>
        <v>0.16345624656026417</v>
      </c>
      <c r="AD12" s="58">
        <f>AD11*9/AF11</f>
        <v>0.29719317556411667</v>
      </c>
      <c r="AE12" s="58">
        <f>AE11*4/AF11</f>
        <v>0.53935057787561924</v>
      </c>
      <c r="AG12" s="113"/>
    </row>
    <row r="13" spans="2:33" s="40" customFormat="1" ht="27.9" customHeight="1" x14ac:dyDescent="0.4">
      <c r="B13" s="195">
        <v>9</v>
      </c>
      <c r="C13" s="490"/>
      <c r="D13" s="203" t="str">
        <f>'112.8.30-9.29'!F42</f>
        <v>糙米飯</v>
      </c>
      <c r="E13" s="203" t="s">
        <v>49</v>
      </c>
      <c r="F13" s="204"/>
      <c r="G13" s="203" t="str">
        <f>'112.8.30-9.29'!F43</f>
        <v>雙拼魷魚圈(海)(炸)</v>
      </c>
      <c r="H13" s="203" t="s">
        <v>427</v>
      </c>
      <c r="I13" s="204"/>
      <c r="J13" s="203" t="str">
        <f>'112.8.30-9.29'!F44</f>
        <v>蕃茄炒蛋(豆)</v>
      </c>
      <c r="K13" s="203" t="s">
        <v>17</v>
      </c>
      <c r="L13" s="204"/>
      <c r="M13" s="203" t="str">
        <f>'112.8.30-9.29'!F45</f>
        <v>洋蔥肉</v>
      </c>
      <c r="N13" s="203" t="s">
        <v>17</v>
      </c>
      <c r="O13" s="204"/>
      <c r="P13" s="203" t="str">
        <f>'112.8.30-9.29'!F46</f>
        <v>淺色蔬菜</v>
      </c>
      <c r="Q13" s="36" t="s">
        <v>18</v>
      </c>
      <c r="R13" s="204"/>
      <c r="S13" s="203" t="str">
        <f>'112.8.30-9.29'!F47</f>
        <v>榨菜肉絲湯(醃)</v>
      </c>
      <c r="T13" s="203" t="s">
        <v>50</v>
      </c>
      <c r="U13" s="204"/>
      <c r="V13" s="461"/>
      <c r="W13" s="37" t="s">
        <v>111</v>
      </c>
      <c r="X13" s="47" t="s">
        <v>19</v>
      </c>
      <c r="Y13" s="196">
        <v>5</v>
      </c>
      <c r="Z13" s="19"/>
      <c r="AA13" s="19"/>
      <c r="AB13" s="20"/>
      <c r="AC13" s="19" t="s">
        <v>20</v>
      </c>
      <c r="AD13" s="19" t="s">
        <v>21</v>
      </c>
      <c r="AE13" s="19" t="s">
        <v>22</v>
      </c>
      <c r="AF13" s="19" t="s">
        <v>23</v>
      </c>
      <c r="AG13" s="108"/>
    </row>
    <row r="14" spans="2:33" ht="27.9" customHeight="1" x14ac:dyDescent="0.4">
      <c r="B14" s="195" t="s">
        <v>8</v>
      </c>
      <c r="C14" s="459"/>
      <c r="D14" s="2" t="s">
        <v>146</v>
      </c>
      <c r="E14" s="3"/>
      <c r="F14" s="2">
        <v>60</v>
      </c>
      <c r="G14" s="233" t="s">
        <v>167</v>
      </c>
      <c r="H14" s="234" t="s">
        <v>328</v>
      </c>
      <c r="I14" s="2">
        <v>60</v>
      </c>
      <c r="J14" s="2" t="s">
        <v>408</v>
      </c>
      <c r="K14" s="2"/>
      <c r="L14" s="2">
        <v>40</v>
      </c>
      <c r="M14" s="3" t="s">
        <v>356</v>
      </c>
      <c r="N14" s="2"/>
      <c r="O14" s="2">
        <v>45</v>
      </c>
      <c r="P14" s="2" t="s">
        <v>104</v>
      </c>
      <c r="Q14" s="2"/>
      <c r="R14" s="2">
        <v>80</v>
      </c>
      <c r="S14" s="3" t="s">
        <v>411</v>
      </c>
      <c r="T14" s="2" t="s">
        <v>286</v>
      </c>
      <c r="U14" s="2">
        <v>30</v>
      </c>
      <c r="V14" s="461"/>
      <c r="W14" s="110">
        <f>Y13*15+Y14*0+Y15*5+Y16*0+Y17*15+Y18*12+15</f>
        <v>100.5</v>
      </c>
      <c r="X14" s="42" t="s">
        <v>89</v>
      </c>
      <c r="Y14" s="196">
        <v>2.6</v>
      </c>
      <c r="Z14" s="18"/>
      <c r="AA14" s="44" t="s">
        <v>24</v>
      </c>
      <c r="AB14" s="20">
        <v>6</v>
      </c>
      <c r="AC14" s="20">
        <f>AB14*2</f>
        <v>12</v>
      </c>
      <c r="AD14" s="20"/>
      <c r="AE14" s="20">
        <f>AB14*15</f>
        <v>90</v>
      </c>
      <c r="AF14" s="20">
        <f>AC14*4+AE14*4</f>
        <v>408</v>
      </c>
      <c r="AG14" s="110"/>
    </row>
    <row r="15" spans="2:33" ht="27.9" customHeight="1" x14ac:dyDescent="0.4">
      <c r="B15" s="195">
        <v>26</v>
      </c>
      <c r="C15" s="459"/>
      <c r="D15" s="2" t="s">
        <v>197</v>
      </c>
      <c r="E15" s="3"/>
      <c r="F15" s="2">
        <v>40</v>
      </c>
      <c r="G15" s="2" t="s">
        <v>78</v>
      </c>
      <c r="H15" s="2"/>
      <c r="I15" s="2">
        <v>20</v>
      </c>
      <c r="J15" s="2" t="s">
        <v>60</v>
      </c>
      <c r="K15" s="2"/>
      <c r="L15" s="2">
        <v>20</v>
      </c>
      <c r="M15" s="492" t="s">
        <v>409</v>
      </c>
      <c r="N15" s="493"/>
      <c r="O15" s="2">
        <v>20</v>
      </c>
      <c r="P15" s="2"/>
      <c r="Q15" s="2"/>
      <c r="R15" s="2"/>
      <c r="S15" s="492" t="s">
        <v>409</v>
      </c>
      <c r="T15" s="493"/>
      <c r="U15" s="2">
        <v>10</v>
      </c>
      <c r="V15" s="461"/>
      <c r="W15" s="46" t="s">
        <v>112</v>
      </c>
      <c r="X15" s="47" t="s">
        <v>25</v>
      </c>
      <c r="Y15" s="196">
        <v>2.1</v>
      </c>
      <c r="Z15" s="19"/>
      <c r="AA15" s="48" t="s">
        <v>26</v>
      </c>
      <c r="AB15" s="20">
        <v>2</v>
      </c>
      <c r="AC15" s="49">
        <f>AB15*7</f>
        <v>14</v>
      </c>
      <c r="AD15" s="20">
        <f>AB15*5</f>
        <v>10</v>
      </c>
      <c r="AE15" s="20" t="s">
        <v>27</v>
      </c>
      <c r="AF15" s="50">
        <f>AC15*4+AD15*9</f>
        <v>146</v>
      </c>
      <c r="AG15" s="108"/>
    </row>
    <row r="16" spans="2:33" ht="27.9" customHeight="1" x14ac:dyDescent="0.4">
      <c r="B16" s="195" t="s">
        <v>10</v>
      </c>
      <c r="C16" s="459"/>
      <c r="D16" s="3"/>
      <c r="E16" s="3"/>
      <c r="F16" s="3"/>
      <c r="G16" s="2"/>
      <c r="H16" s="51"/>
      <c r="I16" s="2"/>
      <c r="J16" s="2" t="s">
        <v>155</v>
      </c>
      <c r="K16" s="2" t="s">
        <v>428</v>
      </c>
      <c r="L16" s="2">
        <v>10</v>
      </c>
      <c r="M16" s="3"/>
      <c r="N16" s="101"/>
      <c r="O16" s="2"/>
      <c r="P16" s="2"/>
      <c r="Q16" s="51"/>
      <c r="R16" s="2"/>
      <c r="S16" s="3" t="s">
        <v>410</v>
      </c>
      <c r="T16" s="2"/>
      <c r="U16" s="2">
        <v>1</v>
      </c>
      <c r="V16" s="461"/>
      <c r="W16" s="105">
        <f>Y13*0+Y14*5+Y15*0+Y16*5+Y17*0+Y18*8-1</f>
        <v>24.5</v>
      </c>
      <c r="X16" s="47" t="s">
        <v>28</v>
      </c>
      <c r="Y16" s="196">
        <v>2.5</v>
      </c>
      <c r="Z16" s="18"/>
      <c r="AA16" s="19" t="s">
        <v>29</v>
      </c>
      <c r="AB16" s="20">
        <v>1.5</v>
      </c>
      <c r="AC16" s="20">
        <f>AB16*1</f>
        <v>1.5</v>
      </c>
      <c r="AD16" s="20" t="s">
        <v>27</v>
      </c>
      <c r="AE16" s="20">
        <f>AB16*5</f>
        <v>7.5</v>
      </c>
      <c r="AF16" s="20">
        <f>AC16*4+AE16*4</f>
        <v>36</v>
      </c>
      <c r="AG16" s="110"/>
    </row>
    <row r="17" spans="2:33" ht="27.9" customHeight="1" x14ac:dyDescent="0.3">
      <c r="B17" s="491" t="s">
        <v>95</v>
      </c>
      <c r="C17" s="459"/>
      <c r="D17" s="3"/>
      <c r="E17" s="3"/>
      <c r="F17" s="3"/>
      <c r="G17" s="2"/>
      <c r="H17" s="51"/>
      <c r="I17" s="2"/>
      <c r="J17" s="2"/>
      <c r="K17" s="101"/>
      <c r="L17" s="2"/>
      <c r="M17" s="3"/>
      <c r="N17" s="2"/>
      <c r="O17" s="2"/>
      <c r="P17" s="2"/>
      <c r="Q17" s="51"/>
      <c r="R17" s="2"/>
      <c r="S17" s="3"/>
      <c r="T17" s="2"/>
      <c r="U17" s="2"/>
      <c r="V17" s="461"/>
      <c r="W17" s="46" t="s">
        <v>113</v>
      </c>
      <c r="X17" s="47" t="s">
        <v>31</v>
      </c>
      <c r="Y17" s="196">
        <v>0</v>
      </c>
      <c r="Z17" s="19"/>
      <c r="AA17" s="19" t="s">
        <v>32</v>
      </c>
      <c r="AB17" s="20">
        <v>2.5</v>
      </c>
      <c r="AC17" s="20"/>
      <c r="AD17" s="20">
        <f>AB17*5</f>
        <v>12.5</v>
      </c>
      <c r="AE17" s="20" t="s">
        <v>27</v>
      </c>
      <c r="AF17" s="20">
        <f>AD17*9</f>
        <v>112.5</v>
      </c>
      <c r="AG17" s="108"/>
    </row>
    <row r="18" spans="2:33" ht="27.9" customHeight="1" x14ac:dyDescent="0.4">
      <c r="B18" s="491"/>
      <c r="C18" s="459"/>
      <c r="D18" s="3"/>
      <c r="E18" s="3"/>
      <c r="F18" s="3"/>
      <c r="G18" s="2"/>
      <c r="H18" s="51"/>
      <c r="I18" s="2"/>
      <c r="J18" s="2"/>
      <c r="K18" s="51"/>
      <c r="L18" s="2"/>
      <c r="M18" s="3"/>
      <c r="N18" s="2"/>
      <c r="O18" s="2"/>
      <c r="P18" s="2"/>
      <c r="Q18" s="51"/>
      <c r="R18" s="2"/>
      <c r="S18" s="2"/>
      <c r="T18" s="51"/>
      <c r="U18" s="2"/>
      <c r="V18" s="461"/>
      <c r="W18" s="105">
        <f>Y13*2+Y14*7+Y15*1+Y16*0+Y17*0+Y18*8</f>
        <v>30.3</v>
      </c>
      <c r="X18" s="95" t="s">
        <v>40</v>
      </c>
      <c r="Y18" s="197">
        <v>0</v>
      </c>
      <c r="Z18" s="18"/>
      <c r="AA18" s="19" t="s">
        <v>33</v>
      </c>
      <c r="AE18" s="19">
        <f>AB18*15</f>
        <v>0</v>
      </c>
      <c r="AG18" s="110"/>
    </row>
    <row r="19" spans="2:33" ht="27.9" customHeight="1" x14ac:dyDescent="0.3">
      <c r="B19" s="198" t="s">
        <v>34</v>
      </c>
      <c r="C19" s="54"/>
      <c r="D19" s="3"/>
      <c r="E19" s="51"/>
      <c r="F19" s="3"/>
      <c r="G19" s="2"/>
      <c r="H19" s="51"/>
      <c r="I19" s="2"/>
      <c r="J19" s="2"/>
      <c r="K19" s="51"/>
      <c r="L19" s="2"/>
      <c r="M19" s="2"/>
      <c r="N19" s="51"/>
      <c r="O19" s="2"/>
      <c r="P19" s="2"/>
      <c r="Q19" s="51"/>
      <c r="R19" s="2"/>
      <c r="S19" s="2"/>
      <c r="T19" s="51"/>
      <c r="U19" s="2"/>
      <c r="V19" s="461"/>
      <c r="W19" s="46" t="s">
        <v>12</v>
      </c>
      <c r="X19" s="55"/>
      <c r="Y19" s="196"/>
      <c r="Z19" s="19"/>
      <c r="AC19" s="19">
        <f>SUM(AC14:AC18)</f>
        <v>27.5</v>
      </c>
      <c r="AD19" s="19">
        <f>SUM(AD14:AD18)</f>
        <v>22.5</v>
      </c>
      <c r="AE19" s="19">
        <f>SUM(AE14:AE18)</f>
        <v>97.5</v>
      </c>
      <c r="AF19" s="19">
        <f>AC19*4+AD19*9+AE19*4</f>
        <v>702.5</v>
      </c>
      <c r="AG19" s="108"/>
    </row>
    <row r="20" spans="2:33" ht="27.9" customHeight="1" x14ac:dyDescent="0.4">
      <c r="B20" s="199"/>
      <c r="C20" s="57"/>
      <c r="D20" s="51"/>
      <c r="E20" s="51"/>
      <c r="F20" s="2"/>
      <c r="G20" s="2"/>
      <c r="H20" s="51"/>
      <c r="I20" s="2"/>
      <c r="J20" s="2"/>
      <c r="K20" s="51"/>
      <c r="L20" s="2"/>
      <c r="M20" s="2"/>
      <c r="N20" s="51"/>
      <c r="O20" s="2"/>
      <c r="P20" s="2"/>
      <c r="Q20" s="51"/>
      <c r="R20" s="2"/>
      <c r="S20" s="2"/>
      <c r="T20" s="51"/>
      <c r="U20" s="2"/>
      <c r="V20" s="462"/>
      <c r="W20" s="106">
        <f>W14*4+W18*4+W16*9</f>
        <v>743.7</v>
      </c>
      <c r="X20" s="59"/>
      <c r="Y20" s="200"/>
      <c r="Z20" s="18"/>
      <c r="AC20" s="58">
        <f>AC19*4/AF19</f>
        <v>0.15658362989323843</v>
      </c>
      <c r="AD20" s="58">
        <f>AD19*9/AF19</f>
        <v>0.28825622775800713</v>
      </c>
      <c r="AE20" s="58">
        <f>AE19*4/AF19</f>
        <v>0.55516014234875444</v>
      </c>
      <c r="AG20" s="113"/>
    </row>
    <row r="21" spans="2:33" s="40" customFormat="1" ht="27.9" customHeight="1" x14ac:dyDescent="0.4">
      <c r="B21" s="193">
        <v>9</v>
      </c>
      <c r="C21" s="459"/>
      <c r="D21" s="36" t="str">
        <f>'112.8.30-9.29'!J42</f>
        <v>香Q米飯</v>
      </c>
      <c r="E21" s="36" t="s">
        <v>15</v>
      </c>
      <c r="F21" s="36"/>
      <c r="G21" s="36" t="str">
        <f>'112.8.30-9.29'!J43</f>
        <v>新鮮嫩雞排</v>
      </c>
      <c r="H21" s="36" t="s">
        <v>412</v>
      </c>
      <c r="I21" s="36"/>
      <c r="J21" s="36" t="str">
        <f>'112.8.30-9.29'!J44</f>
        <v>香炒玉蜀黍</v>
      </c>
      <c r="K21" s="36" t="s">
        <v>17</v>
      </c>
      <c r="L21" s="36"/>
      <c r="M21" s="36" t="str">
        <f>'112.8.30-9.29'!J45</f>
        <v>韓式泡菜鍋</v>
      </c>
      <c r="N21" s="36" t="s">
        <v>55</v>
      </c>
      <c r="O21" s="36"/>
      <c r="P21" s="36" t="str">
        <f>'112.8.30-9.29'!J46</f>
        <v>有機蔬菜</v>
      </c>
      <c r="Q21" s="36" t="s">
        <v>18</v>
      </c>
      <c r="R21" s="36"/>
      <c r="S21" s="36" t="str">
        <f>'112.8.30-9.29'!J47</f>
        <v>日式海芽湯</v>
      </c>
      <c r="T21" s="36" t="s">
        <v>17</v>
      </c>
      <c r="U21" s="36"/>
      <c r="V21" s="460"/>
      <c r="W21" s="37" t="s">
        <v>114</v>
      </c>
      <c r="X21" s="38" t="s">
        <v>19</v>
      </c>
      <c r="Y21" s="194">
        <v>5.7</v>
      </c>
      <c r="Z21" s="19"/>
      <c r="AA21" s="19"/>
      <c r="AB21" s="20"/>
      <c r="AC21" s="19" t="s">
        <v>20</v>
      </c>
      <c r="AD21" s="19" t="s">
        <v>21</v>
      </c>
      <c r="AE21" s="19" t="s">
        <v>22</v>
      </c>
      <c r="AF21" s="19" t="s">
        <v>23</v>
      </c>
      <c r="AG21" s="108"/>
    </row>
    <row r="22" spans="2:33" ht="27.9" customHeight="1" x14ac:dyDescent="0.4">
      <c r="B22" s="195" t="s">
        <v>8</v>
      </c>
      <c r="C22" s="459"/>
      <c r="D22" s="2" t="s">
        <v>146</v>
      </c>
      <c r="E22" s="3"/>
      <c r="F22" s="2">
        <v>100</v>
      </c>
      <c r="G22" s="2" t="s">
        <v>462</v>
      </c>
      <c r="H22" s="2"/>
      <c r="I22" s="201">
        <v>60</v>
      </c>
      <c r="J22" s="3" t="s">
        <v>160</v>
      </c>
      <c r="K22" s="3"/>
      <c r="L22" s="3">
        <v>35</v>
      </c>
      <c r="M22" s="3" t="s">
        <v>150</v>
      </c>
      <c r="N22" s="2"/>
      <c r="O22" s="3">
        <v>70</v>
      </c>
      <c r="P22" s="2" t="s">
        <v>104</v>
      </c>
      <c r="Q22" s="2"/>
      <c r="R22" s="2">
        <v>80</v>
      </c>
      <c r="S22" s="3" t="s">
        <v>62</v>
      </c>
      <c r="T22" s="2"/>
      <c r="U22" s="2">
        <v>1</v>
      </c>
      <c r="V22" s="461"/>
      <c r="W22" s="110">
        <f>Y21*15+Y22*0+Y23*5+Y24*0+Y25*15+Y26*12+10</f>
        <v>104</v>
      </c>
      <c r="X22" s="42" t="s">
        <v>89</v>
      </c>
      <c r="Y22" s="196">
        <v>2.5</v>
      </c>
      <c r="Z22" s="18"/>
      <c r="AA22" s="44" t="s">
        <v>24</v>
      </c>
      <c r="AB22" s="20">
        <v>6.2</v>
      </c>
      <c r="AC22" s="20">
        <f>AB22*2</f>
        <v>12.4</v>
      </c>
      <c r="AD22" s="20"/>
      <c r="AE22" s="20">
        <f>AB22*15</f>
        <v>93</v>
      </c>
      <c r="AF22" s="20">
        <f>AC22*4+AE22*4</f>
        <v>421.6</v>
      </c>
      <c r="AG22" s="110"/>
    </row>
    <row r="23" spans="2:33" ht="27.9" customHeight="1" x14ac:dyDescent="0.4">
      <c r="B23" s="195">
        <v>27</v>
      </c>
      <c r="C23" s="459"/>
      <c r="D23" s="2"/>
      <c r="E23" s="3"/>
      <c r="F23" s="2"/>
      <c r="G23" s="2"/>
      <c r="H23" s="2"/>
      <c r="I23" s="144"/>
      <c r="J23" s="3" t="s">
        <v>105</v>
      </c>
      <c r="K23" s="3"/>
      <c r="L23" s="3">
        <v>10</v>
      </c>
      <c r="M23" s="471" t="s">
        <v>301</v>
      </c>
      <c r="N23" s="472"/>
      <c r="O23" s="3">
        <v>10</v>
      </c>
      <c r="P23" s="2"/>
      <c r="Q23" s="2"/>
      <c r="R23" s="2"/>
      <c r="S23" s="3" t="s">
        <v>415</v>
      </c>
      <c r="T23" s="2"/>
      <c r="U23" s="2">
        <v>20</v>
      </c>
      <c r="V23" s="461"/>
      <c r="W23" s="46" t="s">
        <v>115</v>
      </c>
      <c r="X23" s="47" t="s">
        <v>25</v>
      </c>
      <c r="Y23" s="196">
        <v>1.7</v>
      </c>
      <c r="Z23" s="19"/>
      <c r="AA23" s="48" t="s">
        <v>26</v>
      </c>
      <c r="AB23" s="20">
        <v>2</v>
      </c>
      <c r="AC23" s="49">
        <f>AB23*7</f>
        <v>14</v>
      </c>
      <c r="AD23" s="20">
        <f>AB23*5</f>
        <v>10</v>
      </c>
      <c r="AE23" s="20" t="s">
        <v>27</v>
      </c>
      <c r="AF23" s="50">
        <f>AC23*4+AD23*9</f>
        <v>146</v>
      </c>
      <c r="AG23" s="108"/>
    </row>
    <row r="24" spans="2:33" ht="27.9" customHeight="1" x14ac:dyDescent="0.4">
      <c r="B24" s="195" t="s">
        <v>10</v>
      </c>
      <c r="C24" s="459"/>
      <c r="D24" s="3"/>
      <c r="E24" s="3"/>
      <c r="F24" s="3"/>
      <c r="G24" s="67"/>
      <c r="H24" s="145"/>
      <c r="I24" s="201"/>
      <c r="J24" s="3" t="s">
        <v>186</v>
      </c>
      <c r="K24" s="3"/>
      <c r="L24" s="3">
        <v>1</v>
      </c>
      <c r="M24" s="3" t="s">
        <v>296</v>
      </c>
      <c r="N24" s="101"/>
      <c r="O24" s="2">
        <v>3</v>
      </c>
      <c r="P24" s="2"/>
      <c r="Q24" s="51"/>
      <c r="R24" s="2"/>
      <c r="S24" s="2" t="s">
        <v>376</v>
      </c>
      <c r="T24" s="51"/>
      <c r="U24" s="2">
        <v>1</v>
      </c>
      <c r="V24" s="461"/>
      <c r="W24" s="105">
        <f>Y21*0+Y22*5+Y23*0+Y24*5+Y25*0+Y26*8</f>
        <v>25</v>
      </c>
      <c r="X24" s="47" t="s">
        <v>28</v>
      </c>
      <c r="Y24" s="196">
        <v>2.5</v>
      </c>
      <c r="Z24" s="18"/>
      <c r="AA24" s="19" t="s">
        <v>29</v>
      </c>
      <c r="AB24" s="20">
        <v>1.7</v>
      </c>
      <c r="AC24" s="20">
        <f>AB24*1</f>
        <v>1.7</v>
      </c>
      <c r="AD24" s="20" t="s">
        <v>27</v>
      </c>
      <c r="AE24" s="20">
        <f>AB24*5</f>
        <v>8.5</v>
      </c>
      <c r="AF24" s="20">
        <f>AC24*4+AE24*4</f>
        <v>40.799999999999997</v>
      </c>
      <c r="AG24" s="110"/>
    </row>
    <row r="25" spans="2:33" ht="27.9" customHeight="1" x14ac:dyDescent="0.3">
      <c r="B25" s="491" t="s">
        <v>96</v>
      </c>
      <c r="C25" s="459"/>
      <c r="D25" s="51"/>
      <c r="E25" s="51"/>
      <c r="F25" s="2"/>
      <c r="G25" s="2"/>
      <c r="H25" s="51"/>
      <c r="I25" s="2"/>
      <c r="J25" s="3"/>
      <c r="K25" s="2"/>
      <c r="L25" s="3"/>
      <c r="M25" s="3" t="s">
        <v>413</v>
      </c>
      <c r="N25" s="101"/>
      <c r="O25" s="2">
        <v>1</v>
      </c>
      <c r="P25" s="2"/>
      <c r="Q25" s="51"/>
      <c r="R25" s="2"/>
      <c r="S25" s="2"/>
      <c r="T25" s="51"/>
      <c r="U25" s="2"/>
      <c r="V25" s="461"/>
      <c r="W25" s="46" t="s">
        <v>109</v>
      </c>
      <c r="X25" s="47" t="s">
        <v>31</v>
      </c>
      <c r="Y25" s="196">
        <v>0</v>
      </c>
      <c r="Z25" s="19"/>
      <c r="AA25" s="19" t="s">
        <v>32</v>
      </c>
      <c r="AB25" s="20">
        <v>2.5</v>
      </c>
      <c r="AC25" s="20"/>
      <c r="AD25" s="20">
        <f>AB25*5</f>
        <v>12.5</v>
      </c>
      <c r="AE25" s="20" t="s">
        <v>27</v>
      </c>
      <c r="AF25" s="20">
        <f>AD25*9</f>
        <v>112.5</v>
      </c>
      <c r="AG25" s="108"/>
    </row>
    <row r="26" spans="2:33" ht="27.9" customHeight="1" x14ac:dyDescent="0.4">
      <c r="B26" s="491"/>
      <c r="C26" s="459"/>
      <c r="D26" s="51"/>
      <c r="E26" s="51"/>
      <c r="F26" s="2"/>
      <c r="G26" s="2"/>
      <c r="H26" s="51"/>
      <c r="I26" s="2"/>
      <c r="J26" s="3"/>
      <c r="K26" s="2"/>
      <c r="L26" s="3"/>
      <c r="M26" s="3" t="s">
        <v>414</v>
      </c>
      <c r="N26" s="51"/>
      <c r="O26" s="2">
        <v>1</v>
      </c>
      <c r="P26" s="2"/>
      <c r="Q26" s="51"/>
      <c r="R26" s="2"/>
      <c r="S26" s="2"/>
      <c r="T26" s="147"/>
      <c r="U26" s="2"/>
      <c r="V26" s="461"/>
      <c r="W26" s="105">
        <f>Y21*2+Y22*7+Y23*1+Y24*0+Y25*0+Y26*8-1.8</f>
        <v>28.799999999999997</v>
      </c>
      <c r="X26" s="95" t="s">
        <v>40</v>
      </c>
      <c r="Y26" s="197">
        <v>0</v>
      </c>
      <c r="Z26" s="18"/>
      <c r="AA26" s="19" t="s">
        <v>33</v>
      </c>
      <c r="AB26" s="20">
        <v>1</v>
      </c>
      <c r="AE26" s="19">
        <f>AB26*15</f>
        <v>15</v>
      </c>
      <c r="AG26" s="110"/>
    </row>
    <row r="27" spans="2:33" ht="27.9" customHeight="1" x14ac:dyDescent="0.3">
      <c r="B27" s="198" t="s">
        <v>34</v>
      </c>
      <c r="C27" s="54"/>
      <c r="D27" s="51"/>
      <c r="E27" s="51"/>
      <c r="F27" s="2"/>
      <c r="G27" s="2"/>
      <c r="H27" s="51"/>
      <c r="I27" s="2"/>
      <c r="J27" s="2"/>
      <c r="K27" s="51"/>
      <c r="L27" s="2"/>
      <c r="M27" s="2"/>
      <c r="N27" s="51"/>
      <c r="O27" s="2"/>
      <c r="P27" s="2"/>
      <c r="Q27" s="51"/>
      <c r="R27" s="2"/>
      <c r="S27" s="3"/>
      <c r="T27" s="94"/>
      <c r="U27" s="94"/>
      <c r="V27" s="461"/>
      <c r="W27" s="46" t="s">
        <v>12</v>
      </c>
      <c r="X27" s="55"/>
      <c r="Y27" s="196"/>
      <c r="Z27" s="19"/>
      <c r="AC27" s="19">
        <f>SUM(AC22:AC26)</f>
        <v>28.099999999999998</v>
      </c>
      <c r="AD27" s="19">
        <f>SUM(AD22:AD26)</f>
        <v>22.5</v>
      </c>
      <c r="AE27" s="19">
        <f>SUM(AE22:AE26)</f>
        <v>116.5</v>
      </c>
      <c r="AF27" s="19">
        <f>AC27*4+AD27*9+AE27*4</f>
        <v>780.9</v>
      </c>
      <c r="AG27" s="108"/>
    </row>
    <row r="28" spans="2:33" ht="27.9" customHeight="1" x14ac:dyDescent="0.4">
      <c r="B28" s="199"/>
      <c r="C28" s="57"/>
      <c r="D28" s="51"/>
      <c r="E28" s="51"/>
      <c r="F28" s="2"/>
      <c r="G28" s="2"/>
      <c r="H28" s="51"/>
      <c r="I28" s="2"/>
      <c r="J28" s="2"/>
      <c r="K28" s="51"/>
      <c r="L28" s="2"/>
      <c r="M28" s="2"/>
      <c r="N28" s="51"/>
      <c r="O28" s="2"/>
      <c r="P28" s="2"/>
      <c r="Q28" s="51"/>
      <c r="R28" s="2"/>
      <c r="S28" s="2"/>
      <c r="T28" s="51"/>
      <c r="U28" s="2"/>
      <c r="V28" s="462"/>
      <c r="W28" s="106">
        <f>W22*4+W26*4+W24*9</f>
        <v>756.2</v>
      </c>
      <c r="X28" s="59"/>
      <c r="Y28" s="200"/>
      <c r="Z28" s="18"/>
      <c r="AC28" s="58">
        <f>AC27*4/AF27</f>
        <v>0.14393648354462799</v>
      </c>
      <c r="AD28" s="58">
        <f>AD27*9/AF27</f>
        <v>0.25931617364579335</v>
      </c>
      <c r="AE28" s="58">
        <f>AE27*4/AF27</f>
        <v>0.59674734280957875</v>
      </c>
      <c r="AG28" s="113"/>
    </row>
    <row r="29" spans="2:33" s="40" customFormat="1" ht="27.9" customHeight="1" x14ac:dyDescent="0.4">
      <c r="B29" s="35">
        <v>9</v>
      </c>
      <c r="C29" s="459"/>
      <c r="D29" s="36" t="str">
        <f>'112.8.30-9.29'!N42</f>
        <v>地瓜飯</v>
      </c>
      <c r="E29" s="36" t="s">
        <v>72</v>
      </c>
      <c r="F29" s="36"/>
      <c r="G29" s="36" t="str">
        <f>'112.8.30-9.29'!N43</f>
        <v>薑泥肉片</v>
      </c>
      <c r="H29" s="36" t="s">
        <v>17</v>
      </c>
      <c r="I29" s="36"/>
      <c r="J29" s="36" t="str">
        <f>'112.8.30-9.29'!N44</f>
        <v>花椰菜拌蝦卷(海加)</v>
      </c>
      <c r="K29" s="36" t="s">
        <v>17</v>
      </c>
      <c r="L29" s="36"/>
      <c r="M29" s="36" t="str">
        <f>'112.8.30-9.29'!N45</f>
        <v>醬汁豆腐(豆)(海)</v>
      </c>
      <c r="N29" s="36" t="s">
        <v>17</v>
      </c>
      <c r="O29" s="36"/>
      <c r="P29" s="36" t="str">
        <f>'112.8.30-9.29'!N46</f>
        <v>淺色蔬菜</v>
      </c>
      <c r="Q29" s="36" t="s">
        <v>18</v>
      </c>
      <c r="R29" s="36"/>
      <c r="S29" s="36" t="str">
        <f>'112.8.30-9.29'!N47</f>
        <v>冬瓜湯</v>
      </c>
      <c r="T29" s="36" t="s">
        <v>17</v>
      </c>
      <c r="U29" s="36"/>
      <c r="V29" s="460"/>
      <c r="W29" s="37" t="s">
        <v>116</v>
      </c>
      <c r="X29" s="38" t="s">
        <v>19</v>
      </c>
      <c r="Y29" s="39">
        <v>5</v>
      </c>
      <c r="Z29" s="19"/>
      <c r="AA29" s="19"/>
      <c r="AB29" s="20"/>
      <c r="AC29" s="19" t="s">
        <v>20</v>
      </c>
      <c r="AD29" s="19" t="s">
        <v>21</v>
      </c>
      <c r="AE29" s="19" t="s">
        <v>22</v>
      </c>
      <c r="AF29" s="19" t="s">
        <v>23</v>
      </c>
      <c r="AG29" s="108"/>
    </row>
    <row r="30" spans="2:33" s="66" customFormat="1" ht="27.75" customHeight="1" x14ac:dyDescent="0.55000000000000004">
      <c r="B30" s="41" t="s">
        <v>8</v>
      </c>
      <c r="C30" s="459"/>
      <c r="D30" s="2" t="s">
        <v>52</v>
      </c>
      <c r="E30" s="2"/>
      <c r="F30" s="2">
        <v>55</v>
      </c>
      <c r="G30" s="469" t="s">
        <v>293</v>
      </c>
      <c r="H30" s="470"/>
      <c r="I30" s="201">
        <v>60</v>
      </c>
      <c r="J30" s="2" t="s">
        <v>185</v>
      </c>
      <c r="K30" s="2"/>
      <c r="L30" s="2">
        <v>50</v>
      </c>
      <c r="M30" s="143" t="s">
        <v>419</v>
      </c>
      <c r="N30" s="167" t="s">
        <v>420</v>
      </c>
      <c r="O30" s="170">
        <v>1</v>
      </c>
      <c r="P30" s="2" t="s">
        <v>104</v>
      </c>
      <c r="Q30" s="2"/>
      <c r="R30" s="2">
        <v>80</v>
      </c>
      <c r="S30" s="3" t="s">
        <v>422</v>
      </c>
      <c r="T30" s="2"/>
      <c r="U30" s="2">
        <v>50</v>
      </c>
      <c r="V30" s="461"/>
      <c r="W30" s="110">
        <f>Y29*15+Y30*0+Y31*5+Y32*0+Y33*15+Y34*12+15</f>
        <v>99</v>
      </c>
      <c r="X30" s="42" t="s">
        <v>89</v>
      </c>
      <c r="Y30" s="43">
        <v>2.5</v>
      </c>
      <c r="Z30" s="63"/>
      <c r="AA30" s="64" t="s">
        <v>24</v>
      </c>
      <c r="AB30" s="65">
        <v>6.2</v>
      </c>
      <c r="AC30" s="65">
        <f>AB30*2</f>
        <v>12.4</v>
      </c>
      <c r="AD30" s="65"/>
      <c r="AE30" s="65">
        <f>AB30*15</f>
        <v>93</v>
      </c>
      <c r="AF30" s="65">
        <f>AC30*4+AE30*4</f>
        <v>421.6</v>
      </c>
      <c r="AG30" s="110"/>
    </row>
    <row r="31" spans="2:33" s="66" customFormat="1" ht="27.9" customHeight="1" x14ac:dyDescent="0.4">
      <c r="B31" s="41">
        <v>28</v>
      </c>
      <c r="C31" s="459"/>
      <c r="D31" s="2" t="s">
        <v>146</v>
      </c>
      <c r="E31" s="2"/>
      <c r="F31" s="2">
        <v>80</v>
      </c>
      <c r="G31" s="224" t="s">
        <v>148</v>
      </c>
      <c r="H31" s="228"/>
      <c r="I31" s="2">
        <v>1</v>
      </c>
      <c r="J31" s="2" t="s">
        <v>416</v>
      </c>
      <c r="K31" s="2" t="s">
        <v>417</v>
      </c>
      <c r="L31" s="2">
        <v>30</v>
      </c>
      <c r="M31" s="67" t="s">
        <v>418</v>
      </c>
      <c r="N31" s="168" t="s">
        <v>153</v>
      </c>
      <c r="O31" s="202">
        <v>60</v>
      </c>
      <c r="P31" s="2"/>
      <c r="Q31" s="2"/>
      <c r="R31" s="2"/>
      <c r="S31" s="3" t="s">
        <v>148</v>
      </c>
      <c r="T31" s="2"/>
      <c r="U31" s="2">
        <v>1</v>
      </c>
      <c r="V31" s="461"/>
      <c r="W31" s="46" t="s">
        <v>117</v>
      </c>
      <c r="X31" s="47" t="s">
        <v>25</v>
      </c>
      <c r="Y31" s="43">
        <v>1.8</v>
      </c>
      <c r="Z31" s="67"/>
      <c r="AA31" s="68" t="s">
        <v>26</v>
      </c>
      <c r="AB31" s="65">
        <v>2.1</v>
      </c>
      <c r="AC31" s="69">
        <f>AB31*7</f>
        <v>14.700000000000001</v>
      </c>
      <c r="AD31" s="65">
        <f>AB31*5</f>
        <v>10.5</v>
      </c>
      <c r="AE31" s="65" t="s">
        <v>27</v>
      </c>
      <c r="AF31" s="70">
        <f>AC31*4+AD31*9</f>
        <v>153.30000000000001</v>
      </c>
      <c r="AG31" s="108"/>
    </row>
    <row r="32" spans="2:33" s="66" customFormat="1" ht="27.9" customHeight="1" x14ac:dyDescent="0.55000000000000004">
      <c r="B32" s="41" t="s">
        <v>10</v>
      </c>
      <c r="C32" s="459"/>
      <c r="D32" s="51"/>
      <c r="E32" s="51"/>
      <c r="F32" s="2"/>
      <c r="G32" s="67"/>
      <c r="H32" s="145"/>
      <c r="I32" s="201"/>
      <c r="J32" s="2" t="s">
        <v>317</v>
      </c>
      <c r="K32" s="2"/>
      <c r="L32" s="2">
        <v>1</v>
      </c>
      <c r="M32" s="67"/>
      <c r="N32" s="168"/>
      <c r="O32" s="202"/>
      <c r="P32" s="2"/>
      <c r="Q32" s="51"/>
      <c r="R32" s="2"/>
      <c r="S32" s="2"/>
      <c r="T32" s="3"/>
      <c r="U32" s="2"/>
      <c r="V32" s="461"/>
      <c r="W32" s="105">
        <f>Y29*0+Y30*5+Y31*0+Y32*5+Y33*0+Y34*8</f>
        <v>22.5</v>
      </c>
      <c r="X32" s="47" t="s">
        <v>28</v>
      </c>
      <c r="Y32" s="43">
        <v>2</v>
      </c>
      <c r="Z32" s="63"/>
      <c r="AA32" s="71" t="s">
        <v>29</v>
      </c>
      <c r="AB32" s="65">
        <v>1.6</v>
      </c>
      <c r="AC32" s="65">
        <f>AB32*1</f>
        <v>1.6</v>
      </c>
      <c r="AD32" s="65" t="s">
        <v>27</v>
      </c>
      <c r="AE32" s="65">
        <f>AB32*5</f>
        <v>8</v>
      </c>
      <c r="AF32" s="65">
        <f>AC32*4+AE32*4</f>
        <v>38.4</v>
      </c>
      <c r="AG32" s="110"/>
    </row>
    <row r="33" spans="2:33" s="66" customFormat="1" ht="27.9" customHeight="1" x14ac:dyDescent="0.3">
      <c r="B33" s="463" t="s">
        <v>38</v>
      </c>
      <c r="C33" s="459"/>
      <c r="D33" s="51"/>
      <c r="E33" s="51"/>
      <c r="F33" s="2"/>
      <c r="G33" s="2"/>
      <c r="H33" s="2"/>
      <c r="I33" s="2"/>
      <c r="J33" s="2"/>
      <c r="K33" s="2"/>
      <c r="L33" s="2"/>
      <c r="M33" s="67"/>
      <c r="N33" s="168"/>
      <c r="O33" s="202"/>
      <c r="P33" s="2"/>
      <c r="Q33" s="51"/>
      <c r="R33" s="2"/>
      <c r="S33" s="3"/>
      <c r="T33" s="51"/>
      <c r="U33" s="2"/>
      <c r="V33" s="461"/>
      <c r="W33" s="46" t="s">
        <v>109</v>
      </c>
      <c r="X33" s="47" t="s">
        <v>31</v>
      </c>
      <c r="Y33" s="43">
        <v>0</v>
      </c>
      <c r="Z33" s="67"/>
      <c r="AA33" s="71" t="s">
        <v>32</v>
      </c>
      <c r="AB33" s="65">
        <v>2.5</v>
      </c>
      <c r="AC33" s="65"/>
      <c r="AD33" s="65">
        <f>AB33*5</f>
        <v>12.5</v>
      </c>
      <c r="AE33" s="65" t="s">
        <v>27</v>
      </c>
      <c r="AF33" s="65">
        <f>AD33*9</f>
        <v>112.5</v>
      </c>
      <c r="AG33" s="108"/>
    </row>
    <row r="34" spans="2:33" s="66" customFormat="1" ht="27.9" customHeight="1" x14ac:dyDescent="0.55000000000000004">
      <c r="B34" s="463"/>
      <c r="C34" s="459"/>
      <c r="D34" s="51"/>
      <c r="E34" s="51"/>
      <c r="F34" s="2"/>
      <c r="G34" s="2"/>
      <c r="H34" s="51"/>
      <c r="I34" s="2"/>
      <c r="J34" s="3"/>
      <c r="K34" s="51"/>
      <c r="L34" s="3"/>
      <c r="M34" s="67"/>
      <c r="N34" s="168"/>
      <c r="O34" s="201"/>
      <c r="P34" s="2"/>
      <c r="Q34" s="51"/>
      <c r="R34" s="2"/>
      <c r="S34" s="3"/>
      <c r="T34" s="51"/>
      <c r="U34" s="2"/>
      <c r="V34" s="461"/>
      <c r="W34" s="105">
        <f>Y29*2+Y30*7+Y31*1+Y32*0+Y33*0+Y34*8</f>
        <v>29.3</v>
      </c>
      <c r="X34" s="95" t="s">
        <v>40</v>
      </c>
      <c r="Y34" s="52">
        <v>0</v>
      </c>
      <c r="Z34" s="63"/>
      <c r="AA34" s="71" t="s">
        <v>33</v>
      </c>
      <c r="AB34" s="65"/>
      <c r="AC34" s="71"/>
      <c r="AD34" s="71"/>
      <c r="AE34" s="71">
        <f>AB34*15</f>
        <v>0</v>
      </c>
      <c r="AF34" s="71"/>
      <c r="AG34" s="110"/>
    </row>
    <row r="35" spans="2:33" s="66" customFormat="1" ht="27.9" customHeight="1" x14ac:dyDescent="0.3">
      <c r="B35" s="53" t="s">
        <v>34</v>
      </c>
      <c r="C35" s="54"/>
      <c r="D35" s="51"/>
      <c r="E35" s="51"/>
      <c r="F35" s="2"/>
      <c r="G35" s="2"/>
      <c r="H35" s="51"/>
      <c r="I35" s="2"/>
      <c r="J35" s="2"/>
      <c r="K35" s="51"/>
      <c r="L35" s="2"/>
      <c r="M35" s="2"/>
      <c r="N35" s="51"/>
      <c r="O35" s="2"/>
      <c r="P35" s="2"/>
      <c r="Q35" s="51"/>
      <c r="R35" s="2"/>
      <c r="S35" s="2"/>
      <c r="T35" s="51"/>
      <c r="U35" s="2"/>
      <c r="V35" s="461"/>
      <c r="W35" s="46" t="s">
        <v>12</v>
      </c>
      <c r="X35" s="55"/>
      <c r="Y35" s="43"/>
      <c r="Z35" s="67"/>
      <c r="AA35" s="71"/>
      <c r="AB35" s="65"/>
      <c r="AC35" s="71">
        <f>SUM(AC30:AC34)</f>
        <v>28.700000000000003</v>
      </c>
      <c r="AD35" s="71">
        <f>SUM(AD30:AD34)</f>
        <v>23</v>
      </c>
      <c r="AE35" s="71">
        <f>SUM(AE30:AE34)</f>
        <v>101</v>
      </c>
      <c r="AF35" s="71">
        <f>AC35*4+AD35*9+AE35*4</f>
        <v>725.8</v>
      </c>
      <c r="AG35" s="108"/>
    </row>
    <row r="36" spans="2:33" s="66" customFormat="1" ht="27.9" customHeight="1" x14ac:dyDescent="0.55000000000000004">
      <c r="B36" s="177"/>
      <c r="C36" s="178"/>
      <c r="D36" s="179"/>
      <c r="E36" s="179"/>
      <c r="F36" s="180"/>
      <c r="G36" s="180"/>
      <c r="H36" s="179"/>
      <c r="I36" s="180"/>
      <c r="J36" s="180"/>
      <c r="K36" s="179"/>
      <c r="L36" s="180"/>
      <c r="M36" s="180"/>
      <c r="N36" s="179"/>
      <c r="O36" s="180"/>
      <c r="P36" s="180"/>
      <c r="Q36" s="179"/>
      <c r="R36" s="180"/>
      <c r="S36" s="180"/>
      <c r="T36" s="179"/>
      <c r="U36" s="180"/>
      <c r="V36" s="488"/>
      <c r="W36" s="106">
        <f>W30*4+W34*4+W32*9</f>
        <v>715.7</v>
      </c>
      <c r="X36" s="181"/>
      <c r="Y36" s="182"/>
      <c r="Z36" s="63"/>
      <c r="AA36" s="67"/>
      <c r="AB36" s="77"/>
      <c r="AC36" s="78">
        <f>AC35*4/AF35</f>
        <v>0.15817029484706532</v>
      </c>
      <c r="AD36" s="78">
        <f>AD35*9/AF35</f>
        <v>0.28520253513364563</v>
      </c>
      <c r="AE36" s="78">
        <f>AE35*4/AF35</f>
        <v>0.55662717001928907</v>
      </c>
      <c r="AF36" s="67"/>
      <c r="AG36" s="113"/>
    </row>
    <row r="37" spans="2:33" s="40" customFormat="1" ht="27.9" customHeight="1" x14ac:dyDescent="0.4">
      <c r="B37" s="35">
        <v>9</v>
      </c>
      <c r="C37" s="459"/>
      <c r="D37" s="36" t="s">
        <v>405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460"/>
      <c r="W37" s="37"/>
      <c r="X37" s="38"/>
      <c r="Y37" s="39"/>
      <c r="Z37" s="19"/>
      <c r="AA37" s="19"/>
      <c r="AB37" s="20"/>
      <c r="AC37" s="19" t="s">
        <v>20</v>
      </c>
      <c r="AD37" s="19" t="s">
        <v>21</v>
      </c>
      <c r="AE37" s="19" t="s">
        <v>22</v>
      </c>
      <c r="AF37" s="19" t="s">
        <v>23</v>
      </c>
    </row>
    <row r="38" spans="2:33" ht="27.9" customHeight="1" x14ac:dyDescent="0.4">
      <c r="B38" s="41" t="s">
        <v>8</v>
      </c>
      <c r="C38" s="459"/>
      <c r="D38" s="2"/>
      <c r="E38" s="3"/>
      <c r="F38" s="2"/>
      <c r="G38" s="133"/>
      <c r="H38" s="135"/>
      <c r="I38" s="133"/>
      <c r="J38" s="227"/>
      <c r="K38" s="135"/>
      <c r="L38" s="133"/>
      <c r="M38" s="133"/>
      <c r="N38" s="135"/>
      <c r="O38" s="133"/>
      <c r="P38" s="2"/>
      <c r="Q38" s="2"/>
      <c r="R38" s="2"/>
      <c r="S38" s="135"/>
      <c r="T38" s="135"/>
      <c r="U38" s="135"/>
      <c r="V38" s="461"/>
      <c r="W38" s="110"/>
      <c r="X38" s="42"/>
      <c r="Y38" s="43"/>
      <c r="Z38" s="18"/>
      <c r="AA38" s="44" t="s">
        <v>24</v>
      </c>
      <c r="AB38" s="20">
        <v>6</v>
      </c>
      <c r="AC38" s="20">
        <f>AB38*2</f>
        <v>12</v>
      </c>
      <c r="AD38" s="20"/>
      <c r="AE38" s="20">
        <f>AB38*15</f>
        <v>90</v>
      </c>
      <c r="AF38" s="20">
        <f>AC38*4+AE38*4</f>
        <v>408</v>
      </c>
    </row>
    <row r="39" spans="2:33" ht="27.9" customHeight="1" x14ac:dyDescent="0.4">
      <c r="B39" s="41">
        <v>29</v>
      </c>
      <c r="C39" s="459"/>
      <c r="D39" s="224"/>
      <c r="E39" s="225"/>
      <c r="F39" s="226"/>
      <c r="G39" s="3"/>
      <c r="H39" s="103"/>
      <c r="I39" s="2"/>
      <c r="J39" s="133"/>
      <c r="K39" s="135"/>
      <c r="L39" s="133"/>
      <c r="M39" s="3"/>
      <c r="N39" s="103"/>
      <c r="O39" s="2"/>
      <c r="P39" s="133"/>
      <c r="Q39" s="135"/>
      <c r="R39" s="133"/>
      <c r="S39" s="135"/>
      <c r="T39" s="135"/>
      <c r="U39" s="135"/>
      <c r="V39" s="461"/>
      <c r="W39" s="46"/>
      <c r="X39" s="47"/>
      <c r="Y39" s="43"/>
      <c r="Z39" s="19"/>
      <c r="AA39" s="48" t="s">
        <v>26</v>
      </c>
      <c r="AB39" s="20">
        <v>2.2000000000000002</v>
      </c>
      <c r="AC39" s="49">
        <f>AB39*7</f>
        <v>15.400000000000002</v>
      </c>
      <c r="AD39" s="20">
        <f>AB39*5</f>
        <v>11</v>
      </c>
      <c r="AE39" s="20" t="s">
        <v>27</v>
      </c>
      <c r="AF39" s="50">
        <f>AC39*4+AD39*9</f>
        <v>160.60000000000002</v>
      </c>
    </row>
    <row r="40" spans="2:33" ht="27.9" customHeight="1" x14ac:dyDescent="0.4">
      <c r="B40" s="41" t="s">
        <v>10</v>
      </c>
      <c r="C40" s="459"/>
      <c r="D40" s="3"/>
      <c r="E40" s="3"/>
      <c r="F40" s="3"/>
      <c r="G40" s="133"/>
      <c r="H40" s="135"/>
      <c r="I40" s="133"/>
      <c r="J40" s="135"/>
      <c r="K40" s="133"/>
      <c r="L40" s="135"/>
      <c r="M40" s="133"/>
      <c r="N40" s="135"/>
      <c r="O40" s="133"/>
      <c r="P40" s="133"/>
      <c r="Q40" s="135"/>
      <c r="R40" s="133"/>
      <c r="S40" s="135"/>
      <c r="T40" s="135"/>
      <c r="U40" s="135"/>
      <c r="V40" s="461"/>
      <c r="W40" s="105"/>
      <c r="X40" s="47"/>
      <c r="Y40" s="43"/>
      <c r="Z40" s="18"/>
      <c r="AA40" s="19" t="s">
        <v>29</v>
      </c>
      <c r="AB40" s="20">
        <v>1.7</v>
      </c>
      <c r="AC40" s="20">
        <f>AB40*1</f>
        <v>1.7</v>
      </c>
      <c r="AD40" s="20" t="s">
        <v>27</v>
      </c>
      <c r="AE40" s="20">
        <f>AB40*5</f>
        <v>8.5</v>
      </c>
      <c r="AF40" s="20">
        <f>AC40*4+AE40*4</f>
        <v>40.799999999999997</v>
      </c>
    </row>
    <row r="41" spans="2:33" ht="27.9" customHeight="1" x14ac:dyDescent="0.3">
      <c r="B41" s="463" t="s">
        <v>30</v>
      </c>
      <c r="C41" s="459"/>
      <c r="D41" s="3"/>
      <c r="E41" s="3"/>
      <c r="F41" s="3"/>
      <c r="G41" s="133"/>
      <c r="H41" s="135"/>
      <c r="I41" s="133"/>
      <c r="J41" s="135"/>
      <c r="K41" s="133"/>
      <c r="L41" s="135"/>
      <c r="M41" s="133"/>
      <c r="N41" s="135"/>
      <c r="O41" s="133"/>
      <c r="P41" s="133"/>
      <c r="Q41" s="135"/>
      <c r="R41" s="133"/>
      <c r="S41" s="135"/>
      <c r="T41" s="135"/>
      <c r="U41" s="135"/>
      <c r="V41" s="461"/>
      <c r="W41" s="46"/>
      <c r="X41" s="47"/>
      <c r="Y41" s="43"/>
      <c r="Z41" s="19"/>
      <c r="AA41" s="19" t="s">
        <v>32</v>
      </c>
      <c r="AB41" s="20">
        <v>2.5</v>
      </c>
      <c r="AC41" s="20"/>
      <c r="AD41" s="20">
        <f>AB41*5</f>
        <v>12.5</v>
      </c>
      <c r="AE41" s="20" t="s">
        <v>27</v>
      </c>
      <c r="AF41" s="20">
        <f>AD41*9</f>
        <v>112.5</v>
      </c>
      <c r="AG41" s="108"/>
    </row>
    <row r="42" spans="2:33" ht="27.9" customHeight="1" x14ac:dyDescent="0.4">
      <c r="B42" s="463"/>
      <c r="C42" s="459"/>
      <c r="D42" s="3"/>
      <c r="E42" s="51"/>
      <c r="F42" s="2"/>
      <c r="G42" s="133"/>
      <c r="H42" s="134"/>
      <c r="I42" s="133"/>
      <c r="J42" s="133"/>
      <c r="K42" s="134"/>
      <c r="L42" s="133"/>
      <c r="M42" s="133"/>
      <c r="N42" s="134"/>
      <c r="O42" s="133"/>
      <c r="P42" s="133"/>
      <c r="Q42" s="134"/>
      <c r="R42" s="133"/>
      <c r="S42" s="135"/>
      <c r="T42" s="134"/>
      <c r="U42" s="135"/>
      <c r="V42" s="461"/>
      <c r="W42" s="105"/>
      <c r="X42" s="95"/>
      <c r="Y42" s="52"/>
      <c r="Z42" s="18"/>
      <c r="AA42" s="19" t="s">
        <v>33</v>
      </c>
      <c r="AE42" s="19">
        <f>AB42*15</f>
        <v>0</v>
      </c>
      <c r="AG42" s="110"/>
    </row>
    <row r="43" spans="2:33" ht="27.9" customHeight="1" x14ac:dyDescent="0.3">
      <c r="B43" s="53" t="s">
        <v>34</v>
      </c>
      <c r="C43" s="54"/>
      <c r="D43" s="3"/>
      <c r="E43" s="51"/>
      <c r="F43" s="2"/>
      <c r="G43" s="2"/>
      <c r="H43" s="51"/>
      <c r="I43" s="2"/>
      <c r="J43" s="3"/>
      <c r="K43" s="51"/>
      <c r="L43" s="3"/>
      <c r="M43" s="2"/>
      <c r="N43" s="51"/>
      <c r="O43" s="2"/>
      <c r="P43" s="2"/>
      <c r="Q43" s="51"/>
      <c r="R43" s="2"/>
      <c r="S43" s="3"/>
      <c r="T43" s="51"/>
      <c r="U43" s="3"/>
      <c r="V43" s="461"/>
      <c r="W43" s="46"/>
      <c r="X43" s="55"/>
      <c r="Y43" s="43"/>
      <c r="Z43" s="19"/>
      <c r="AC43" s="19">
        <f>SUM(AC38:AC42)</f>
        <v>29.1</v>
      </c>
      <c r="AD43" s="19">
        <f>SUM(AD38:AD42)</f>
        <v>23.5</v>
      </c>
      <c r="AE43" s="19">
        <f>SUM(AE38:AE42)</f>
        <v>98.5</v>
      </c>
      <c r="AF43" s="19">
        <f>AC43*4+AD43*9+AE43*4</f>
        <v>721.9</v>
      </c>
      <c r="AG43" s="108"/>
    </row>
    <row r="44" spans="2:33" ht="27.9" customHeight="1" thickBot="1" x14ac:dyDescent="0.45">
      <c r="B44" s="206"/>
      <c r="C44" s="207"/>
      <c r="D44" s="208"/>
      <c r="E44" s="208"/>
      <c r="F44" s="209"/>
      <c r="G44" s="209"/>
      <c r="H44" s="208"/>
      <c r="I44" s="209"/>
      <c r="J44" s="209"/>
      <c r="K44" s="208"/>
      <c r="L44" s="209"/>
      <c r="M44" s="209"/>
      <c r="N44" s="208"/>
      <c r="O44" s="209"/>
      <c r="P44" s="209"/>
      <c r="Q44" s="208"/>
      <c r="R44" s="209"/>
      <c r="S44" s="209"/>
      <c r="T44" s="208"/>
      <c r="U44" s="209"/>
      <c r="V44" s="485"/>
      <c r="W44" s="213"/>
      <c r="X44" s="210"/>
      <c r="Y44" s="211"/>
      <c r="Z44" s="18"/>
      <c r="AC44" s="58">
        <f>AC43*4/AF43</f>
        <v>0.1612411691369996</v>
      </c>
      <c r="AD44" s="58">
        <f>AD43*9/AF43</f>
        <v>0.29297686660202243</v>
      </c>
      <c r="AE44" s="58">
        <f>AE43*4/AF43</f>
        <v>0.54578196426097803</v>
      </c>
      <c r="AG44" s="113"/>
    </row>
    <row r="45" spans="2:33" x14ac:dyDescent="0.3">
      <c r="B45" s="65"/>
      <c r="C45" s="86"/>
      <c r="D45" s="477"/>
      <c r="E45" s="477"/>
      <c r="F45" s="478"/>
      <c r="G45" s="478"/>
      <c r="H45" s="87"/>
      <c r="I45" s="19"/>
      <c r="J45" s="19"/>
      <c r="K45" s="87"/>
      <c r="L45" s="19"/>
      <c r="N45" s="87"/>
      <c r="O45" s="19"/>
      <c r="Q45" s="87"/>
      <c r="R45" s="19"/>
      <c r="T45" s="87"/>
      <c r="U45" s="19"/>
      <c r="V45" s="88"/>
      <c r="Y45" s="91"/>
    </row>
    <row r="46" spans="2:33" x14ac:dyDescent="0.3">
      <c r="Y46" s="91"/>
    </row>
    <row r="47" spans="2:33" x14ac:dyDescent="0.3">
      <c r="Y47" s="91"/>
    </row>
    <row r="48" spans="2:33" x14ac:dyDescent="0.3">
      <c r="Y48" s="91"/>
    </row>
    <row r="49" spans="25:25" x14ac:dyDescent="0.3">
      <c r="Y49" s="91"/>
    </row>
    <row r="50" spans="25:25" x14ac:dyDescent="0.3">
      <c r="Y50" s="91"/>
    </row>
    <row r="51" spans="25:25" x14ac:dyDescent="0.3">
      <c r="Y51" s="91"/>
    </row>
  </sheetData>
  <mergeCells count="25">
    <mergeCell ref="D45:G45"/>
    <mergeCell ref="C5:C10"/>
    <mergeCell ref="V5:V12"/>
    <mergeCell ref="B9:B10"/>
    <mergeCell ref="C29:C34"/>
    <mergeCell ref="V29:V36"/>
    <mergeCell ref="B33:B34"/>
    <mergeCell ref="C37:C42"/>
    <mergeCell ref="V37:V44"/>
    <mergeCell ref="B41:B42"/>
    <mergeCell ref="C21:C26"/>
    <mergeCell ref="V21:V28"/>
    <mergeCell ref="B25:B26"/>
    <mergeCell ref="M23:N23"/>
    <mergeCell ref="G30:H30"/>
    <mergeCell ref="B1:Y1"/>
    <mergeCell ref="B2:G2"/>
    <mergeCell ref="C13:C18"/>
    <mergeCell ref="V13:V20"/>
    <mergeCell ref="B17:B18"/>
    <mergeCell ref="F3:L3"/>
    <mergeCell ref="G6:H6"/>
    <mergeCell ref="J7:K7"/>
    <mergeCell ref="M15:N15"/>
    <mergeCell ref="S15:T15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112.8.30-9.29</vt:lpstr>
      <vt:lpstr>第一週明細</vt:lpstr>
      <vt:lpstr>第二週明細</vt:lpstr>
      <vt:lpstr>第三週明細</vt:lpstr>
      <vt:lpstr>第四週明細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20210706</cp:lastModifiedBy>
  <cp:lastPrinted>2023-08-04T07:41:19Z</cp:lastPrinted>
  <dcterms:created xsi:type="dcterms:W3CDTF">2013-10-17T10:44:48Z</dcterms:created>
  <dcterms:modified xsi:type="dcterms:W3CDTF">2023-08-28T05:04:37Z</dcterms:modified>
</cp:coreProperties>
</file>