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04F7B822-B50E-4644-A412-09A8BF311626}" xr6:coauthVersionLast="47" xr6:coauthVersionMax="47" xr10:uidLastSave="{00000000-0000-0000-0000-000000000000}"/>
  <bookViews>
    <workbookView xWindow="14640" yWindow="112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X37" i="5" s="1"/>
  <c r="V42" i="7" s="1"/>
  <c r="AU40" i="5"/>
  <c r="AP40" i="5"/>
  <c r="AN40" i="5"/>
  <c r="AM40" i="5"/>
  <c r="AL40" i="5"/>
  <c r="AK40" i="5"/>
  <c r="AM37" i="5" s="1"/>
  <c r="V33" i="7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5" i="5" s="1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AS31" i="5"/>
  <c r="L31" i="5"/>
  <c r="AS30" i="5"/>
  <c r="AH30" i="5"/>
  <c r="BD29" i="5"/>
  <c r="AS29" i="5"/>
  <c r="AS28" i="5"/>
  <c r="AH27" i="5"/>
  <c r="BD26" i="5"/>
  <c r="BD25" i="5"/>
  <c r="BA25" i="5"/>
  <c r="BD22" i="5"/>
  <c r="AS22" i="5"/>
  <c r="AH22" i="5"/>
  <c r="W22" i="5"/>
  <c r="L22" i="5"/>
  <c r="AH21" i="5"/>
  <c r="W21" i="5"/>
  <c r="BD20" i="5"/>
  <c r="BA20" i="5"/>
  <c r="AS20" i="5"/>
  <c r="L20" i="5"/>
  <c r="W18" i="5"/>
  <c r="BD17" i="5"/>
  <c r="AS17" i="5"/>
  <c r="AS16" i="5"/>
  <c r="BA15" i="5"/>
  <c r="AS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BD7" i="5"/>
  <c r="W7" i="5"/>
  <c r="L7" i="5"/>
  <c r="AH6" i="5"/>
  <c r="L6" i="5"/>
  <c r="BA31" i="5"/>
  <c r="I31" i="5"/>
  <c r="AE17" i="5" l="1"/>
  <c r="AE27" i="5"/>
  <c r="AE21" i="5"/>
  <c r="AE30" i="5"/>
  <c r="AE24" i="5"/>
  <c r="AE8" i="5"/>
  <c r="T16" i="5"/>
  <c r="T29" i="5"/>
  <c r="I19" i="5"/>
  <c r="I12" i="5"/>
  <c r="I26" i="5"/>
  <c r="I7" i="5"/>
  <c r="E39" i="7"/>
  <c r="AN37" i="5"/>
  <c r="AL37" i="5"/>
  <c r="AP12" i="5"/>
  <c r="AP30" i="5"/>
  <c r="E21" i="7"/>
  <c r="R37" i="5"/>
  <c r="P37" i="5"/>
  <c r="AP18" i="5"/>
  <c r="AP28" i="5"/>
  <c r="Q37" i="5"/>
  <c r="V15" i="7" s="1"/>
  <c r="E48" i="7"/>
  <c r="AY37" i="5"/>
  <c r="AW37" i="5"/>
  <c r="E30" i="7"/>
  <c r="AC37" i="5"/>
  <c r="AA37" i="5"/>
  <c r="AB37" i="5"/>
  <c r="AH8" i="5"/>
  <c r="I21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1" i="7" l="1"/>
  <c r="V16" i="7"/>
  <c r="S37" i="5"/>
  <c r="P38" i="5" s="1"/>
  <c r="V43" i="7"/>
  <c r="AZ37" i="5"/>
  <c r="V14" i="7"/>
  <c r="AW38" i="5"/>
  <c r="V34" i="7"/>
  <c r="AO37" i="5"/>
  <c r="AL38" i="5" s="1"/>
  <c r="Q38" i="5"/>
  <c r="V24" i="7"/>
  <c r="V32" i="7"/>
  <c r="V25" i="7"/>
  <c r="AD37" i="5"/>
  <c r="AC38" i="5" s="1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AB38" i="5"/>
  <c r="R38" i="5"/>
  <c r="S38" i="5" s="1"/>
  <c r="V31" i="7"/>
  <c r="AO40" i="5"/>
  <c r="AM38" i="5"/>
  <c r="AO38" i="5" s="1"/>
  <c r="AZ38" i="5"/>
  <c r="V40" i="7"/>
  <c r="AX38" i="5"/>
  <c r="AZ40" i="5"/>
  <c r="V22" i="7"/>
  <c r="AD40" i="5"/>
  <c r="V13" i="7"/>
  <c r="S40" i="5"/>
  <c r="AN38" i="5"/>
  <c r="AY38" i="5"/>
  <c r="AD38" i="5" l="1"/>
</calcChain>
</file>

<file path=xl/sharedStrings.xml><?xml version="1.0" encoding="utf-8"?>
<sst xmlns="http://schemas.openxmlformats.org/spreadsheetml/2006/main" count="593" uniqueCount="237">
  <si>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</si>
  <si>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</si>
  <si>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</si>
  <si>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</si>
  <si>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</si>
  <si>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</si>
  <si>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</si>
  <si>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</si>
  <si>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</si>
  <si>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</si>
  <si>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</si>
  <si>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</si>
  <si>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</si>
  <si>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</si>
  <si>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</si>
  <si>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</si>
  <si>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</si>
  <si>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</si>
  <si>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</si>
  <si>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</si>
  <si>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</si>
  <si>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</si>
  <si>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</si>
  <si>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</si>
  <si>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</si>
  <si>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</si>
  <si>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</si>
  <si>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</si>
  <si>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</si>
  <si>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</si>
  <si>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</si>
  <si>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</si>
  <si>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</si>
  <si>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</si>
  <si>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</si>
  <si>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</si>
  <si>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</si>
  <si>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</si>
  <si>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</si>
  <si>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</si>
  <si>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</si>
  <si>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</si>
  <si>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</si>
  <si>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</si>
  <si>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</si>
  <si>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</si>
  <si>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</si>
  <si>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</si>
  <si>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</si>
  <si>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</si>
  <si>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</si>
  <si>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</si>
  <si>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</si>
  <si>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</si>
  <si>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</si>
  <si>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</si>
  <si>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</si>
  <si>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</si>
  <si>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</si>
  <si>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</si>
  <si>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</si>
  <si>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</si>
  <si>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</si>
  <si>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</si>
  <si>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</si>
  <si>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</si>
  <si>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</si>
  <si>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</si>
  <si>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</si>
  <si>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</si>
  <si>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</si>
  <si>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</si>
  <si>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</si>
  <si>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</si>
  <si>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</si>
  <si>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</si>
  <si>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</si>
  <si>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</si>
  <si>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</si>
  <si>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</si>
  <si>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</si>
  <si>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</si>
  <si>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</si>
  <si>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</si>
  <si>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</si>
  <si>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</si>
  <si>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</si>
  <si>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</si>
  <si>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</si>
  <si>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</si>
  <si>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</si>
  <si>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</si>
  <si>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</si>
  <si>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</si>
  <si>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</si>
  <si>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</si>
  <si>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</si>
  <si>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</si>
  <si>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</si>
  <si>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</si>
  <si>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</si>
  <si>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</si>
  <si>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</si>
  <si>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</si>
  <si>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</si>
  <si>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</si>
  <si>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</si>
  <si>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</si>
  <si>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</si>
  <si>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</si>
  <si>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</si>
  <si>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</si>
  <si>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</si>
  <si>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</si>
  <si>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</si>
  <si>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</si>
  <si>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</si>
  <si>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</si>
  <si>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</si>
  <si>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</si>
  <si>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</si>
  <si>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</si>
  <si>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</si>
  <si>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</si>
  <si>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114學年度第1學期第18週午餐菜單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</si>
  <si>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</si>
  <si>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</si>
  <si>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</si>
  <si>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</si>
  <si>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香菇瓜仔肉燥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</si>
  <si>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</si>
  <si>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</si>
  <si>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</si>
  <si>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</si>
  <si>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溫體絞肉(粗瘦)井野</t>
  </si>
  <si>
    <t>公斤</t>
  </si>
  <si>
    <t>包</t>
  </si>
  <si>
    <t>蔥(0.5K/把)</t>
  </si>
  <si>
    <t>把</t>
  </si>
  <si>
    <t>扁蒲鮮菇</t>
  </si>
  <si>
    <t>扁蒲(切片)</t>
  </si>
  <si>
    <t>紅蘿蔔(切絲)</t>
  </si>
  <si>
    <t>木耳(切絲)</t>
  </si>
  <si>
    <t>濕香菇(切粗絲)</t>
  </si>
  <si>
    <t>鴻喜菇 (QR)</t>
  </si>
  <si>
    <t>奶香炒蛋</t>
  </si>
  <si>
    <t>洗選蛋(QR)</t>
  </si>
  <si>
    <t>二砂台糖(1K/包)</t>
  </si>
  <si>
    <t>福樂鮮奶(1.8L)(全脂)</t>
  </si>
  <si>
    <t>瓶</t>
  </si>
  <si>
    <t>炒高麗菜</t>
  </si>
  <si>
    <t>高麗菜(切實重)</t>
  </si>
  <si>
    <t>碎蒜(0.6K/包)</t>
  </si>
  <si>
    <t>結頭湯</t>
  </si>
  <si>
    <t>結頭菜(切中丁)</t>
  </si>
  <si>
    <t>大骨(CAS)</t>
  </si>
  <si>
    <t>香菜(150g/把)</t>
  </si>
  <si>
    <t>小米飯</t>
  </si>
  <si>
    <t>星期二</t>
    <phoneticPr fontId="2" type="noConversion"/>
  </si>
  <si>
    <t>茄汁魚片</t>
  </si>
  <si>
    <t>水鯊魚片(7-8)(QR)(pc)</t>
  </si>
  <si>
    <t>片</t>
  </si>
  <si>
    <t>水鯊魚片(7-8)備品(QR)(pc)</t>
  </si>
  <si>
    <t>洋蔥(切小丁)</t>
  </si>
  <si>
    <t>罐</t>
  </si>
  <si>
    <t>薑絲(0.6K/包)</t>
  </si>
  <si>
    <t xml:space="preserve">白菜炒年糕	</t>
  </si>
  <si>
    <t>大白菜(切實重)</t>
  </si>
  <si>
    <t>洋蔥(切絲)</t>
  </si>
  <si>
    <t>溫體肉片(小)井野</t>
  </si>
  <si>
    <t>洋蔥炒香腸</t>
  </si>
  <si>
    <t>洋蔥(切中丁)</t>
  </si>
  <si>
    <t>香腸(CAS)(Ｋ)</t>
  </si>
  <si>
    <t>炒履歷青江菜</t>
  </si>
  <si>
    <t>履歷青江菜(切實重)</t>
  </si>
  <si>
    <t>黃瓜雞湯</t>
  </si>
  <si>
    <t>大黃瓜(切中丁)</t>
  </si>
  <si>
    <t>水果(423+10)(精進15元)</t>
  </si>
  <si>
    <t>五穀米飯</t>
  </si>
  <si>
    <t>卡啦雞排</t>
  </si>
  <si>
    <t>脆皮雞排(CAS)(半成品)</t>
  </si>
  <si>
    <t>脆皮雞排(CAS)-備品(半成品)</t>
  </si>
  <si>
    <t>白花拌培根</t>
  </si>
  <si>
    <t>冷凍白花椰菜(CAS)</t>
  </si>
  <si>
    <t>白精靈菇 (QR)</t>
  </si>
  <si>
    <t>碎蒜(0.3K/包)</t>
  </si>
  <si>
    <t>田園咖哩</t>
  </si>
  <si>
    <t>洋芋(切中丁)</t>
  </si>
  <si>
    <t>溫體肉丁(井野)(臺灣)</t>
  </si>
  <si>
    <t>蕃薯(切中丁)</t>
  </si>
  <si>
    <t>紅蘿蔔(切中丁)</t>
  </si>
  <si>
    <t>咖哩粉小磨坊(600g)</t>
  </si>
  <si>
    <t>盒</t>
  </si>
  <si>
    <t>炒履歷菠菜</t>
  </si>
  <si>
    <t>履歷菠菜(切實重)</t>
  </si>
  <si>
    <t>蕃茄蛋花湯</t>
  </si>
  <si>
    <t>履歷小白菜(切實重)</t>
  </si>
  <si>
    <t>蕃茄(QR)</t>
  </si>
  <si>
    <t>光泉鮮奶(423+10備)(精進)</t>
  </si>
  <si>
    <t>700大卡</t>
    <phoneticPr fontId="2" type="noConversion"/>
  </si>
  <si>
    <t>83.0 g</t>
    <phoneticPr fontId="2" type="noConversion"/>
  </si>
  <si>
    <t>25.9 g</t>
    <phoneticPr fontId="2" type="noConversion"/>
  </si>
  <si>
    <t>32.7 g</t>
    <phoneticPr fontId="2" type="noConversion"/>
  </si>
  <si>
    <t>全穀雜糧類:4.3份 乳品類:0.1份 豆魚蛋肉類:3.2份 蔬菜類:2.0份 水果類:0.0份 油脂與堅果種子類:1.2份</t>
    <phoneticPr fontId="2" type="noConversion"/>
  </si>
  <si>
    <t>4.3份</t>
  </si>
  <si>
    <t>0.1份</t>
  </si>
  <si>
    <t>3.2份</t>
  </si>
  <si>
    <t>2.0份</t>
  </si>
  <si>
    <t>0.0份</t>
  </si>
  <si>
    <t>1.2份</t>
  </si>
  <si>
    <t>911大卡</t>
    <phoneticPr fontId="2" type="noConversion"/>
  </si>
  <si>
    <t>137.8 g</t>
    <phoneticPr fontId="2" type="noConversion"/>
  </si>
  <si>
    <t>25.0 g</t>
    <phoneticPr fontId="2" type="noConversion"/>
  </si>
  <si>
    <t>34.1 g</t>
    <phoneticPr fontId="2" type="noConversion"/>
  </si>
  <si>
    <t>全穀雜糧類:6.8份 乳品類:0.0份 豆魚蛋肉類:2.5份 蔬菜類:2.2份 水果類:1.0份 油脂與堅果種子類:2.4份</t>
    <phoneticPr fontId="2" type="noConversion"/>
  </si>
  <si>
    <t>6.8份</t>
  </si>
  <si>
    <t>2.5份</t>
  </si>
  <si>
    <t>2.2份</t>
  </si>
  <si>
    <t>1.0份</t>
  </si>
  <si>
    <t>2.4份</t>
  </si>
  <si>
    <t>962大卡</t>
    <phoneticPr fontId="2" type="noConversion"/>
  </si>
  <si>
    <t>119.6 g</t>
    <phoneticPr fontId="2" type="noConversion"/>
  </si>
  <si>
    <t>39.6 g</t>
    <phoneticPr fontId="2" type="noConversion"/>
  </si>
  <si>
    <t>全穀雜糧類:4.7份 乳品類:0.8份 豆魚蛋肉類:3.5份 蔬菜類:1.9份 水果類:0.0份 油脂與堅果種子類:2.4份</t>
    <phoneticPr fontId="2" type="noConversion"/>
  </si>
  <si>
    <t>4.7份</t>
  </si>
  <si>
    <t>0.8份</t>
  </si>
  <si>
    <t>3.5份</t>
  </si>
  <si>
    <t>1.9份</t>
  </si>
  <si>
    <t>碎瓜(玖順)</t>
  </si>
  <si>
    <t>貢丸片(國產:台灣)</t>
  </si>
  <si>
    <t>油蔥酥(大-600g)</t>
  </si>
  <si>
    <t>蒜仁(0.6K/包)</t>
  </si>
  <si>
    <t>乾香菇</t>
  </si>
  <si>
    <t>年糕(條狀小)(約0.5K)</t>
  </si>
  <si>
    <t>骨腿丁(CAS)</t>
  </si>
  <si>
    <t>蕃茄醬(3K)可果美</t>
  </si>
  <si>
    <t>碎培根(津谷)CAS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</si>
</sst>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L18" sqref="L18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139</v>
      </c>
      <c r="I4" s="310"/>
      <c r="J4" s="311"/>
      <c r="K4" s="309" t="s">
        <v>145</v>
      </c>
      <c r="L4" s="310"/>
      <c r="M4" s="311"/>
      <c r="N4" s="309" t="s">
        <v>150</v>
      </c>
      <c r="O4" s="310"/>
      <c r="P4" s="311"/>
      <c r="Q4" s="309" t="s">
        <v>153</v>
      </c>
      <c r="R4" s="310"/>
      <c r="S4" s="311"/>
      <c r="T4" s="313"/>
      <c r="U4" s="18" t="s">
        <v>130</v>
      </c>
      <c r="V4" s="112" t="s">
        <v>199</v>
      </c>
      <c r="W4" s="5" t="s">
        <v>37</v>
      </c>
      <c r="X4" s="5" t="s">
        <v>204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28</v>
      </c>
      <c r="G5" s="101" t="s">
        <v>135</v>
      </c>
      <c r="H5" s="102" t="s">
        <v>140</v>
      </c>
      <c r="I5" s="100">
        <v>24</v>
      </c>
      <c r="J5" s="103" t="s">
        <v>135</v>
      </c>
      <c r="K5" s="102" t="s">
        <v>146</v>
      </c>
      <c r="L5" s="100">
        <v>23</v>
      </c>
      <c r="M5" s="103" t="s">
        <v>135</v>
      </c>
      <c r="N5" s="102" t="s">
        <v>151</v>
      </c>
      <c r="O5" s="100">
        <v>30</v>
      </c>
      <c r="P5" s="103" t="s">
        <v>135</v>
      </c>
      <c r="Q5" s="102" t="s">
        <v>154</v>
      </c>
      <c r="R5" s="100">
        <v>15</v>
      </c>
      <c r="S5" s="103" t="s">
        <v>135</v>
      </c>
      <c r="T5" s="314"/>
      <c r="U5" s="19" t="s">
        <v>131</v>
      </c>
      <c r="V5" s="112" t="s">
        <v>200</v>
      </c>
      <c r="W5" s="5" t="s">
        <v>39</v>
      </c>
      <c r="X5" s="5" t="s">
        <v>205</v>
      </c>
    </row>
    <row r="6" spans="2:24" s="5" customFormat="1" ht="19.5" customHeight="1" x14ac:dyDescent="0.3">
      <c r="B6" s="6">
        <v>29</v>
      </c>
      <c r="C6" s="324"/>
      <c r="D6" s="305"/>
      <c r="E6" s="104" t="s">
        <v>228</v>
      </c>
      <c r="F6" s="105">
        <v>5</v>
      </c>
      <c r="G6" s="106" t="s">
        <v>135</v>
      </c>
      <c r="H6" s="104" t="s">
        <v>229</v>
      </c>
      <c r="I6" s="105">
        <v>6</v>
      </c>
      <c r="J6" s="106" t="s">
        <v>135</v>
      </c>
      <c r="K6" s="104" t="s">
        <v>147</v>
      </c>
      <c r="L6" s="105">
        <v>3</v>
      </c>
      <c r="M6" s="106" t="s">
        <v>136</v>
      </c>
      <c r="N6" s="104" t="s">
        <v>152</v>
      </c>
      <c r="O6" s="105">
        <v>1</v>
      </c>
      <c r="P6" s="106" t="s">
        <v>136</v>
      </c>
      <c r="Q6" s="104" t="s">
        <v>155</v>
      </c>
      <c r="R6" s="105">
        <v>3</v>
      </c>
      <c r="S6" s="106" t="s">
        <v>135</v>
      </c>
      <c r="T6" s="314"/>
      <c r="U6" s="19" t="s">
        <v>132</v>
      </c>
      <c r="V6" s="112" t="s">
        <v>201</v>
      </c>
      <c r="W6" s="5" t="s">
        <v>41</v>
      </c>
      <c r="X6" s="5" t="s">
        <v>206</v>
      </c>
    </row>
    <row r="7" spans="2:24" s="5" customFormat="1" ht="19.5" customHeight="1" x14ac:dyDescent="0.3">
      <c r="B7" s="6" t="s">
        <v>4</v>
      </c>
      <c r="C7" s="324"/>
      <c r="D7" s="305"/>
      <c r="E7" s="104" t="s">
        <v>230</v>
      </c>
      <c r="F7" s="105">
        <v>1</v>
      </c>
      <c r="G7" s="106" t="s">
        <v>136</v>
      </c>
      <c r="H7" s="107" t="s">
        <v>141</v>
      </c>
      <c r="I7" s="105">
        <v>2</v>
      </c>
      <c r="J7" s="108" t="s">
        <v>135</v>
      </c>
      <c r="K7" s="107" t="s">
        <v>148</v>
      </c>
      <c r="L7" s="105">
        <v>3</v>
      </c>
      <c r="M7" s="108" t="s">
        <v>149</v>
      </c>
      <c r="N7" s="107" t="s">
        <v>141</v>
      </c>
      <c r="O7" s="105">
        <v>1</v>
      </c>
      <c r="P7" s="108" t="s">
        <v>135</v>
      </c>
      <c r="Q7" s="107" t="s">
        <v>156</v>
      </c>
      <c r="R7" s="105">
        <v>1</v>
      </c>
      <c r="S7" s="108" t="s">
        <v>138</v>
      </c>
      <c r="T7" s="314"/>
      <c r="U7" s="19" t="s">
        <v>133</v>
      </c>
      <c r="V7" s="112" t="s">
        <v>202</v>
      </c>
      <c r="W7" s="5" t="s">
        <v>43</v>
      </c>
      <c r="X7" s="5" t="s">
        <v>207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231</v>
      </c>
      <c r="F8" s="105">
        <v>1</v>
      </c>
      <c r="G8" s="106" t="s">
        <v>136</v>
      </c>
      <c r="H8" s="104" t="s">
        <v>142</v>
      </c>
      <c r="I8" s="105">
        <v>1</v>
      </c>
      <c r="J8" s="106" t="s">
        <v>135</v>
      </c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208</v>
      </c>
    </row>
    <row r="9" spans="2:24" s="5" customFormat="1" ht="19.5" customHeight="1" x14ac:dyDescent="0.3">
      <c r="B9" s="307"/>
      <c r="C9" s="325"/>
      <c r="D9" s="305"/>
      <c r="E9" s="104" t="s">
        <v>137</v>
      </c>
      <c r="F9" s="105">
        <v>1</v>
      </c>
      <c r="G9" s="106" t="s">
        <v>138</v>
      </c>
      <c r="H9" s="104" t="s">
        <v>143</v>
      </c>
      <c r="I9" s="105">
        <v>1</v>
      </c>
      <c r="J9" s="106" t="s">
        <v>135</v>
      </c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209</v>
      </c>
    </row>
    <row r="10" spans="2:24" s="5" customFormat="1" ht="21" x14ac:dyDescent="0.3">
      <c r="B10" s="308"/>
      <c r="C10" s="8"/>
      <c r="D10" s="305"/>
      <c r="E10" s="104" t="s">
        <v>232</v>
      </c>
      <c r="F10" s="105">
        <v>0.3</v>
      </c>
      <c r="G10" s="106" t="s">
        <v>135</v>
      </c>
      <c r="H10" s="104" t="s">
        <v>144</v>
      </c>
      <c r="I10" s="105">
        <v>1</v>
      </c>
      <c r="J10" s="106" t="s">
        <v>135</v>
      </c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407</v>
      </c>
      <c r="C12" s="9"/>
      <c r="D12" s="322"/>
      <c r="E12" s="319" t="s">
        <v>203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157</v>
      </c>
      <c r="E13" s="309" t="s">
        <v>159</v>
      </c>
      <c r="F13" s="310"/>
      <c r="G13" s="311"/>
      <c r="H13" s="309" t="s">
        <v>166</v>
      </c>
      <c r="I13" s="310"/>
      <c r="J13" s="311"/>
      <c r="K13" s="309" t="s">
        <v>170</v>
      </c>
      <c r="L13" s="310"/>
      <c r="M13" s="311"/>
      <c r="N13" s="309" t="s">
        <v>173</v>
      </c>
      <c r="O13" s="310"/>
      <c r="P13" s="311"/>
      <c r="Q13" s="309" t="s">
        <v>175</v>
      </c>
      <c r="R13" s="310"/>
      <c r="S13" s="311"/>
      <c r="T13" s="313" t="s">
        <v>177</v>
      </c>
      <c r="U13" s="18" t="s">
        <v>130</v>
      </c>
      <c r="V13" s="114" t="s">
        <v>210</v>
      </c>
      <c r="W13" s="5" t="s">
        <v>37</v>
      </c>
      <c r="X13" s="5" t="s">
        <v>215</v>
      </c>
    </row>
    <row r="14" spans="2:24" s="5" customFormat="1" ht="21" x14ac:dyDescent="0.3">
      <c r="B14" s="6" t="s">
        <v>3</v>
      </c>
      <c r="C14" s="324"/>
      <c r="D14" s="305"/>
      <c r="E14" s="102" t="s">
        <v>160</v>
      </c>
      <c r="F14" s="100">
        <v>407</v>
      </c>
      <c r="G14" s="103" t="s">
        <v>161</v>
      </c>
      <c r="H14" s="102" t="s">
        <v>167</v>
      </c>
      <c r="I14" s="100">
        <v>20</v>
      </c>
      <c r="J14" s="103" t="s">
        <v>135</v>
      </c>
      <c r="K14" s="102" t="s">
        <v>171</v>
      </c>
      <c r="L14" s="100">
        <v>15</v>
      </c>
      <c r="M14" s="103" t="s">
        <v>135</v>
      </c>
      <c r="N14" s="102" t="s">
        <v>174</v>
      </c>
      <c r="O14" s="100">
        <v>30</v>
      </c>
      <c r="P14" s="103" t="s">
        <v>135</v>
      </c>
      <c r="Q14" s="102" t="s">
        <v>176</v>
      </c>
      <c r="R14" s="100">
        <v>12</v>
      </c>
      <c r="S14" s="103" t="s">
        <v>135</v>
      </c>
      <c r="T14" s="314"/>
      <c r="U14" s="19" t="s">
        <v>131</v>
      </c>
      <c r="V14" s="112" t="s">
        <v>211</v>
      </c>
      <c r="W14" s="5" t="s">
        <v>39</v>
      </c>
      <c r="X14" s="5" t="s">
        <v>208</v>
      </c>
    </row>
    <row r="15" spans="2:24" s="5" customFormat="1" ht="21" x14ac:dyDescent="0.3">
      <c r="B15" s="6">
        <v>30</v>
      </c>
      <c r="C15" s="324"/>
      <c r="D15" s="305"/>
      <c r="E15" s="104" t="s">
        <v>162</v>
      </c>
      <c r="F15" s="105">
        <v>30</v>
      </c>
      <c r="G15" s="106" t="s">
        <v>161</v>
      </c>
      <c r="H15" s="104" t="s">
        <v>233</v>
      </c>
      <c r="I15" s="105">
        <v>12</v>
      </c>
      <c r="J15" s="106" t="s">
        <v>136</v>
      </c>
      <c r="K15" s="104" t="s">
        <v>172</v>
      </c>
      <c r="L15" s="105">
        <v>12</v>
      </c>
      <c r="M15" s="106" t="s">
        <v>135</v>
      </c>
      <c r="N15" s="104" t="s">
        <v>152</v>
      </c>
      <c r="O15" s="105">
        <v>1</v>
      </c>
      <c r="P15" s="106" t="s">
        <v>136</v>
      </c>
      <c r="Q15" s="104" t="s">
        <v>234</v>
      </c>
      <c r="R15" s="105">
        <v>6</v>
      </c>
      <c r="S15" s="106" t="s">
        <v>135</v>
      </c>
      <c r="T15" s="314"/>
      <c r="U15" s="19" t="s">
        <v>132</v>
      </c>
      <c r="V15" s="112" t="s">
        <v>212</v>
      </c>
      <c r="W15" s="5" t="s">
        <v>41</v>
      </c>
      <c r="X15" s="5" t="s">
        <v>216</v>
      </c>
    </row>
    <row r="16" spans="2:24" s="5" customFormat="1" ht="21" x14ac:dyDescent="0.3">
      <c r="B16" s="6" t="s">
        <v>4</v>
      </c>
      <c r="C16" s="324"/>
      <c r="D16" s="305"/>
      <c r="E16" s="104" t="s">
        <v>163</v>
      </c>
      <c r="F16" s="105">
        <v>6</v>
      </c>
      <c r="G16" s="106" t="s">
        <v>135</v>
      </c>
      <c r="H16" s="104" t="s">
        <v>168</v>
      </c>
      <c r="I16" s="105">
        <v>3</v>
      </c>
      <c r="J16" s="106" t="s">
        <v>135</v>
      </c>
      <c r="K16" s="104" t="s">
        <v>141</v>
      </c>
      <c r="L16" s="105">
        <v>2</v>
      </c>
      <c r="M16" s="106" t="s">
        <v>135</v>
      </c>
      <c r="N16" s="104"/>
      <c r="O16" s="105"/>
      <c r="P16" s="106"/>
      <c r="Q16" s="104" t="s">
        <v>156</v>
      </c>
      <c r="R16" s="105">
        <v>1</v>
      </c>
      <c r="S16" s="106" t="s">
        <v>138</v>
      </c>
      <c r="T16" s="314"/>
      <c r="U16" s="19" t="s">
        <v>133</v>
      </c>
      <c r="V16" s="112" t="s">
        <v>213</v>
      </c>
      <c r="W16" s="5" t="s">
        <v>43</v>
      </c>
      <c r="X16" s="5" t="s">
        <v>217</v>
      </c>
    </row>
    <row r="17" spans="2:24" s="5" customFormat="1" ht="21" x14ac:dyDescent="0.3">
      <c r="B17" s="307" t="s">
        <v>158</v>
      </c>
      <c r="C17" s="324"/>
      <c r="D17" s="305"/>
      <c r="E17" s="104" t="s">
        <v>235</v>
      </c>
      <c r="F17" s="105">
        <v>2</v>
      </c>
      <c r="G17" s="106" t="s">
        <v>164</v>
      </c>
      <c r="H17" s="104" t="s">
        <v>169</v>
      </c>
      <c r="I17" s="105">
        <v>3</v>
      </c>
      <c r="J17" s="106" t="s">
        <v>135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218</v>
      </c>
    </row>
    <row r="18" spans="2:24" s="5" customFormat="1" ht="21" x14ac:dyDescent="0.3">
      <c r="B18" s="307"/>
      <c r="C18" s="325"/>
      <c r="D18" s="305"/>
      <c r="E18" s="104" t="s">
        <v>231</v>
      </c>
      <c r="F18" s="105">
        <v>1</v>
      </c>
      <c r="G18" s="106" t="s">
        <v>136</v>
      </c>
      <c r="H18" s="104" t="s">
        <v>141</v>
      </c>
      <c r="I18" s="105">
        <v>2</v>
      </c>
      <c r="J18" s="106" t="s">
        <v>135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219</v>
      </c>
    </row>
    <row r="19" spans="2:24" s="5" customFormat="1" ht="21" x14ac:dyDescent="0.3">
      <c r="B19" s="308"/>
      <c r="C19" s="8"/>
      <c r="D19" s="305"/>
      <c r="E19" s="104" t="s">
        <v>137</v>
      </c>
      <c r="F19" s="105">
        <v>1</v>
      </c>
      <c r="G19" s="106" t="s">
        <v>138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 t="s">
        <v>165</v>
      </c>
      <c r="F20" s="110">
        <v>1</v>
      </c>
      <c r="G20" s="111" t="s">
        <v>136</v>
      </c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407</v>
      </c>
      <c r="C21" s="9"/>
      <c r="D21" s="322"/>
      <c r="E21" s="319" t="s">
        <v>214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178</v>
      </c>
      <c r="E22" s="309" t="s">
        <v>179</v>
      </c>
      <c r="F22" s="310"/>
      <c r="G22" s="311"/>
      <c r="H22" s="309" t="s">
        <v>182</v>
      </c>
      <c r="I22" s="310"/>
      <c r="J22" s="311"/>
      <c r="K22" s="309" t="s">
        <v>186</v>
      </c>
      <c r="L22" s="310"/>
      <c r="M22" s="311"/>
      <c r="N22" s="309" t="s">
        <v>193</v>
      </c>
      <c r="O22" s="310"/>
      <c r="P22" s="311"/>
      <c r="Q22" s="309" t="s">
        <v>195</v>
      </c>
      <c r="R22" s="310"/>
      <c r="S22" s="311"/>
      <c r="T22" s="313" t="s">
        <v>198</v>
      </c>
      <c r="U22" s="18" t="s">
        <v>130</v>
      </c>
      <c r="V22" s="114" t="s">
        <v>220</v>
      </c>
      <c r="W22" s="5" t="s">
        <v>37</v>
      </c>
      <c r="X22" s="5" t="s">
        <v>224</v>
      </c>
    </row>
    <row r="23" spans="2:24" s="5" customFormat="1" ht="21" x14ac:dyDescent="0.3">
      <c r="B23" s="6" t="s">
        <v>3</v>
      </c>
      <c r="C23" s="324"/>
      <c r="D23" s="305"/>
      <c r="E23" s="102" t="s">
        <v>180</v>
      </c>
      <c r="F23" s="100">
        <v>407</v>
      </c>
      <c r="G23" s="103" t="s">
        <v>161</v>
      </c>
      <c r="H23" s="102" t="s">
        <v>183</v>
      </c>
      <c r="I23" s="100">
        <v>27</v>
      </c>
      <c r="J23" s="103" t="s">
        <v>135</v>
      </c>
      <c r="K23" s="102" t="s">
        <v>187</v>
      </c>
      <c r="L23" s="100">
        <v>9</v>
      </c>
      <c r="M23" s="103" t="s">
        <v>135</v>
      </c>
      <c r="N23" s="102" t="s">
        <v>194</v>
      </c>
      <c r="O23" s="100">
        <v>30</v>
      </c>
      <c r="P23" s="103" t="s">
        <v>135</v>
      </c>
      <c r="Q23" s="102" t="s">
        <v>196</v>
      </c>
      <c r="R23" s="100">
        <v>7</v>
      </c>
      <c r="S23" s="103" t="s">
        <v>135</v>
      </c>
      <c r="T23" s="314"/>
      <c r="U23" s="19" t="s">
        <v>131</v>
      </c>
      <c r="V23" s="112" t="s">
        <v>221</v>
      </c>
      <c r="W23" s="5" t="s">
        <v>39</v>
      </c>
      <c r="X23" s="5" t="s">
        <v>225</v>
      </c>
    </row>
    <row r="24" spans="2:24" s="5" customFormat="1" ht="21" x14ac:dyDescent="0.3">
      <c r="B24" s="6">
        <v>31</v>
      </c>
      <c r="C24" s="324"/>
      <c r="D24" s="305"/>
      <c r="E24" s="104" t="s">
        <v>181</v>
      </c>
      <c r="F24" s="105">
        <v>20</v>
      </c>
      <c r="G24" s="106" t="s">
        <v>161</v>
      </c>
      <c r="H24" s="104" t="s">
        <v>236</v>
      </c>
      <c r="I24" s="105">
        <v>4.5</v>
      </c>
      <c r="J24" s="106" t="s">
        <v>135</v>
      </c>
      <c r="K24" s="104" t="s">
        <v>188</v>
      </c>
      <c r="L24" s="105">
        <v>9</v>
      </c>
      <c r="M24" s="106" t="s">
        <v>135</v>
      </c>
      <c r="N24" s="104" t="s">
        <v>152</v>
      </c>
      <c r="O24" s="105">
        <v>1</v>
      </c>
      <c r="P24" s="106" t="s">
        <v>136</v>
      </c>
      <c r="Q24" s="104" t="s">
        <v>146</v>
      </c>
      <c r="R24" s="105">
        <v>5</v>
      </c>
      <c r="S24" s="106" t="s">
        <v>135</v>
      </c>
      <c r="T24" s="314"/>
      <c r="U24" s="19" t="s">
        <v>132</v>
      </c>
      <c r="V24" s="112" t="s">
        <v>222</v>
      </c>
      <c r="W24" s="5" t="s">
        <v>41</v>
      </c>
      <c r="X24" s="5" t="s">
        <v>226</v>
      </c>
    </row>
    <row r="25" spans="2:24" s="5" customFormat="1" ht="21" x14ac:dyDescent="0.3">
      <c r="B25" s="6" t="s">
        <v>4</v>
      </c>
      <c r="C25" s="324"/>
      <c r="D25" s="305"/>
      <c r="E25" s="104" t="s">
        <v>231</v>
      </c>
      <c r="F25" s="105">
        <v>1</v>
      </c>
      <c r="G25" s="106" t="s">
        <v>136</v>
      </c>
      <c r="H25" s="104" t="s">
        <v>184</v>
      </c>
      <c r="I25" s="105">
        <v>3</v>
      </c>
      <c r="J25" s="106" t="s">
        <v>135</v>
      </c>
      <c r="K25" s="104" t="s">
        <v>189</v>
      </c>
      <c r="L25" s="105">
        <v>5</v>
      </c>
      <c r="M25" s="106" t="s">
        <v>135</v>
      </c>
      <c r="N25" s="104"/>
      <c r="O25" s="105"/>
      <c r="P25" s="106"/>
      <c r="Q25" s="104" t="s">
        <v>197</v>
      </c>
      <c r="R25" s="105">
        <v>5</v>
      </c>
      <c r="S25" s="106" t="s">
        <v>135</v>
      </c>
      <c r="T25" s="314"/>
      <c r="U25" s="19" t="s">
        <v>133</v>
      </c>
      <c r="V25" s="112" t="s">
        <v>202</v>
      </c>
      <c r="W25" s="5" t="s">
        <v>43</v>
      </c>
      <c r="X25" s="5" t="s">
        <v>227</v>
      </c>
    </row>
    <row r="26" spans="2:24" s="5" customFormat="1" ht="21" x14ac:dyDescent="0.3">
      <c r="B26" s="307" t="s">
        <v>63</v>
      </c>
      <c r="C26" s="324"/>
      <c r="D26" s="305"/>
      <c r="E26" s="104" t="s">
        <v>137</v>
      </c>
      <c r="F26" s="105">
        <v>1</v>
      </c>
      <c r="G26" s="106" t="s">
        <v>138</v>
      </c>
      <c r="H26" s="104" t="s">
        <v>185</v>
      </c>
      <c r="I26" s="105">
        <v>1</v>
      </c>
      <c r="J26" s="106" t="s">
        <v>136</v>
      </c>
      <c r="K26" s="104" t="s">
        <v>171</v>
      </c>
      <c r="L26" s="105">
        <v>3</v>
      </c>
      <c r="M26" s="106" t="s">
        <v>135</v>
      </c>
      <c r="N26" s="104"/>
      <c r="O26" s="105"/>
      <c r="P26" s="106"/>
      <c r="Q26" s="104" t="s">
        <v>165</v>
      </c>
      <c r="R26" s="105">
        <v>1</v>
      </c>
      <c r="S26" s="106" t="s">
        <v>136</v>
      </c>
      <c r="T26" s="314"/>
      <c r="U26" s="19"/>
      <c r="V26" s="112"/>
      <c r="W26" s="5" t="s">
        <v>46</v>
      </c>
      <c r="X26" s="5" t="s">
        <v>208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 t="s">
        <v>190</v>
      </c>
      <c r="L27" s="105">
        <v>3</v>
      </c>
      <c r="M27" s="106" t="s">
        <v>135</v>
      </c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219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 t="s">
        <v>191</v>
      </c>
      <c r="L28" s="105">
        <v>1</v>
      </c>
      <c r="M28" s="106" t="s">
        <v>192</v>
      </c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407</v>
      </c>
      <c r="C30" s="9"/>
      <c r="D30" s="322"/>
      <c r="E30" s="319" t="s">
        <v>223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/>
      <c r="C31" s="323"/>
      <c r="D31" s="304"/>
      <c r="E31" s="309"/>
      <c r="F31" s="310"/>
      <c r="G31" s="311"/>
      <c r="H31" s="309"/>
      <c r="I31" s="310"/>
      <c r="J31" s="311"/>
      <c r="K31" s="309"/>
      <c r="L31" s="310"/>
      <c r="M31" s="311"/>
      <c r="N31" s="309"/>
      <c r="O31" s="310"/>
      <c r="P31" s="311"/>
      <c r="Q31" s="309"/>
      <c r="R31" s="310"/>
      <c r="S31" s="311"/>
      <c r="T31" s="313"/>
      <c r="U31" s="18"/>
      <c r="V31" s="114"/>
    </row>
    <row r="32" spans="2:24" ht="21" x14ac:dyDescent="0.25">
      <c r="B32" s="6" t="s">
        <v>3</v>
      </c>
      <c r="C32" s="324"/>
      <c r="D32" s="305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4"/>
      <c r="U32" s="19"/>
      <c r="V32" s="112"/>
    </row>
    <row r="33" spans="2:22" ht="21" x14ac:dyDescent="0.25">
      <c r="B33" s="6"/>
      <c r="C33" s="324"/>
      <c r="D33" s="305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4"/>
      <c r="U33" s="19"/>
      <c r="V33" s="112"/>
    </row>
    <row r="34" spans="2:22" ht="21" x14ac:dyDescent="0.25">
      <c r="B34" s="6" t="s">
        <v>4</v>
      </c>
      <c r="C34" s="324"/>
      <c r="D34" s="305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4"/>
      <c r="U34" s="19"/>
      <c r="V34" s="112"/>
    </row>
    <row r="35" spans="2:22" ht="21" x14ac:dyDescent="0.25">
      <c r="B35" s="307"/>
      <c r="C35" s="324"/>
      <c r="D35" s="305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4"/>
      <c r="U35" s="19"/>
      <c r="V35" s="112"/>
    </row>
    <row r="36" spans="2:22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</row>
    <row r="37" spans="2:22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2" ht="21" x14ac:dyDescent="0.25">
      <c r="B38" s="7"/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2" ht="20.25" x14ac:dyDescent="0.25">
      <c r="B39" s="14"/>
      <c r="C39" s="9"/>
      <c r="D39" s="322"/>
      <c r="E39" s="329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2" ht="21" x14ac:dyDescent="0.25">
      <c r="B40" s="6"/>
      <c r="C40" s="323"/>
      <c r="D40" s="304"/>
      <c r="E40" s="309"/>
      <c r="F40" s="310"/>
      <c r="G40" s="311"/>
      <c r="H40" s="309"/>
      <c r="I40" s="310"/>
      <c r="J40" s="311"/>
      <c r="K40" s="309"/>
      <c r="L40" s="310"/>
      <c r="M40" s="311"/>
      <c r="N40" s="309"/>
      <c r="O40" s="310"/>
      <c r="P40" s="311"/>
      <c r="Q40" s="309"/>
      <c r="R40" s="310"/>
      <c r="S40" s="311"/>
      <c r="T40" s="313"/>
      <c r="U40" s="18"/>
      <c r="V40" s="114"/>
    </row>
    <row r="41" spans="2:22" ht="21" x14ac:dyDescent="0.25">
      <c r="B41" s="6" t="s">
        <v>3</v>
      </c>
      <c r="C41" s="324"/>
      <c r="D41" s="305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14"/>
      <c r="U41" s="19"/>
      <c r="V41" s="112"/>
    </row>
    <row r="42" spans="2:22" ht="21" x14ac:dyDescent="0.25">
      <c r="B42" s="6"/>
      <c r="C42" s="324"/>
      <c r="D42" s="305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14"/>
      <c r="U42" s="19"/>
      <c r="V42" s="112"/>
    </row>
    <row r="43" spans="2:22" ht="21" x14ac:dyDescent="0.25">
      <c r="B43" s="6" t="s">
        <v>4</v>
      </c>
      <c r="C43" s="324"/>
      <c r="D43" s="305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14"/>
      <c r="U43" s="19"/>
      <c r="V43" s="112"/>
    </row>
    <row r="44" spans="2:22" ht="21" x14ac:dyDescent="0.25">
      <c r="B44" s="307"/>
      <c r="C44" s="324"/>
      <c r="D44" s="305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</row>
    <row r="45" spans="2:22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</row>
    <row r="46" spans="2:22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2" ht="21" x14ac:dyDescent="0.25">
      <c r="B47" s="7"/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2" ht="21" thickBot="1" x14ac:dyDescent="0.3">
      <c r="B48" s="15"/>
      <c r="C48" s="10"/>
      <c r="D48" s="306"/>
      <c r="E48" s="326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46014.471555787037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114學年度第1學期第18週午餐菜單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白米飯(雜糧各送5.5K)</v>
      </c>
      <c r="E4" s="309" t="str">
        <f>午餐設計表!E4</f>
        <v>香菇瓜仔肉燥</v>
      </c>
      <c r="F4" s="310"/>
      <c r="G4" s="311"/>
      <c r="H4" s="309" t="str">
        <f>午餐設計表!H4</f>
        <v>扁蒲鮮菇</v>
      </c>
      <c r="I4" s="310"/>
      <c r="J4" s="311"/>
      <c r="K4" s="309" t="str">
        <f>午餐設計表!K4</f>
        <v>奶香炒蛋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結頭湯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634.8大卡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溫體絞肉(粗瘦)井野</v>
      </c>
      <c r="F5" s="100">
        <f>午餐設計表!F5</f>
        <v>28</v>
      </c>
      <c r="G5" s="101" t="str">
        <f>午餐設計表!G5</f>
        <v>公斤</v>
      </c>
      <c r="H5" s="102" t="str">
        <f>午餐設計表!H5</f>
        <v>扁蒲(切片)</v>
      </c>
      <c r="I5" s="100">
        <f>午餐設計表!I5</f>
        <v>24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23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結頭菜(切中丁)</v>
      </c>
      <c r="R5" s="100">
        <f>午餐設計表!R5</f>
        <v>15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74.5 g</v>
      </c>
    </row>
    <row r="6" spans="2:22" s="5" customFormat="1" ht="19.5" customHeight="1" x14ac:dyDescent="0.3">
      <c r="B6" s="6">
        <f>午餐設計表!B6</f>
        <v>29</v>
      </c>
      <c r="C6" s="324"/>
      <c r="D6" s="305"/>
      <c r="E6" s="104" t="str">
        <f>午餐設計表!E6</f>
        <v>碎瓜(玖順)</v>
      </c>
      <c r="F6" s="105">
        <f>午餐設計表!F6</f>
        <v>5</v>
      </c>
      <c r="G6" s="106" t="str">
        <f>午餐設計表!G6</f>
        <v>公斤</v>
      </c>
      <c r="H6" s="104" t="str">
        <f>午餐設計表!H6</f>
        <v>貢丸片(國產:台灣)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二砂台糖(1K/包)</v>
      </c>
      <c r="L6" s="105">
        <f>午餐設計表!L6</f>
        <v>3</v>
      </c>
      <c r="M6" s="106" t="str">
        <f>午餐設計表!M6</f>
        <v>包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22.4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油蔥酥(大-600g)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紅蘿蔔(切絲)</v>
      </c>
      <c r="I7" s="105">
        <f>午餐設計表!I7</f>
        <v>2</v>
      </c>
      <c r="J7" s="108" t="str">
        <f>午餐設計表!J7</f>
        <v>公斤</v>
      </c>
      <c r="K7" s="107" t="str">
        <f>午餐設計表!K7</f>
        <v>福樂鮮奶(1.8L)(全脂)</v>
      </c>
      <c r="L7" s="105">
        <f>午餐設計表!L7</f>
        <v>3</v>
      </c>
      <c r="M7" s="108" t="str">
        <f>午餐設計表!M7</f>
        <v>瓶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1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雲林公版!E37&amp;" g"</f>
        <v>33.8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蒜仁(0.6K/包)</v>
      </c>
      <c r="F8" s="105">
        <f>午餐設計表!F8</f>
        <v>1</v>
      </c>
      <c r="G8" s="106" t="str">
        <f>午餐設計表!G8</f>
        <v>包</v>
      </c>
      <c r="H8" s="104" t="str">
        <f>午餐設計表!H8</f>
        <v>木耳(切絲)</v>
      </c>
      <c r="I8" s="105">
        <f>午餐設計表!I8</f>
        <v>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蔥(0.5K/把)</v>
      </c>
      <c r="F9" s="105">
        <f>午餐設計表!F9</f>
        <v>1</v>
      </c>
      <c r="G9" s="106" t="str">
        <f>午餐設計表!G9</f>
        <v>把</v>
      </c>
      <c r="H9" s="104" t="str">
        <f>午餐設計表!H9</f>
        <v>濕香菇(切粗絲)</v>
      </c>
      <c r="I9" s="105">
        <f>午餐設計表!I9</f>
        <v>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乾香菇</v>
      </c>
      <c r="F10" s="105">
        <f>午餐設計表!F10</f>
        <v>0.3</v>
      </c>
      <c r="G10" s="106" t="str">
        <f>午餐設計表!G10</f>
        <v>公斤</v>
      </c>
      <c r="H10" s="104" t="str">
        <f>午餐設計表!H10</f>
        <v>鴻喜菇 (QR)</v>
      </c>
      <c r="I10" s="105">
        <f>午餐設計表!I10</f>
        <v>1</v>
      </c>
      <c r="J10" s="106" t="str">
        <f>午餐設計表!J10</f>
        <v>公斤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全穀雜糧類:4.3份 豆魚蛋肉類:3.2份 蔬菜類:2.0份 水果類:0.0份 油脂與堅果類:1.2份 乳品類:0.1份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茄汁魚片</v>
      </c>
      <c r="F13" s="310"/>
      <c r="G13" s="311"/>
      <c r="H13" s="309" t="str">
        <f>午餐設計表!H13</f>
        <v xml:space="preserve">白菜炒年糕	</v>
      </c>
      <c r="I13" s="310"/>
      <c r="J13" s="311"/>
      <c r="K13" s="309" t="str">
        <f>午餐設計表!K13</f>
        <v>洋蔥炒香腸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黃瓜雞湯</v>
      </c>
      <c r="R13" s="310"/>
      <c r="S13" s="311"/>
      <c r="T13" s="313" t="str">
        <f>午餐設計表!T13</f>
        <v>水果(423+10)(精進15元)</v>
      </c>
      <c r="U13" s="18" t="str">
        <f>午餐設計表!U13</f>
        <v>熱量：</v>
      </c>
      <c r="V13" s="114" t="str">
        <f>雲林公版!S37&amp;"大卡"</f>
        <v>865.7大卡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水鯊魚片(7-8)(QR)(pc)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大白菜(切實重)</v>
      </c>
      <c r="I14" s="100">
        <f>午餐設計表!I14</f>
        <v>20</v>
      </c>
      <c r="J14" s="103" t="str">
        <f>午餐設計表!J14</f>
        <v>公斤</v>
      </c>
      <c r="K14" s="102" t="str">
        <f>午餐設計表!K14</f>
        <v>洋蔥(切中丁)</v>
      </c>
      <c r="L14" s="100">
        <f>午餐設計表!L14</f>
        <v>15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大黃瓜(切中丁)</v>
      </c>
      <c r="R14" s="100">
        <f>午餐設計表!R14</f>
        <v>12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128 g</v>
      </c>
    </row>
    <row r="15" spans="2:22" s="5" customFormat="1" ht="21" x14ac:dyDescent="0.3">
      <c r="B15" s="6">
        <f>午餐設計表!B15</f>
        <v>30</v>
      </c>
      <c r="C15" s="324"/>
      <c r="D15" s="305"/>
      <c r="E15" s="104" t="str">
        <f>午餐設計表!E15</f>
        <v>水鯊魚片(7-8)備品(QR)(pc)</v>
      </c>
      <c r="F15" s="105">
        <f>午餐設計表!F15</f>
        <v>30</v>
      </c>
      <c r="G15" s="106" t="str">
        <f>午餐設計表!G15</f>
        <v>片</v>
      </c>
      <c r="H15" s="104" t="str">
        <f>午餐設計表!H15</f>
        <v>年糕(條狀小)(約0.5K)</v>
      </c>
      <c r="I15" s="105">
        <f>午餐設計表!I15</f>
        <v>12</v>
      </c>
      <c r="J15" s="106" t="str">
        <f>午餐設計表!J15</f>
        <v>包</v>
      </c>
      <c r="K15" s="104" t="str">
        <f>午餐設計表!K15</f>
        <v>香腸(CAS)(Ｋ)</v>
      </c>
      <c r="L15" s="105">
        <f>午餐設計表!L15</f>
        <v>12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骨腿丁(CAS)</v>
      </c>
      <c r="R15" s="105">
        <f>午餐設計表!R15</f>
        <v>6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24.5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洋蔥(切小丁)</v>
      </c>
      <c r="F16" s="105">
        <f>午餐設計表!F16</f>
        <v>6</v>
      </c>
      <c r="G16" s="106" t="str">
        <f>午餐設計表!G16</f>
        <v>公斤</v>
      </c>
      <c r="H16" s="104" t="str">
        <f>午餐設計表!H16</f>
        <v>洋蔥(切絲)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紅蘿蔔(切絲)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香菜(150g/把)</v>
      </c>
      <c r="R16" s="105">
        <f>午餐設計表!R16</f>
        <v>1</v>
      </c>
      <c r="S16" s="106" t="str">
        <f>午餐設計表!S16</f>
        <v>把</v>
      </c>
      <c r="T16" s="314"/>
      <c r="U16" s="19" t="str">
        <f>午餐設計表!U16</f>
        <v>蛋白質：</v>
      </c>
      <c r="V16" s="112" t="str">
        <f>雲林公版!P37&amp;" g"</f>
        <v>33.3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蕃茄醬(3K)可果美</v>
      </c>
      <c r="F17" s="105">
        <f>午餐設計表!F17</f>
        <v>2</v>
      </c>
      <c r="G17" s="106" t="str">
        <f>午餐設計表!G17</f>
        <v>罐</v>
      </c>
      <c r="H17" s="104" t="str">
        <f>午餐設計表!H17</f>
        <v>溫體肉片(小)井野</v>
      </c>
      <c r="I17" s="105">
        <f>午餐設計表!I17</f>
        <v>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蒜仁(0.6K/包)</v>
      </c>
      <c r="F18" s="105">
        <f>午餐設計表!F18</f>
        <v>1</v>
      </c>
      <c r="G18" s="106" t="str">
        <f>午餐設計表!G18</f>
        <v>包</v>
      </c>
      <c r="H18" s="104" t="str">
        <f>午餐設計表!H18</f>
        <v>紅蘿蔔(切絲)</v>
      </c>
      <c r="I18" s="105">
        <f>午餐設計表!I18</f>
        <v>2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 t="str">
        <f>午餐設計表!E19</f>
        <v>蔥(0.5K/把)</v>
      </c>
      <c r="F19" s="105">
        <f>午餐設計表!F19</f>
        <v>1</v>
      </c>
      <c r="G19" s="106" t="str">
        <f>午餐設計表!G19</f>
        <v>把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 t="str">
        <f>午餐設計表!E20</f>
        <v>薑絲(0.6K/包)</v>
      </c>
      <c r="F20" s="110">
        <f>午餐設計表!F20</f>
        <v>1</v>
      </c>
      <c r="G20" s="111" t="str">
        <f>午餐設計表!G20</f>
        <v>包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全穀雜糧類:6.8份 豆魚蛋肉類:2.5份 蔬菜類:2.2份 水果類:1.0份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五穀米飯</v>
      </c>
      <c r="E22" s="309" t="str">
        <f>午餐設計表!E22</f>
        <v>卡啦雞排</v>
      </c>
      <c r="F22" s="310"/>
      <c r="G22" s="311"/>
      <c r="H22" s="309" t="str">
        <f>午餐設計表!H22</f>
        <v>白花拌培根</v>
      </c>
      <c r="I22" s="310"/>
      <c r="J22" s="311"/>
      <c r="K22" s="309" t="str">
        <f>午餐設計表!K22</f>
        <v>田園咖哩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蕃茄蛋花湯</v>
      </c>
      <c r="R22" s="310"/>
      <c r="S22" s="311"/>
      <c r="T22" s="313" t="str">
        <f>午餐設計表!T22</f>
        <v>光泉鮮奶(423+10備)(精進)</v>
      </c>
      <c r="U22" s="18" t="str">
        <f>午餐設計表!U22</f>
        <v>熱量：</v>
      </c>
      <c r="V22" s="114" t="str">
        <f>雲林公版!AD37&amp;"大卡"</f>
        <v>783.1大卡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脆皮雞排(CAS)(半成品)</v>
      </c>
      <c r="F23" s="100">
        <f>午餐設計表!F23</f>
        <v>407</v>
      </c>
      <c r="G23" s="103" t="str">
        <f>午餐設計表!G23</f>
        <v>片</v>
      </c>
      <c r="H23" s="102" t="str">
        <f>午餐設計表!H23</f>
        <v>冷凍白花椰菜(CAS)</v>
      </c>
      <c r="I23" s="100">
        <f>午餐設計表!I23</f>
        <v>27</v>
      </c>
      <c r="J23" s="103" t="str">
        <f>午餐設計表!J23</f>
        <v>公斤</v>
      </c>
      <c r="K23" s="102" t="str">
        <f>午餐設計表!K23</f>
        <v>洋芋(切中丁)</v>
      </c>
      <c r="L23" s="100">
        <f>午餐設計表!L23</f>
        <v>9</v>
      </c>
      <c r="M23" s="103" t="str">
        <f>午餐設計表!M23</f>
        <v>公斤</v>
      </c>
      <c r="N23" s="102" t="str">
        <f>午餐設計表!N23</f>
        <v>履歷菠菜(切實重)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履歷小白菜(切實重)</v>
      </c>
      <c r="R23" s="100">
        <f>午餐設計表!R23</f>
        <v>7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80 g</v>
      </c>
    </row>
    <row r="24" spans="2:22" s="5" customFormat="1" ht="21" x14ac:dyDescent="0.3">
      <c r="B24" s="6">
        <f>午餐設計表!B24</f>
        <v>31</v>
      </c>
      <c r="C24" s="324"/>
      <c r="D24" s="305"/>
      <c r="E24" s="104" t="str">
        <f>午餐設計表!E24</f>
        <v>脆皮雞排(CAS)-備品(半成品)</v>
      </c>
      <c r="F24" s="105">
        <f>午餐設計表!F24</f>
        <v>20</v>
      </c>
      <c r="G24" s="106" t="str">
        <f>午餐設計表!G24</f>
        <v>片</v>
      </c>
      <c r="H24" s="104" t="str">
        <f>午餐設計表!H24</f>
        <v>碎培根(津谷)CAS</v>
      </c>
      <c r="I24" s="105">
        <f>午餐設計表!I24</f>
        <v>4.5</v>
      </c>
      <c r="J24" s="106" t="str">
        <f>午餐設計表!J24</f>
        <v>公斤</v>
      </c>
      <c r="K24" s="104" t="str">
        <f>午餐設計表!K24</f>
        <v>溫體肉丁(井野)(臺灣)</v>
      </c>
      <c r="L24" s="105">
        <f>午餐設計表!L24</f>
        <v>9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洗選蛋(QR)</v>
      </c>
      <c r="R24" s="105">
        <f>午餐設計表!R24</f>
        <v>5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32.7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白精靈菇 (QR)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蕃薯(切中丁)</v>
      </c>
      <c r="L25" s="105">
        <f>午餐設計表!L25</f>
        <v>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蕃茄(QR)</v>
      </c>
      <c r="R25" s="105">
        <f>午餐設計表!R25</f>
        <v>5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42.2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碎蒜(0.3K/包)</v>
      </c>
      <c r="I26" s="105">
        <f>午餐設計表!I26</f>
        <v>1</v>
      </c>
      <c r="J26" s="106" t="str">
        <f>午餐設計表!J26</f>
        <v>包</v>
      </c>
      <c r="K26" s="104" t="str">
        <f>午餐設計表!K26</f>
        <v>洋蔥(切中丁)</v>
      </c>
      <c r="L26" s="105">
        <f>午餐設計表!L26</f>
        <v>3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1</v>
      </c>
      <c r="S26" s="106" t="str">
        <f>午餐設計表!S26</f>
        <v>包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紅蘿蔔(切中丁)</v>
      </c>
      <c r="L27" s="105">
        <f>午餐設計表!L27</f>
        <v>3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咖哩粉小磨坊(600g)</v>
      </c>
      <c r="L28" s="105">
        <f>午餐設計表!L28</f>
        <v>1</v>
      </c>
      <c r="M28" s="106" t="str">
        <f>午餐設計表!M28</f>
        <v>盒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全穀雜糧類:4.7份 豆魚蛋肉類:3.5份 蔬菜類:1.9份 水果類:0.0份 油脂與堅果類:2.4份 乳品類:0.8份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23"/>
      <c r="D31" s="304">
        <f>午餐設計表!D31</f>
        <v>0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>
        <f>午餐設計表!U31</f>
        <v>0</v>
      </c>
      <c r="V31" s="114" t="e">
        <f>雲林公版!AO37&amp;"大卡"</f>
        <v>#VALUE!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>
        <f>午餐設計表!U32</f>
        <v>0</v>
      </c>
      <c r="V32" s="112" t="e">
        <f>雲林公版!AN37&amp;" g"</f>
        <v>#VALUE!</v>
      </c>
    </row>
    <row r="33" spans="2:22" ht="21" x14ac:dyDescent="0.25">
      <c r="B33" s="6">
        <f>午餐設計表!B33</f>
        <v>0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>
        <f>午餐設計表!U33</f>
        <v>0</v>
      </c>
      <c r="V33" s="112" t="e">
        <f>雲林公版!AM37&amp;" g"</f>
        <v>#VALUE!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>
        <f>午餐設計表!U34</f>
        <v>0</v>
      </c>
      <c r="V34" s="112" t="e">
        <f>雲林公版!AL37&amp;" g"</f>
        <v>#VALUE!</v>
      </c>
    </row>
    <row r="35" spans="2:22" ht="21" x14ac:dyDescent="0.25">
      <c r="B35" s="307">
        <f>午餐設計表!B35</f>
        <v>0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/>
      <c r="D39" s="322"/>
      <c r="E39" s="329" t="e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>#VALUE!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23"/>
      <c r="D40" s="304">
        <f>午餐設計表!D40</f>
        <v>0</v>
      </c>
      <c r="E40" s="309">
        <f>午餐設計表!E40</f>
        <v>0</v>
      </c>
      <c r="F40" s="310"/>
      <c r="G40" s="311"/>
      <c r="H40" s="309">
        <f>午餐設計表!H40</f>
        <v>0</v>
      </c>
      <c r="I40" s="310"/>
      <c r="J40" s="311"/>
      <c r="K40" s="309">
        <f>午餐設計表!K40</f>
        <v>0</v>
      </c>
      <c r="L40" s="310"/>
      <c r="M40" s="311"/>
      <c r="N40" s="309">
        <f>午餐設計表!N40</f>
        <v>0</v>
      </c>
      <c r="O40" s="310"/>
      <c r="P40" s="311"/>
      <c r="Q40" s="309">
        <f>午餐設計表!Q40</f>
        <v>0</v>
      </c>
      <c r="R40" s="310"/>
      <c r="S40" s="311"/>
      <c r="T40" s="313">
        <f>午餐設計表!T40</f>
        <v>0</v>
      </c>
      <c r="U40" s="18">
        <f>午餐設計表!U40</f>
        <v>0</v>
      </c>
      <c r="V40" s="114" t="e">
        <f>雲林公版!AZ37&amp;"大卡"</f>
        <v>#VALUE!</v>
      </c>
    </row>
    <row r="41" spans="2:22" ht="21" x14ac:dyDescent="0.25">
      <c r="B41" s="6" t="str">
        <f>午餐設計表!B41</f>
        <v>月</v>
      </c>
      <c r="C41" s="324"/>
      <c r="D41" s="305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4"/>
      <c r="U41" s="19">
        <f>午餐設計表!U41</f>
        <v>0</v>
      </c>
      <c r="V41" s="112" t="e">
        <f>雲林公版!AY37&amp;" g"</f>
        <v>#VALUE!</v>
      </c>
    </row>
    <row r="42" spans="2:22" ht="21" x14ac:dyDescent="0.25">
      <c r="B42" s="6">
        <f>午餐設計表!B42</f>
        <v>0</v>
      </c>
      <c r="C42" s="324"/>
      <c r="D42" s="305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4"/>
      <c r="U42" s="19">
        <f>午餐設計表!U42</f>
        <v>0</v>
      </c>
      <c r="V42" s="112" t="e">
        <f>雲林公版!AX37&amp;" g"</f>
        <v>#VALUE!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>
        <f>午餐設計表!U43</f>
        <v>0</v>
      </c>
      <c r="V43" s="112" t="e">
        <f>雲林公版!AW37&amp;" g"</f>
        <v>#VALUE!</v>
      </c>
    </row>
    <row r="44" spans="2:22" ht="21" x14ac:dyDescent="0.25">
      <c r="B44" s="307">
        <f>午餐設計表!B44</f>
        <v>0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/>
      <c r="D48" s="306"/>
      <c r="E48" s="326" t="e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>#VALUE!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46014.471555787037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114學年度第1學期第18週午餐菜單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香菇瓜仔肉燥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29</v>
      </c>
      <c r="C8" s="346"/>
      <c r="D8" s="24" t="str">
        <f>IF(午餐設計表!H4&gt;"",午餐設計表!H4,"")</f>
        <v>扁蒲鮮菇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奶香炒蛋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結頭湯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茄汁魚片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30</v>
      </c>
      <c r="C15" s="346"/>
      <c r="D15" s="24" t="str">
        <f>IF(午餐設計表!H13&gt;"",午餐設計表!H13,"")</f>
        <v xml:space="preserve">白菜炒年糕	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洋蔥炒香腸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黃瓜雞湯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水果(423+10)(精進15元)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卡啦雞排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31</v>
      </c>
      <c r="C22" s="346"/>
      <c r="D22" s="24" t="str">
        <f>IF(午餐設計表!H22&gt;"",午餐設計表!H22,"")</f>
        <v>白花拌培根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田園咖哩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炒履歷菠菜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蕃茄蛋花湯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光泉鮮奶(423+10備)(精進)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 t="str">
        <f>IF(午餐設計表!B31&lt;&gt;"",午餐設計表!B31,"")</f>
        <v/>
      </c>
      <c r="C27" s="345" t="str">
        <f>RIGHT(IF(午餐設計表!B35&lt;&gt;"",午餐設計表!B35,""),1)</f>
        <v/>
      </c>
      <c r="D27" s="31" t="str">
        <f>IF(午餐設計表!D31&gt;"",午餐設計表!D31,"")</f>
        <v/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 t="str">
        <f>IF(午餐設計表!B33&lt;&gt;"",午餐設計表!B33,"")</f>
        <v/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 t="str">
        <f>IF(午餐設計表!B40&lt;&gt;"",午餐設計表!B40,"")</f>
        <v/>
      </c>
      <c r="C34" s="345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 t="str">
        <f>IF(午餐設計表!B42&lt;&gt;"",午餐設計表!B42,"")</f>
        <v/>
      </c>
      <c r="C36" s="346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114學年度第1學期第18週午餐菜單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香菇瓜仔肉燥</v>
      </c>
      <c r="F4" s="51"/>
      <c r="G4" s="51" t="s">
        <v>35</v>
      </c>
      <c r="H4" s="51" t="str">
        <f>午餐設計表!H4</f>
        <v>扁蒲鮮菇</v>
      </c>
      <c r="I4" s="51"/>
      <c r="J4" s="51" t="s">
        <v>35</v>
      </c>
      <c r="K4" s="51" t="str">
        <f>午餐設計表!K4</f>
        <v>奶香炒蛋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結頭湯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4.3份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溫體絞肉(粗瘦)井野</v>
      </c>
      <c r="F5" s="56"/>
      <c r="G5" s="57">
        <f>午餐設計表!F5</f>
        <v>28</v>
      </c>
      <c r="H5" s="56" t="str">
        <f>午餐設計表!H5</f>
        <v>扁蒲(切片)</v>
      </c>
      <c r="I5" s="56"/>
      <c r="J5" s="57">
        <f>午餐設計表!I5</f>
        <v>24</v>
      </c>
      <c r="K5" s="56" t="str">
        <f>午餐設計表!K5</f>
        <v>洗選蛋(QR)</v>
      </c>
      <c r="L5" s="56"/>
      <c r="M5" s="57">
        <f>午餐設計表!L5</f>
        <v>23</v>
      </c>
      <c r="N5" s="56" t="str">
        <f>午餐設計表!N5</f>
        <v>高麗菜(切實重)</v>
      </c>
      <c r="O5" s="56"/>
      <c r="P5" s="57">
        <f>午餐設計表!O5</f>
        <v>30</v>
      </c>
      <c r="Q5" s="56" t="str">
        <f>午餐設計表!Q5</f>
        <v>結頭菜(切中丁)</v>
      </c>
      <c r="R5" s="56"/>
      <c r="S5" s="57">
        <f>午餐設計表!R5</f>
        <v>15</v>
      </c>
      <c r="T5" s="354"/>
      <c r="U5" s="58" t="str">
        <f>午餐設計表!V5</f>
        <v>83.0 g</v>
      </c>
      <c r="V5" s="59" t="s">
        <v>39</v>
      </c>
      <c r="W5" s="60" t="str">
        <f>午餐設計表!X5</f>
        <v>0.1份</v>
      </c>
    </row>
    <row r="6" spans="1:23" ht="27.75" customHeight="1" x14ac:dyDescent="0.3">
      <c r="A6" s="55">
        <f>午餐設計表!B6</f>
        <v>29</v>
      </c>
      <c r="B6" s="56"/>
      <c r="C6" s="56"/>
      <c r="D6" s="57"/>
      <c r="E6" s="56" t="str">
        <f>午餐設計表!E6</f>
        <v>碎瓜(玖順)</v>
      </c>
      <c r="F6" s="56"/>
      <c r="G6" s="57">
        <f>午餐設計表!F6</f>
        <v>5</v>
      </c>
      <c r="H6" s="56" t="str">
        <f>午餐設計表!H6</f>
        <v>貢丸片(國產:台灣)</v>
      </c>
      <c r="I6" s="56"/>
      <c r="J6" s="57">
        <f>午餐設計表!I6</f>
        <v>6</v>
      </c>
      <c r="K6" s="56" t="str">
        <f>午餐設計表!K6</f>
        <v>二砂台糖(1K/包)</v>
      </c>
      <c r="L6" s="56"/>
      <c r="M6" s="57">
        <f>午餐設計表!L6</f>
        <v>3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3</v>
      </c>
      <c r="T6" s="354"/>
      <c r="U6" s="61" t="s">
        <v>40</v>
      </c>
      <c r="V6" s="62" t="s">
        <v>41</v>
      </c>
      <c r="W6" s="60" t="str">
        <f>午餐設計表!X6</f>
        <v>3.2份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油蔥酥(大-600g)</v>
      </c>
      <c r="F7" s="63"/>
      <c r="G7" s="57">
        <f>午餐設計表!F7</f>
        <v>1</v>
      </c>
      <c r="H7" s="56" t="str">
        <f>午餐設計表!H7</f>
        <v>紅蘿蔔(切絲)</v>
      </c>
      <c r="I7" s="63"/>
      <c r="J7" s="57">
        <f>午餐設計表!I7</f>
        <v>2</v>
      </c>
      <c r="K7" s="56" t="str">
        <f>午餐設計表!K7</f>
        <v>福樂鮮奶(1.8L)(全脂)</v>
      </c>
      <c r="L7" s="63"/>
      <c r="M7" s="57">
        <f>午餐設計表!L7</f>
        <v>3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香菜(150g/把)</v>
      </c>
      <c r="R7" s="63"/>
      <c r="S7" s="57">
        <f>午餐設計表!R7</f>
        <v>1</v>
      </c>
      <c r="T7" s="354"/>
      <c r="U7" s="58" t="str">
        <f>午餐設計表!V6</f>
        <v>25.9 g</v>
      </c>
      <c r="V7" s="62" t="s">
        <v>43</v>
      </c>
      <c r="W7" s="60" t="str">
        <f>午餐設計表!X7</f>
        <v>2.0份</v>
      </c>
    </row>
    <row r="8" spans="1:23" ht="27.75" customHeight="1" x14ac:dyDescent="0.3">
      <c r="A8" s="356" t="s">
        <v>44</v>
      </c>
      <c r="B8" s="56" t="str">
        <f>午餐設計表!E8</f>
        <v>蒜仁(0.6K/包)</v>
      </c>
      <c r="C8" s="56"/>
      <c r="D8" s="57">
        <f>午餐設計表!F8</f>
        <v>1</v>
      </c>
      <c r="E8" s="56" t="str">
        <f>午餐設計表!E8</f>
        <v>蒜仁(0.6K/包)</v>
      </c>
      <c r="F8" s="63"/>
      <c r="G8" s="57">
        <f>午餐設計表!F8</f>
        <v>1</v>
      </c>
      <c r="H8" s="56" t="str">
        <f>午餐設計表!H8</f>
        <v>木耳(切絲)</v>
      </c>
      <c r="I8" s="63"/>
      <c r="J8" s="57">
        <f>午餐設計表!I8</f>
        <v>1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蔥(0.5K/把)</v>
      </c>
      <c r="C9" s="56"/>
      <c r="D9" s="57">
        <f>午餐設計表!F9</f>
        <v>1</v>
      </c>
      <c r="E9" s="56" t="str">
        <f>午餐設計表!E9</f>
        <v>蔥(0.5K/把)</v>
      </c>
      <c r="F9" s="63"/>
      <c r="G9" s="57">
        <f>午餐設計表!F9</f>
        <v>1</v>
      </c>
      <c r="H9" s="56" t="str">
        <f>午餐設計表!H9</f>
        <v>濕香菇(切粗絲)</v>
      </c>
      <c r="I9" s="63"/>
      <c r="J9" s="57">
        <f>午餐設計表!I9</f>
        <v>1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32.7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 t="str">
        <f>午餐設計表!E10</f>
        <v>乾香菇</v>
      </c>
      <c r="C10" s="63"/>
      <c r="D10" s="57">
        <f>午餐設計表!F10</f>
        <v>0.3</v>
      </c>
      <c r="E10" s="56" t="str">
        <f>午餐設計表!E10</f>
        <v>乾香菇</v>
      </c>
      <c r="F10" s="63"/>
      <c r="G10" s="57">
        <f>午餐設計表!F10</f>
        <v>0.3</v>
      </c>
      <c r="H10" s="56" t="str">
        <f>午餐設計表!H10</f>
        <v>鴻喜菇 (QR)</v>
      </c>
      <c r="I10" s="63"/>
      <c r="J10" s="57">
        <f>午餐設計表!I10</f>
        <v>1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700大卡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茄汁魚片</v>
      </c>
      <c r="F12" s="51"/>
      <c r="G12" s="51"/>
      <c r="H12" s="51" t="str">
        <f>午餐設計表!H13</f>
        <v xml:space="preserve">白菜炒年糕	</v>
      </c>
      <c r="I12" s="51"/>
      <c r="J12" s="51"/>
      <c r="K12" s="51" t="str">
        <f>午餐設計表!K13</f>
        <v>洋蔥炒香腸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黃瓜雞湯</v>
      </c>
      <c r="R12" s="51"/>
      <c r="S12" s="51"/>
      <c r="T12" s="353" t="str">
        <f>午餐設計表!T13</f>
        <v>水果(423+10)(精進15元)</v>
      </c>
      <c r="U12" s="52" t="s">
        <v>36</v>
      </c>
      <c r="V12" s="53" t="s">
        <v>37</v>
      </c>
      <c r="W12" s="54" t="str">
        <f>午餐設計表!X13</f>
        <v>6.8份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水鯊魚片(7-8)(QR)(pc)</v>
      </c>
      <c r="F13" s="56"/>
      <c r="G13" s="57">
        <f>午餐設計表!F14</f>
        <v>407</v>
      </c>
      <c r="H13" s="56" t="str">
        <f>午餐設計表!H14</f>
        <v>大白菜(切實重)</v>
      </c>
      <c r="I13" s="56"/>
      <c r="J13" s="57">
        <f>午餐設計表!I14</f>
        <v>20</v>
      </c>
      <c r="K13" s="56" t="str">
        <f>午餐設計表!K14</f>
        <v>洋蔥(切中丁)</v>
      </c>
      <c r="L13" s="56"/>
      <c r="M13" s="57">
        <f>午餐設計表!L14</f>
        <v>15</v>
      </c>
      <c r="N13" s="56" t="str">
        <f>午餐設計表!N14</f>
        <v>履歷青江菜(切實重)</v>
      </c>
      <c r="O13" s="56"/>
      <c r="P13" s="57">
        <f>午餐設計表!O14</f>
        <v>30</v>
      </c>
      <c r="Q13" s="56" t="str">
        <f>午餐設計表!Q14</f>
        <v>大黃瓜(切中丁)</v>
      </c>
      <c r="R13" s="56"/>
      <c r="S13" s="57">
        <f>午餐設計表!R14</f>
        <v>12</v>
      </c>
      <c r="T13" s="354"/>
      <c r="U13" s="58" t="str">
        <f>午餐設計表!V14</f>
        <v>137.8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30</v>
      </c>
      <c r="B14" s="56"/>
      <c r="C14" s="56"/>
      <c r="D14" s="57"/>
      <c r="E14" s="56" t="str">
        <f>午餐設計表!E15</f>
        <v>水鯊魚片(7-8)備品(QR)(pc)</v>
      </c>
      <c r="F14" s="56"/>
      <c r="G14" s="57">
        <f>午餐設計表!F15</f>
        <v>30</v>
      </c>
      <c r="H14" s="56" t="str">
        <f>午餐設計表!H15</f>
        <v>年糕(條狀小)(約0.5K)</v>
      </c>
      <c r="I14" s="56"/>
      <c r="J14" s="57">
        <f>午餐設計表!I15</f>
        <v>12</v>
      </c>
      <c r="K14" s="56" t="str">
        <f>午餐設計表!K15</f>
        <v>香腸(CAS)(Ｋ)</v>
      </c>
      <c r="L14" s="56"/>
      <c r="M14" s="57">
        <f>午餐設計表!L15</f>
        <v>12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骨腿丁(CAS)</v>
      </c>
      <c r="R14" s="56"/>
      <c r="S14" s="57">
        <f>午餐設計表!R15</f>
        <v>6</v>
      </c>
      <c r="T14" s="354"/>
      <c r="U14" s="61" t="s">
        <v>40</v>
      </c>
      <c r="V14" s="62" t="s">
        <v>41</v>
      </c>
      <c r="W14" s="60" t="str">
        <f>午餐設計表!X15</f>
        <v>2.5份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洋蔥(切小丁)</v>
      </c>
      <c r="F15" s="63"/>
      <c r="G15" s="57">
        <f>午餐設計表!F16</f>
        <v>6</v>
      </c>
      <c r="H15" s="56" t="str">
        <f>午餐設計表!H16</f>
        <v>洋蔥(切絲)</v>
      </c>
      <c r="I15" s="63"/>
      <c r="J15" s="57">
        <f>午餐設計表!I16</f>
        <v>3</v>
      </c>
      <c r="K15" s="56" t="str">
        <f>午餐設計表!K16</f>
        <v>紅蘿蔔(切絲)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香菜(150g/把)</v>
      </c>
      <c r="R15" s="63"/>
      <c r="S15" s="57">
        <f>午餐設計表!R16</f>
        <v>1</v>
      </c>
      <c r="T15" s="354"/>
      <c r="U15" s="58" t="str">
        <f>午餐設計表!V15</f>
        <v>25.0 g</v>
      </c>
      <c r="V15" s="62" t="s">
        <v>43</v>
      </c>
      <c r="W15" s="60" t="str">
        <f>午餐設計表!X16</f>
        <v>2.2份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蕃茄醬(3K)可果美</v>
      </c>
      <c r="F16" s="63"/>
      <c r="G16" s="57">
        <f>午餐設計表!F17</f>
        <v>2</v>
      </c>
      <c r="H16" s="56" t="str">
        <f>午餐設計表!H17</f>
        <v>溫體肉片(小)井野</v>
      </c>
      <c r="I16" s="63"/>
      <c r="J16" s="57">
        <f>午餐設計表!I17</f>
        <v>3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蒜仁(0.6K/包)</v>
      </c>
      <c r="F17" s="63"/>
      <c r="G17" s="57">
        <f>午餐設計表!F18</f>
        <v>1</v>
      </c>
      <c r="H17" s="56" t="str">
        <f>午餐設計表!H18</f>
        <v>紅蘿蔔(切絲)</v>
      </c>
      <c r="I17" s="63"/>
      <c r="J17" s="57">
        <f>午餐設計表!I18</f>
        <v>2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34.1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蔥(0.5K/把)</v>
      </c>
      <c r="F18" s="63"/>
      <c r="G18" s="57">
        <f>午餐設計表!F19</f>
        <v>1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 t="str">
        <f>午餐設計表!E20</f>
        <v>薑絲(0.6K/包)</v>
      </c>
      <c r="F19" s="63"/>
      <c r="G19" s="57">
        <f>午餐設計表!F20</f>
        <v>1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911大卡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卡啦雞排</v>
      </c>
      <c r="F20" s="51"/>
      <c r="G20" s="51"/>
      <c r="H20" s="51" t="str">
        <f>午餐設計表!H22</f>
        <v>白花拌培根</v>
      </c>
      <c r="I20" s="51"/>
      <c r="J20" s="51"/>
      <c r="K20" s="51" t="str">
        <f>午餐設計表!K22</f>
        <v>田園咖哩</v>
      </c>
      <c r="L20" s="51"/>
      <c r="M20" s="51"/>
      <c r="N20" s="51" t="str">
        <f>午餐設計表!N22</f>
        <v>炒履歷菠菜</v>
      </c>
      <c r="O20" s="51"/>
      <c r="P20" s="51"/>
      <c r="Q20" s="51" t="str">
        <f>午餐設計表!Q22</f>
        <v>蕃茄蛋花湯</v>
      </c>
      <c r="R20" s="51"/>
      <c r="S20" s="51"/>
      <c r="T20" s="353" t="str">
        <f>午餐設計表!T22</f>
        <v>光泉鮮奶(423+10備)(精進)</v>
      </c>
      <c r="U20" s="52" t="s">
        <v>36</v>
      </c>
      <c r="V20" s="53" t="s">
        <v>37</v>
      </c>
      <c r="W20" s="54" t="str">
        <f>午餐設計表!X22</f>
        <v>4.7份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脆皮雞排(CAS)(半成品)</v>
      </c>
      <c r="F21" s="56"/>
      <c r="G21" s="57">
        <f>午餐設計表!F23</f>
        <v>407</v>
      </c>
      <c r="H21" s="56" t="str">
        <f>午餐設計表!H23</f>
        <v>冷凍白花椰菜(CAS)</v>
      </c>
      <c r="I21" s="56"/>
      <c r="J21" s="57">
        <f>午餐設計表!I23</f>
        <v>27</v>
      </c>
      <c r="K21" s="56" t="str">
        <f>午餐設計表!K23</f>
        <v>洋芋(切中丁)</v>
      </c>
      <c r="L21" s="56"/>
      <c r="M21" s="57">
        <f>午餐設計表!L23</f>
        <v>9</v>
      </c>
      <c r="N21" s="56" t="str">
        <f>午餐設計表!N23</f>
        <v>履歷菠菜(切實重)</v>
      </c>
      <c r="O21" s="56"/>
      <c r="P21" s="57">
        <f>午餐設計表!O23</f>
        <v>30</v>
      </c>
      <c r="Q21" s="56" t="str">
        <f>午餐設計表!Q23</f>
        <v>履歷小白菜(切實重)</v>
      </c>
      <c r="R21" s="56"/>
      <c r="S21" s="57">
        <f>午餐設計表!R23</f>
        <v>7</v>
      </c>
      <c r="T21" s="354"/>
      <c r="U21" s="58" t="str">
        <f>午餐設計表!V23</f>
        <v>119.6 g</v>
      </c>
      <c r="V21" s="59" t="s">
        <v>39</v>
      </c>
      <c r="W21" s="60" t="str">
        <f>午餐設計表!X23</f>
        <v>0.8份</v>
      </c>
    </row>
    <row r="22" spans="1:23" ht="27.75" customHeight="1" x14ac:dyDescent="0.3">
      <c r="A22" s="55">
        <f>午餐設計表!B24</f>
        <v>31</v>
      </c>
      <c r="B22" s="56"/>
      <c r="C22" s="56"/>
      <c r="D22" s="56"/>
      <c r="E22" s="56" t="str">
        <f>午餐設計表!E24</f>
        <v>脆皮雞排(CAS)-備品(半成品)</v>
      </c>
      <c r="F22" s="56"/>
      <c r="G22" s="57">
        <f>午餐設計表!F24</f>
        <v>20</v>
      </c>
      <c r="H22" s="56" t="str">
        <f>午餐設計表!H24</f>
        <v>碎培根(津谷)CAS</v>
      </c>
      <c r="I22" s="56"/>
      <c r="J22" s="57">
        <f>午餐設計表!I24</f>
        <v>4.5</v>
      </c>
      <c r="K22" s="56" t="str">
        <f>午餐設計表!K24</f>
        <v>溫體肉丁(井野)(臺灣)</v>
      </c>
      <c r="L22" s="56"/>
      <c r="M22" s="57">
        <f>午餐設計表!L24</f>
        <v>9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洗選蛋(QR)</v>
      </c>
      <c r="R22" s="56"/>
      <c r="S22" s="57">
        <f>午餐設計表!R24</f>
        <v>5</v>
      </c>
      <c r="T22" s="354"/>
      <c r="U22" s="61" t="s">
        <v>40</v>
      </c>
      <c r="V22" s="62" t="s">
        <v>41</v>
      </c>
      <c r="W22" s="60" t="str">
        <f>午餐設計表!X24</f>
        <v>3.5份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蒜仁(0.6K/包)</v>
      </c>
      <c r="F23" s="63"/>
      <c r="G23" s="57">
        <f>午餐設計表!F25</f>
        <v>1</v>
      </c>
      <c r="H23" s="56" t="str">
        <f>午餐設計表!H25</f>
        <v>白精靈菇 (QR)</v>
      </c>
      <c r="I23" s="63"/>
      <c r="J23" s="57">
        <f>午餐設計表!I25</f>
        <v>3</v>
      </c>
      <c r="K23" s="56" t="str">
        <f>午餐設計表!K25</f>
        <v>蕃薯(切中丁)</v>
      </c>
      <c r="L23" s="63"/>
      <c r="M23" s="57">
        <f>午餐設計表!L25</f>
        <v>5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蕃茄(QR)</v>
      </c>
      <c r="R23" s="63"/>
      <c r="S23" s="57">
        <f>午餐設計表!R25</f>
        <v>5</v>
      </c>
      <c r="T23" s="354"/>
      <c r="U23" s="58" t="str">
        <f>午餐設計表!V24</f>
        <v>39.6 g</v>
      </c>
      <c r="V23" s="62" t="s">
        <v>43</v>
      </c>
      <c r="W23" s="60" t="str">
        <f>午餐設計表!X25</f>
        <v>1.9份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蔥(0.5K/把)</v>
      </c>
      <c r="F24" s="63"/>
      <c r="G24" s="57">
        <f>午餐設計表!F26</f>
        <v>1</v>
      </c>
      <c r="H24" s="56" t="str">
        <f>午餐設計表!H26</f>
        <v>碎蒜(0.3K/包)</v>
      </c>
      <c r="I24" s="63"/>
      <c r="J24" s="57">
        <f>午餐設計表!I26</f>
        <v>1</v>
      </c>
      <c r="K24" s="56" t="str">
        <f>午餐設計表!K26</f>
        <v>洋蔥(切中丁)</v>
      </c>
      <c r="L24" s="63"/>
      <c r="M24" s="57">
        <f>午餐設計表!L26</f>
        <v>3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薑絲(0.6K/包)</v>
      </c>
      <c r="R24" s="63"/>
      <c r="S24" s="57">
        <f>午餐設計表!R26</f>
        <v>1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紅蘿蔔(切中丁)</v>
      </c>
      <c r="L25" s="63"/>
      <c r="M25" s="57">
        <f>午餐設計表!L27</f>
        <v>3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32.7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午餐設計表!K28</f>
        <v>咖哩粉小磨坊(600g)</v>
      </c>
      <c r="L26" s="63"/>
      <c r="M26" s="57">
        <f>午餐設計表!L28</f>
        <v>1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962大卡</v>
      </c>
      <c r="V27" s="71"/>
      <c r="W27" s="67"/>
    </row>
    <row r="28" spans="1:23" ht="27.75" customHeight="1" x14ac:dyDescent="0.3">
      <c r="A28" s="50">
        <f>午餐設計表!B31</f>
        <v>0</v>
      </c>
      <c r="B28" s="51">
        <f>午餐設計表!D31</f>
        <v>0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>
        <f>午餐設計表!X31</f>
        <v>0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>
        <f>午餐設計表!V32</f>
        <v>0</v>
      </c>
      <c r="V29" s="59" t="s">
        <v>39</v>
      </c>
      <c r="W29" s="60">
        <f>午餐設計表!X32</f>
        <v>0</v>
      </c>
    </row>
    <row r="30" spans="1:23" ht="27.75" customHeight="1" x14ac:dyDescent="0.3">
      <c r="A30" s="55">
        <f>午餐設計表!B33</f>
        <v>0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>
        <f>午餐設計表!X33</f>
        <v>0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>
        <f>午餐設計表!V33</f>
        <v>0</v>
      </c>
      <c r="V31" s="62" t="s">
        <v>43</v>
      </c>
      <c r="W31" s="60">
        <f>午餐設計表!X34</f>
        <v>0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>
        <f>午餐設計表!X35</f>
        <v>0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>
        <f>午餐設計表!V34</f>
        <v>0</v>
      </c>
      <c r="V33" s="64" t="s">
        <v>47</v>
      </c>
      <c r="W33" s="60">
        <f>午餐設計表!X36</f>
        <v>0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>
        <f>午餐設計表!V31</f>
        <v>0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4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>
        <f>午餐設計表!V40</f>
        <v>0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114學年度第1學期第18週午餐菜單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29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30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31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0</v>
      </c>
      <c r="AK2" s="126" t="s">
        <v>3</v>
      </c>
      <c r="AL2" s="126">
        <f>午餐設計表!B33</f>
        <v>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407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407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407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0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0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白米飯(雜糧各送5.5K)</v>
      </c>
      <c r="D4" s="369"/>
      <c r="E4" s="369"/>
      <c r="F4" s="369"/>
      <c r="G4" s="369"/>
      <c r="H4" s="374"/>
      <c r="I4" s="135">
        <f>午餐設計表!B12</f>
        <v>407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407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407</v>
      </c>
      <c r="AF4" s="368"/>
      <c r="AG4" s="369"/>
      <c r="AH4" s="370"/>
      <c r="AI4" s="133" t="s">
        <v>2</v>
      </c>
      <c r="AJ4" s="368">
        <f>午餐設計表!D31</f>
        <v>0</v>
      </c>
      <c r="AK4" s="369"/>
      <c r="AL4" s="369"/>
      <c r="AM4" s="369"/>
      <c r="AN4" s="369"/>
      <c r="AO4" s="374"/>
      <c r="AP4" s="136">
        <f>午餐設計表!B39</f>
        <v>0</v>
      </c>
      <c r="AQ4" s="373"/>
      <c r="AR4" s="369"/>
      <c r="AS4" s="370"/>
      <c r="AT4" s="131" t="s">
        <v>2</v>
      </c>
      <c r="AU4" s="368">
        <f>午餐設計表!D40</f>
        <v>0</v>
      </c>
      <c r="AV4" s="369"/>
      <c r="AW4" s="369"/>
      <c r="AX4" s="369"/>
      <c r="AY4" s="369"/>
      <c r="AZ4" s="374"/>
      <c r="BA4" s="136">
        <f>午餐設計表!B48</f>
        <v>0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香菇瓜仔肉燥</v>
      </c>
      <c r="C6" s="385" t="str">
        <f>午餐設計表!E5</f>
        <v>溫體絞肉(粗瘦)井野</v>
      </c>
      <c r="D6" s="385"/>
      <c r="E6" s="385"/>
      <c r="F6" s="385"/>
      <c r="G6" s="145">
        <f>午餐設計表!F5</f>
        <v>28</v>
      </c>
      <c r="H6" s="146" t="str">
        <f>午餐設計表!G5</f>
        <v>公斤</v>
      </c>
      <c r="I6" s="147">
        <f t="shared" ref="I6:I12" si="0">G6*1000/$I$4</f>
        <v>68.796068796068795</v>
      </c>
      <c r="J6" s="148"/>
      <c r="K6" s="149"/>
      <c r="L6" s="149">
        <f t="shared" ref="L6:L35" si="1">G6*K6</f>
        <v>0</v>
      </c>
      <c r="M6" s="386" t="str">
        <f>午餐設計表!E13</f>
        <v>茄汁魚片</v>
      </c>
      <c r="N6" s="385" t="str">
        <f>午餐設計表!E14</f>
        <v>水鯊魚片(7-8)(QR)(pc)</v>
      </c>
      <c r="O6" s="385"/>
      <c r="P6" s="385"/>
      <c r="Q6" s="385"/>
      <c r="R6" s="150">
        <f>午餐設計表!F14</f>
        <v>407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卡啦雞排</v>
      </c>
      <c r="Y6" s="385" t="str">
        <f>午餐設計表!E23</f>
        <v>脆皮雞排(CAS)(半成品)</v>
      </c>
      <c r="Z6" s="385"/>
      <c r="AA6" s="385"/>
      <c r="AB6" s="385"/>
      <c r="AC6" s="155">
        <f>午餐設計表!F23</f>
        <v>407</v>
      </c>
      <c r="AD6" s="156" t="str">
        <f>午餐設計表!G23</f>
        <v>片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382">
        <f>午餐設計表!E40</f>
        <v>0</v>
      </c>
      <c r="AU6" s="385">
        <f>午餐設計表!E41</f>
        <v>0</v>
      </c>
      <c r="AV6" s="385"/>
      <c r="AW6" s="385"/>
      <c r="AX6" s="385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碎瓜(玖順)</v>
      </c>
      <c r="D7" s="389"/>
      <c r="E7" s="389"/>
      <c r="F7" s="389"/>
      <c r="G7" s="167">
        <f>午餐設計表!F6</f>
        <v>5</v>
      </c>
      <c r="H7" s="168" t="str">
        <f>午餐設計表!G6</f>
        <v>公斤</v>
      </c>
      <c r="I7" s="169">
        <f t="shared" si="0"/>
        <v>12.285012285012286</v>
      </c>
      <c r="J7" s="169"/>
      <c r="K7" s="170"/>
      <c r="L7" s="149">
        <f t="shared" si="1"/>
        <v>0</v>
      </c>
      <c r="M7" s="387"/>
      <c r="N7" s="389" t="str">
        <f>午餐設計表!E15</f>
        <v>水鯊魚片(7-8)備品(QR)(pc)</v>
      </c>
      <c r="O7" s="389"/>
      <c r="P7" s="389"/>
      <c r="Q7" s="389"/>
      <c r="R7" s="171">
        <f>午餐設計表!F15</f>
        <v>30</v>
      </c>
      <c r="S7" s="172" t="str">
        <f>午餐設計表!G15</f>
        <v>片</v>
      </c>
      <c r="T7" s="173">
        <f t="shared" si="2"/>
        <v>73.710073710073715</v>
      </c>
      <c r="U7" s="173"/>
      <c r="V7" s="174"/>
      <c r="W7" s="175">
        <f t="shared" si="3"/>
        <v>0</v>
      </c>
      <c r="X7" s="387"/>
      <c r="Y7" s="389" t="str">
        <f>午餐設計表!E24</f>
        <v>脆皮雞排(CAS)-備品(半成品)</v>
      </c>
      <c r="Z7" s="389"/>
      <c r="AA7" s="389"/>
      <c r="AB7" s="389"/>
      <c r="AC7" s="176">
        <f>午餐設計表!F24</f>
        <v>20</v>
      </c>
      <c r="AD7" s="177" t="str">
        <f>午餐設計表!G24</f>
        <v>片</v>
      </c>
      <c r="AE7" s="178">
        <f t="shared" si="4"/>
        <v>49.140049140049143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383"/>
      <c r="AU7" s="389">
        <f>午餐設計表!E42</f>
        <v>0</v>
      </c>
      <c r="AV7" s="389"/>
      <c r="AW7" s="389"/>
      <c r="AX7" s="389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油蔥酥(大-600g)</v>
      </c>
      <c r="D8" s="389"/>
      <c r="E8" s="389"/>
      <c r="F8" s="389"/>
      <c r="G8" s="167">
        <f>午餐設計表!F7</f>
        <v>1</v>
      </c>
      <c r="H8" s="168" t="str">
        <f>午餐設計表!G7</f>
        <v>包</v>
      </c>
      <c r="I8" s="169">
        <f t="shared" si="0"/>
        <v>2.4570024570024569</v>
      </c>
      <c r="J8" s="169"/>
      <c r="K8" s="170"/>
      <c r="L8" s="149">
        <f t="shared" si="1"/>
        <v>0</v>
      </c>
      <c r="M8" s="387"/>
      <c r="N8" s="389" t="str">
        <f>午餐設計表!E16</f>
        <v>洋蔥(切小丁)</v>
      </c>
      <c r="O8" s="389"/>
      <c r="P8" s="389"/>
      <c r="Q8" s="389"/>
      <c r="R8" s="171">
        <f>午餐設計表!F16</f>
        <v>6</v>
      </c>
      <c r="S8" s="172" t="str">
        <f>午餐設計表!G16</f>
        <v>公斤</v>
      </c>
      <c r="T8" s="173">
        <f t="shared" si="2"/>
        <v>14.742014742014742</v>
      </c>
      <c r="U8" s="173"/>
      <c r="V8" s="174"/>
      <c r="W8" s="175">
        <f t="shared" si="3"/>
        <v>0</v>
      </c>
      <c r="X8" s="387"/>
      <c r="Y8" s="389" t="str">
        <f>午餐設計表!E25</f>
        <v>蒜仁(0.6K/包)</v>
      </c>
      <c r="Z8" s="389"/>
      <c r="AA8" s="389"/>
      <c r="AB8" s="389"/>
      <c r="AC8" s="176">
        <f>午餐設計表!F25</f>
        <v>1</v>
      </c>
      <c r="AD8" s="177" t="str">
        <f>午餐設計表!G25</f>
        <v>包</v>
      </c>
      <c r="AE8" s="178">
        <f t="shared" si="4"/>
        <v>2.4570024570024569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蒜仁(0.6K/包)</v>
      </c>
      <c r="D9" s="389"/>
      <c r="E9" s="389"/>
      <c r="F9" s="389"/>
      <c r="G9" s="167">
        <f>午餐設計表!F8</f>
        <v>1</v>
      </c>
      <c r="H9" s="168" t="str">
        <f>午餐設計表!G8</f>
        <v>包</v>
      </c>
      <c r="I9" s="169">
        <f t="shared" si="0"/>
        <v>2.4570024570024569</v>
      </c>
      <c r="J9" s="169"/>
      <c r="K9" s="170"/>
      <c r="L9" s="149">
        <f t="shared" si="1"/>
        <v>0</v>
      </c>
      <c r="M9" s="387"/>
      <c r="N9" s="389" t="str">
        <f>午餐設計表!E17</f>
        <v>蕃茄醬(3K)可果美</v>
      </c>
      <c r="O9" s="389"/>
      <c r="P9" s="389"/>
      <c r="Q9" s="389"/>
      <c r="R9" s="171">
        <f>午餐設計表!F17</f>
        <v>2</v>
      </c>
      <c r="S9" s="172" t="str">
        <f>午餐設計表!G17</f>
        <v>罐</v>
      </c>
      <c r="T9" s="173">
        <f t="shared" si="2"/>
        <v>4.9140049140049138</v>
      </c>
      <c r="U9" s="173"/>
      <c r="V9" s="174"/>
      <c r="W9" s="175">
        <f t="shared" si="3"/>
        <v>0</v>
      </c>
      <c r="X9" s="387"/>
      <c r="Y9" s="389" t="str">
        <f>午餐設計表!E26</f>
        <v>蔥(0.5K/把)</v>
      </c>
      <c r="Z9" s="389"/>
      <c r="AA9" s="389"/>
      <c r="AB9" s="389"/>
      <c r="AC9" s="176">
        <f>午餐設計表!F26</f>
        <v>1</v>
      </c>
      <c r="AD9" s="177" t="str">
        <f>午餐設計表!G26</f>
        <v>把</v>
      </c>
      <c r="AE9" s="178">
        <f t="shared" si="4"/>
        <v>2.4570024570024569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蔥(0.5K/把)</v>
      </c>
      <c r="D10" s="389"/>
      <c r="E10" s="389"/>
      <c r="F10" s="389"/>
      <c r="G10" s="167">
        <f>午餐設計表!F9</f>
        <v>1</v>
      </c>
      <c r="H10" s="168" t="str">
        <f>午餐設計表!G9</f>
        <v>把</v>
      </c>
      <c r="I10" s="169">
        <f t="shared" si="0"/>
        <v>2.4570024570024569</v>
      </c>
      <c r="J10" s="169"/>
      <c r="K10" s="170"/>
      <c r="L10" s="149">
        <f t="shared" si="1"/>
        <v>0</v>
      </c>
      <c r="M10" s="387"/>
      <c r="N10" s="389" t="str">
        <f>午餐設計表!E18</f>
        <v>蒜仁(0.6K/包)</v>
      </c>
      <c r="O10" s="389"/>
      <c r="P10" s="389"/>
      <c r="Q10" s="389"/>
      <c r="R10" s="171">
        <f>午餐設計表!F18</f>
        <v>1</v>
      </c>
      <c r="S10" s="172" t="str">
        <f>午餐設計表!G18</f>
        <v>包</v>
      </c>
      <c r="T10" s="173">
        <f t="shared" si="2"/>
        <v>2.4570024570024569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乾香菇</v>
      </c>
      <c r="D11" s="389"/>
      <c r="E11" s="389"/>
      <c r="F11" s="389"/>
      <c r="G11" s="167">
        <f>午餐設計表!F10</f>
        <v>0.3</v>
      </c>
      <c r="H11" s="168" t="str">
        <f>午餐設計表!G10</f>
        <v>公斤</v>
      </c>
      <c r="I11" s="169">
        <f t="shared" si="0"/>
        <v>0.73710073710073709</v>
      </c>
      <c r="J11" s="169"/>
      <c r="K11" s="170"/>
      <c r="L11" s="149">
        <f t="shared" si="1"/>
        <v>0</v>
      </c>
      <c r="M11" s="387"/>
      <c r="N11" s="389" t="str">
        <f>午餐設計表!E19</f>
        <v>蔥(0.5K/把)</v>
      </c>
      <c r="O11" s="389"/>
      <c r="P11" s="389"/>
      <c r="Q11" s="389"/>
      <c r="R11" s="171">
        <f>午餐設計表!F19</f>
        <v>1</v>
      </c>
      <c r="S11" s="172" t="str">
        <f>午餐設計表!G19</f>
        <v>把</v>
      </c>
      <c r="T11" s="173">
        <f t="shared" si="2"/>
        <v>2.4570024570024569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 t="str">
        <f>午餐設計表!E20</f>
        <v>薑絲(0.6K/包)</v>
      </c>
      <c r="O12" s="389"/>
      <c r="P12" s="389"/>
      <c r="Q12" s="389"/>
      <c r="R12" s="171">
        <f>午餐設計表!F20</f>
        <v>1</v>
      </c>
      <c r="S12" s="172" t="str">
        <f>午餐設計表!G20</f>
        <v>包</v>
      </c>
      <c r="T12" s="173">
        <f t="shared" si="2"/>
        <v>2.4570024570024569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扁蒲鮮菇</v>
      </c>
      <c r="C15" s="385" t="str">
        <f>午餐設計表!H5</f>
        <v>扁蒲(切片)</v>
      </c>
      <c r="D15" s="385"/>
      <c r="E15" s="385"/>
      <c r="F15" s="385"/>
      <c r="G15" s="150">
        <f>午餐設計表!I5</f>
        <v>24</v>
      </c>
      <c r="H15" s="218" t="str">
        <f>午餐設計表!J5</f>
        <v>公斤</v>
      </c>
      <c r="I15" s="147">
        <f t="shared" ref="I15:I21" si="10">G15*1000/$I$4</f>
        <v>58.968058968058969</v>
      </c>
      <c r="J15" s="147"/>
      <c r="K15" s="149"/>
      <c r="L15" s="149">
        <f t="shared" si="1"/>
        <v>0</v>
      </c>
      <c r="M15" s="394" t="str">
        <f>午餐設計表!H13</f>
        <v xml:space="preserve">白菜炒年糕	</v>
      </c>
      <c r="N15" s="385" t="str">
        <f>午餐設計表!H14</f>
        <v>大白菜(切實重)</v>
      </c>
      <c r="O15" s="385"/>
      <c r="P15" s="385"/>
      <c r="Q15" s="385"/>
      <c r="R15" s="150">
        <f>午餐設計表!I14</f>
        <v>20</v>
      </c>
      <c r="S15" s="151" t="str">
        <f>午餐設計表!J14</f>
        <v>公斤</v>
      </c>
      <c r="T15" s="152">
        <f t="shared" ref="T15:T21" si="11">R15*1000/$T$4</f>
        <v>49.140049140049143</v>
      </c>
      <c r="U15" s="152"/>
      <c r="V15" s="153"/>
      <c r="W15" s="154">
        <f t="shared" si="3"/>
        <v>0</v>
      </c>
      <c r="X15" s="394" t="str">
        <f>午餐設計表!H22</f>
        <v>白花拌培根</v>
      </c>
      <c r="Y15" s="385" t="str">
        <f>午餐設計表!H23</f>
        <v>冷凍白花椰菜(CAS)</v>
      </c>
      <c r="Z15" s="385"/>
      <c r="AA15" s="385"/>
      <c r="AB15" s="385"/>
      <c r="AC15" s="150">
        <f>午餐設計表!I23</f>
        <v>27</v>
      </c>
      <c r="AD15" s="151" t="str">
        <f>午餐設計表!J23</f>
        <v>公斤</v>
      </c>
      <c r="AE15" s="157">
        <f t="shared" ref="AE15:AE21" si="12">AC15*1000/$AE$4</f>
        <v>66.339066339066335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391">
        <f>午餐設計表!H40</f>
        <v>0</v>
      </c>
      <c r="AU15" s="385">
        <f>午餐設計表!H41</f>
        <v>0</v>
      </c>
      <c r="AV15" s="385"/>
      <c r="AW15" s="385"/>
      <c r="AX15" s="385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貢丸片(國產:台灣)</v>
      </c>
      <c r="D16" s="389"/>
      <c r="E16" s="389"/>
      <c r="F16" s="389"/>
      <c r="G16" s="171">
        <f>午餐設計表!I6</f>
        <v>6</v>
      </c>
      <c r="H16" s="224" t="str">
        <f>午餐設計表!J6</f>
        <v>公斤</v>
      </c>
      <c r="I16" s="169">
        <f t="shared" si="10"/>
        <v>14.742014742014742</v>
      </c>
      <c r="J16" s="169"/>
      <c r="K16" s="170"/>
      <c r="L16" s="149">
        <f t="shared" si="1"/>
        <v>0</v>
      </c>
      <c r="M16" s="395"/>
      <c r="N16" s="389" t="str">
        <f>午餐設計表!H15</f>
        <v>年糕(條狀小)(約0.5K)</v>
      </c>
      <c r="O16" s="389"/>
      <c r="P16" s="389"/>
      <c r="Q16" s="389"/>
      <c r="R16" s="171">
        <f>午餐設計表!I15</f>
        <v>12</v>
      </c>
      <c r="S16" s="172" t="str">
        <f>午餐設計表!J15</f>
        <v>包</v>
      </c>
      <c r="T16" s="173">
        <f t="shared" si="11"/>
        <v>29.484029484029485</v>
      </c>
      <c r="U16" s="173"/>
      <c r="V16" s="174"/>
      <c r="W16" s="175">
        <f t="shared" si="3"/>
        <v>0</v>
      </c>
      <c r="X16" s="395"/>
      <c r="Y16" s="389" t="str">
        <f>午餐設計表!H24</f>
        <v>碎培根(津谷)CAS</v>
      </c>
      <c r="Z16" s="389"/>
      <c r="AA16" s="389"/>
      <c r="AB16" s="389"/>
      <c r="AC16" s="171">
        <f>午餐設計表!I24</f>
        <v>4.5</v>
      </c>
      <c r="AD16" s="172" t="str">
        <f>午餐設計表!J24</f>
        <v>公斤</v>
      </c>
      <c r="AE16" s="178">
        <f t="shared" si="12"/>
        <v>11.056511056511056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392"/>
      <c r="AU16" s="389">
        <f>午餐設計表!H42</f>
        <v>0</v>
      </c>
      <c r="AV16" s="389"/>
      <c r="AW16" s="389"/>
      <c r="AX16" s="389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紅蘿蔔(切絲)</v>
      </c>
      <c r="D17" s="389"/>
      <c r="E17" s="389"/>
      <c r="F17" s="389"/>
      <c r="G17" s="171">
        <f>午餐設計表!I7</f>
        <v>2</v>
      </c>
      <c r="H17" s="224" t="str">
        <f>午餐設計表!J7</f>
        <v>公斤</v>
      </c>
      <c r="I17" s="169">
        <f t="shared" si="10"/>
        <v>4.9140049140049138</v>
      </c>
      <c r="J17" s="169"/>
      <c r="K17" s="170"/>
      <c r="L17" s="149">
        <f t="shared" si="1"/>
        <v>0</v>
      </c>
      <c r="M17" s="395"/>
      <c r="N17" s="389" t="str">
        <f>午餐設計表!H16</f>
        <v>洋蔥(切絲)</v>
      </c>
      <c r="O17" s="389"/>
      <c r="P17" s="389"/>
      <c r="Q17" s="389"/>
      <c r="R17" s="171">
        <f>午餐設計表!I16</f>
        <v>3</v>
      </c>
      <c r="S17" s="172" t="str">
        <f>午餐設計表!J16</f>
        <v>公斤</v>
      </c>
      <c r="T17" s="173">
        <f t="shared" si="11"/>
        <v>7.3710073710073711</v>
      </c>
      <c r="U17" s="173"/>
      <c r="V17" s="174"/>
      <c r="W17" s="175">
        <f t="shared" si="3"/>
        <v>0</v>
      </c>
      <c r="X17" s="395"/>
      <c r="Y17" s="389" t="str">
        <f>午餐設計表!H25</f>
        <v>白精靈菇 (QR)</v>
      </c>
      <c r="Z17" s="389"/>
      <c r="AA17" s="389"/>
      <c r="AB17" s="389"/>
      <c r="AC17" s="171">
        <f>午餐設計表!I25</f>
        <v>3</v>
      </c>
      <c r="AD17" s="172" t="str">
        <f>午餐設計表!J25</f>
        <v>公斤</v>
      </c>
      <c r="AE17" s="178">
        <f t="shared" si="12"/>
        <v>7.3710073710073711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木耳(切絲)</v>
      </c>
      <c r="D18" s="389"/>
      <c r="E18" s="389"/>
      <c r="F18" s="389"/>
      <c r="G18" s="171">
        <f>午餐設計表!I8</f>
        <v>1</v>
      </c>
      <c r="H18" s="224" t="str">
        <f>午餐設計表!J8</f>
        <v>公斤</v>
      </c>
      <c r="I18" s="169">
        <f t="shared" si="10"/>
        <v>2.4570024570024569</v>
      </c>
      <c r="J18" s="169"/>
      <c r="K18" s="170"/>
      <c r="L18" s="149">
        <f t="shared" si="1"/>
        <v>0</v>
      </c>
      <c r="M18" s="395"/>
      <c r="N18" s="389" t="str">
        <f>午餐設計表!H17</f>
        <v>溫體肉片(小)井野</v>
      </c>
      <c r="O18" s="389"/>
      <c r="P18" s="389"/>
      <c r="Q18" s="389"/>
      <c r="R18" s="171">
        <f>午餐設計表!I17</f>
        <v>3</v>
      </c>
      <c r="S18" s="172" t="str">
        <f>午餐設計表!J17</f>
        <v>公斤</v>
      </c>
      <c r="T18" s="173">
        <f t="shared" si="11"/>
        <v>7.3710073710073711</v>
      </c>
      <c r="U18" s="173"/>
      <c r="V18" s="174"/>
      <c r="W18" s="175">
        <f t="shared" si="3"/>
        <v>0</v>
      </c>
      <c r="X18" s="395"/>
      <c r="Y18" s="389" t="str">
        <f>午餐設計表!H26</f>
        <v>碎蒜(0.3K/包)</v>
      </c>
      <c r="Z18" s="389"/>
      <c r="AA18" s="389"/>
      <c r="AB18" s="389"/>
      <c r="AC18" s="171">
        <f>午餐設計表!I26</f>
        <v>1</v>
      </c>
      <c r="AD18" s="172" t="str">
        <f>午餐設計表!J26</f>
        <v>包</v>
      </c>
      <c r="AE18" s="178">
        <f t="shared" si="12"/>
        <v>2.4570024570024569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濕香菇(切粗絲)</v>
      </c>
      <c r="D19" s="389"/>
      <c r="E19" s="389"/>
      <c r="F19" s="389"/>
      <c r="G19" s="171">
        <f>午餐設計表!I9</f>
        <v>1</v>
      </c>
      <c r="H19" s="224" t="str">
        <f>午餐設計表!J9</f>
        <v>公斤</v>
      </c>
      <c r="I19" s="169">
        <f t="shared" si="10"/>
        <v>2.4570024570024569</v>
      </c>
      <c r="J19" s="169"/>
      <c r="K19" s="170"/>
      <c r="L19" s="149">
        <f t="shared" si="1"/>
        <v>0</v>
      </c>
      <c r="M19" s="395"/>
      <c r="N19" s="389" t="str">
        <f>午餐設計表!H18</f>
        <v>紅蘿蔔(切絲)</v>
      </c>
      <c r="O19" s="389"/>
      <c r="P19" s="389"/>
      <c r="Q19" s="389"/>
      <c r="R19" s="171">
        <f>午餐設計表!I18</f>
        <v>2</v>
      </c>
      <c r="S19" s="172" t="str">
        <f>午餐設計表!J18</f>
        <v>公斤</v>
      </c>
      <c r="T19" s="173">
        <f t="shared" si="11"/>
        <v>4.9140049140049138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 t="str">
        <f>午餐設計表!H10</f>
        <v>鴻喜菇 (QR)</v>
      </c>
      <c r="D20" s="389"/>
      <c r="E20" s="389"/>
      <c r="F20" s="389"/>
      <c r="G20" s="171">
        <f>午餐設計表!I10</f>
        <v>1</v>
      </c>
      <c r="H20" s="224" t="str">
        <f>午餐設計表!J10</f>
        <v>公斤</v>
      </c>
      <c r="I20" s="169">
        <f t="shared" si="10"/>
        <v>2.4570024570024569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奶香炒蛋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23</v>
      </c>
      <c r="H23" s="151" t="str">
        <f>午餐設計表!M5</f>
        <v>公斤</v>
      </c>
      <c r="I23" s="147">
        <f t="shared" ref="I23:I34" si="15">G23*1000/$I$4</f>
        <v>56.511056511056509</v>
      </c>
      <c r="J23" s="147"/>
      <c r="K23" s="149"/>
      <c r="L23" s="149">
        <f t="shared" si="1"/>
        <v>0</v>
      </c>
      <c r="M23" s="394" t="str">
        <f>午餐設計表!K13</f>
        <v>洋蔥炒香腸</v>
      </c>
      <c r="N23" s="385" t="str">
        <f>午餐設計表!K14</f>
        <v>洋蔥(切中丁)</v>
      </c>
      <c r="O23" s="385"/>
      <c r="P23" s="385"/>
      <c r="Q23" s="385"/>
      <c r="R23" s="150">
        <f>午餐設計表!L14</f>
        <v>15</v>
      </c>
      <c r="S23" s="151" t="str">
        <f>午餐設計表!M14</f>
        <v>公斤</v>
      </c>
      <c r="T23" s="152">
        <f t="shared" ref="T23:T34" si="16">R23*1000/$T$4</f>
        <v>36.855036855036857</v>
      </c>
      <c r="U23" s="152"/>
      <c r="V23" s="153"/>
      <c r="W23" s="154">
        <f t="shared" si="3"/>
        <v>0</v>
      </c>
      <c r="X23" s="394" t="str">
        <f>午餐設計表!K22</f>
        <v>田園咖哩</v>
      </c>
      <c r="Y23" s="385" t="str">
        <f>午餐設計表!K23</f>
        <v>洋芋(切中丁)</v>
      </c>
      <c r="Z23" s="385"/>
      <c r="AA23" s="385"/>
      <c r="AB23" s="385"/>
      <c r="AC23" s="155">
        <f>午餐設計表!L23</f>
        <v>9</v>
      </c>
      <c r="AD23" s="156" t="str">
        <f>午餐設計表!M23</f>
        <v>公斤</v>
      </c>
      <c r="AE23" s="157">
        <f t="shared" ref="AE23:AE34" si="17">AC23*1000/$AE$4</f>
        <v>22.113022113022112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391">
        <f>午餐設計表!K40</f>
        <v>0</v>
      </c>
      <c r="AU23" s="385">
        <f>午餐設計表!K41</f>
        <v>0</v>
      </c>
      <c r="AV23" s="385"/>
      <c r="AW23" s="385"/>
      <c r="AX23" s="385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二砂台糖(1K/包)</v>
      </c>
      <c r="D24" s="389"/>
      <c r="E24" s="389"/>
      <c r="F24" s="389"/>
      <c r="G24" s="171">
        <f>午餐設計表!L6</f>
        <v>3</v>
      </c>
      <c r="H24" s="172" t="str">
        <f>午餐設計表!M6</f>
        <v>包</v>
      </c>
      <c r="I24" s="169">
        <f t="shared" si="15"/>
        <v>7.3710073710073711</v>
      </c>
      <c r="J24" s="169"/>
      <c r="K24" s="170"/>
      <c r="L24" s="149">
        <f t="shared" si="1"/>
        <v>0</v>
      </c>
      <c r="M24" s="395"/>
      <c r="N24" s="389" t="str">
        <f>午餐設計表!K15</f>
        <v>香腸(CAS)(Ｋ)</v>
      </c>
      <c r="O24" s="389"/>
      <c r="P24" s="389"/>
      <c r="Q24" s="389"/>
      <c r="R24" s="171">
        <f>午餐設計表!L15</f>
        <v>12</v>
      </c>
      <c r="S24" s="172" t="str">
        <f>午餐設計表!M15</f>
        <v>公斤</v>
      </c>
      <c r="T24" s="173">
        <f t="shared" si="16"/>
        <v>29.484029484029485</v>
      </c>
      <c r="U24" s="173"/>
      <c r="V24" s="174"/>
      <c r="W24" s="175">
        <f t="shared" si="3"/>
        <v>0</v>
      </c>
      <c r="X24" s="395"/>
      <c r="Y24" s="389" t="str">
        <f>午餐設計表!K24</f>
        <v>溫體肉丁(井野)(臺灣)</v>
      </c>
      <c r="Z24" s="389"/>
      <c r="AA24" s="389"/>
      <c r="AB24" s="389"/>
      <c r="AC24" s="176">
        <f>午餐設計表!L24</f>
        <v>9</v>
      </c>
      <c r="AD24" s="177" t="str">
        <f>午餐設計表!M24</f>
        <v>公斤</v>
      </c>
      <c r="AE24" s="178">
        <f t="shared" si="17"/>
        <v>22.113022113022112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福樂鮮奶(1.8L)(全脂)</v>
      </c>
      <c r="D25" s="389"/>
      <c r="E25" s="389"/>
      <c r="F25" s="389"/>
      <c r="G25" s="171">
        <f>午餐設計表!L7</f>
        <v>3</v>
      </c>
      <c r="H25" s="172" t="str">
        <f>午餐設計表!M7</f>
        <v>瓶</v>
      </c>
      <c r="I25" s="169">
        <f t="shared" si="15"/>
        <v>7.3710073710073711</v>
      </c>
      <c r="J25" s="169"/>
      <c r="K25" s="170"/>
      <c r="L25" s="149">
        <f t="shared" si="1"/>
        <v>0</v>
      </c>
      <c r="M25" s="395"/>
      <c r="N25" s="389" t="str">
        <f>午餐設計表!K16</f>
        <v>紅蘿蔔(切絲)</v>
      </c>
      <c r="O25" s="389"/>
      <c r="P25" s="389"/>
      <c r="Q25" s="389"/>
      <c r="R25" s="171">
        <f>午餐設計表!L16</f>
        <v>2</v>
      </c>
      <c r="S25" s="172" t="str">
        <f>午餐設計表!M16</f>
        <v>公斤</v>
      </c>
      <c r="T25" s="173">
        <f t="shared" si="16"/>
        <v>4.9140049140049138</v>
      </c>
      <c r="U25" s="173"/>
      <c r="V25" s="174"/>
      <c r="W25" s="175">
        <f t="shared" si="3"/>
        <v>0</v>
      </c>
      <c r="X25" s="395"/>
      <c r="Y25" s="389" t="str">
        <f>午餐設計表!K25</f>
        <v>蕃薯(切中丁)</v>
      </c>
      <c r="Z25" s="389"/>
      <c r="AA25" s="389"/>
      <c r="AB25" s="389"/>
      <c r="AC25" s="176">
        <f>午餐設計表!L25</f>
        <v>5</v>
      </c>
      <c r="AD25" s="177" t="str">
        <f>午餐設計表!M25</f>
        <v>公斤</v>
      </c>
      <c r="AE25" s="178">
        <f t="shared" si="17"/>
        <v>12.285012285012286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 t="str">
        <f>午餐設計表!K26</f>
        <v>洋蔥(切中丁)</v>
      </c>
      <c r="Z26" s="389"/>
      <c r="AA26" s="389"/>
      <c r="AB26" s="389"/>
      <c r="AC26" s="176">
        <f>午餐設計表!L26</f>
        <v>3</v>
      </c>
      <c r="AD26" s="177" t="str">
        <f>午餐設計表!M26</f>
        <v>公斤</v>
      </c>
      <c r="AE26" s="178">
        <f t="shared" si="17"/>
        <v>7.3710073710073711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 t="str">
        <f>午餐設計表!K27</f>
        <v>紅蘿蔔(切中丁)</v>
      </c>
      <c r="Z27" s="397"/>
      <c r="AA27" s="397"/>
      <c r="AB27" s="397"/>
      <c r="AC27" s="233">
        <f>午餐設計表!L27</f>
        <v>3</v>
      </c>
      <c r="AD27" s="234" t="str">
        <f>午餐設計表!M27</f>
        <v>公斤</v>
      </c>
      <c r="AE27" s="207">
        <f t="shared" si="17"/>
        <v>7.3710073710073711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結頭湯</v>
      </c>
      <c r="C28" s="401" t="str">
        <f>午餐設計表!Q5</f>
        <v>結頭菜(切中丁)</v>
      </c>
      <c r="D28" s="401"/>
      <c r="E28" s="401"/>
      <c r="F28" s="401"/>
      <c r="G28" s="235">
        <f>午餐設計表!R5</f>
        <v>15</v>
      </c>
      <c r="H28" s="236" t="str">
        <f>午餐設計表!S5</f>
        <v>公斤</v>
      </c>
      <c r="I28" s="147">
        <f t="shared" si="15"/>
        <v>36.855036855036857</v>
      </c>
      <c r="J28" s="147"/>
      <c r="K28" s="149"/>
      <c r="L28" s="149">
        <f t="shared" si="1"/>
        <v>0</v>
      </c>
      <c r="M28" s="402" t="str">
        <f>午餐設計表!Q13</f>
        <v>黃瓜雞湯</v>
      </c>
      <c r="N28" s="401" t="str">
        <f>午餐設計表!Q14</f>
        <v>大黃瓜(切中丁)</v>
      </c>
      <c r="O28" s="401"/>
      <c r="P28" s="401"/>
      <c r="Q28" s="401"/>
      <c r="R28" s="235">
        <f>午餐設計表!R14</f>
        <v>12</v>
      </c>
      <c r="S28" s="236" t="str">
        <f>午餐設計表!S14</f>
        <v>公斤</v>
      </c>
      <c r="T28" s="152">
        <f t="shared" si="16"/>
        <v>29.484029484029485</v>
      </c>
      <c r="U28" s="152"/>
      <c r="V28" s="153"/>
      <c r="W28" s="154">
        <f t="shared" si="3"/>
        <v>0</v>
      </c>
      <c r="X28" s="402" t="str">
        <f>午餐設計表!Q22</f>
        <v>蕃茄蛋花湯</v>
      </c>
      <c r="Y28" s="401" t="str">
        <f>午餐設計表!Q23</f>
        <v>履歷小白菜(切實重)</v>
      </c>
      <c r="Z28" s="401"/>
      <c r="AA28" s="401"/>
      <c r="AB28" s="401"/>
      <c r="AC28" s="237">
        <f>午餐設計表!R23</f>
        <v>7</v>
      </c>
      <c r="AD28" s="238" t="str">
        <f>午餐設計表!S23</f>
        <v>公斤</v>
      </c>
      <c r="AE28" s="157">
        <f t="shared" si="17"/>
        <v>17.199017199017199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399">
        <f>午餐設計表!Q40</f>
        <v>0</v>
      </c>
      <c r="AU28" s="401">
        <f>午餐設計表!Q41</f>
        <v>0</v>
      </c>
      <c r="AV28" s="401"/>
      <c r="AW28" s="401"/>
      <c r="AX28" s="401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大骨(CAS)</v>
      </c>
      <c r="D29" s="389"/>
      <c r="E29" s="389"/>
      <c r="F29" s="389"/>
      <c r="G29" s="171">
        <f>午餐設計表!R6</f>
        <v>3</v>
      </c>
      <c r="H29" s="172" t="str">
        <f>午餐設計表!S6</f>
        <v>公斤</v>
      </c>
      <c r="I29" s="169">
        <f t="shared" si="15"/>
        <v>7.3710073710073711</v>
      </c>
      <c r="J29" s="169"/>
      <c r="K29" s="170"/>
      <c r="L29" s="149">
        <f t="shared" si="1"/>
        <v>0</v>
      </c>
      <c r="M29" s="395"/>
      <c r="N29" s="389" t="str">
        <f>午餐設計表!Q15</f>
        <v>骨腿丁(CAS)</v>
      </c>
      <c r="O29" s="389"/>
      <c r="P29" s="389"/>
      <c r="Q29" s="389"/>
      <c r="R29" s="171">
        <f>午餐設計表!R15</f>
        <v>6</v>
      </c>
      <c r="S29" s="172" t="str">
        <f>午餐設計表!S15</f>
        <v>公斤</v>
      </c>
      <c r="T29" s="173">
        <f t="shared" si="16"/>
        <v>14.742014742014742</v>
      </c>
      <c r="U29" s="173"/>
      <c r="V29" s="174"/>
      <c r="W29" s="175">
        <f t="shared" si="3"/>
        <v>0</v>
      </c>
      <c r="X29" s="395"/>
      <c r="Y29" s="389" t="str">
        <f>午餐設計表!Q24</f>
        <v>洗選蛋(QR)</v>
      </c>
      <c r="Z29" s="389"/>
      <c r="AA29" s="389"/>
      <c r="AB29" s="389"/>
      <c r="AC29" s="176">
        <f>午餐設計表!R24</f>
        <v>5</v>
      </c>
      <c r="AD29" s="177" t="str">
        <f>午餐設計表!S24</f>
        <v>公斤</v>
      </c>
      <c r="AE29" s="178">
        <f t="shared" si="17"/>
        <v>12.285012285012286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392"/>
      <c r="AU29" s="389">
        <f>午餐設計表!Q42</f>
        <v>0</v>
      </c>
      <c r="AV29" s="389"/>
      <c r="AW29" s="389"/>
      <c r="AX29" s="389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香菜(150g/把)</v>
      </c>
      <c r="D30" s="389"/>
      <c r="E30" s="389"/>
      <c r="F30" s="389"/>
      <c r="G30" s="171">
        <f>午餐設計表!R7</f>
        <v>1</v>
      </c>
      <c r="H30" s="172" t="str">
        <f>午餐設計表!S7</f>
        <v>把</v>
      </c>
      <c r="I30" s="169">
        <f t="shared" si="15"/>
        <v>2.4570024570024569</v>
      </c>
      <c r="J30" s="169"/>
      <c r="K30" s="170"/>
      <c r="L30" s="149">
        <f t="shared" si="1"/>
        <v>0</v>
      </c>
      <c r="M30" s="395"/>
      <c r="N30" s="389" t="str">
        <f>午餐設計表!Q16</f>
        <v>香菜(150g/把)</v>
      </c>
      <c r="O30" s="389"/>
      <c r="P30" s="389"/>
      <c r="Q30" s="389"/>
      <c r="R30" s="171">
        <f>午餐設計表!R16</f>
        <v>1</v>
      </c>
      <c r="S30" s="172" t="str">
        <f>午餐設計表!S16</f>
        <v>把</v>
      </c>
      <c r="T30" s="173">
        <f t="shared" si="16"/>
        <v>2.4570024570024569</v>
      </c>
      <c r="U30" s="173"/>
      <c r="V30" s="174"/>
      <c r="W30" s="175">
        <f t="shared" si="3"/>
        <v>0</v>
      </c>
      <c r="X30" s="395"/>
      <c r="Y30" s="389" t="str">
        <f>午餐設計表!Q25</f>
        <v>蕃茄(QR)</v>
      </c>
      <c r="Z30" s="389"/>
      <c r="AA30" s="389"/>
      <c r="AB30" s="389"/>
      <c r="AC30" s="176">
        <f>午餐設計表!R25</f>
        <v>5</v>
      </c>
      <c r="AD30" s="177" t="str">
        <f>午餐設計表!S25</f>
        <v>公斤</v>
      </c>
      <c r="AE30" s="178">
        <f t="shared" si="17"/>
        <v>12.285012285012286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薑絲(0.6K/包)</v>
      </c>
      <c r="Z31" s="389"/>
      <c r="AA31" s="389"/>
      <c r="AB31" s="389"/>
      <c r="AC31" s="176">
        <f>午餐設計表!R26</f>
        <v>1</v>
      </c>
      <c r="AD31" s="177" t="str">
        <f>午餐設計表!S26</f>
        <v>包</v>
      </c>
      <c r="AE31" s="178">
        <f t="shared" si="17"/>
        <v>2.4570024570024569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水果(423+10)(精進15元)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光泉鮮奶(423+10備)(精進)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33.799999999999997</v>
      </c>
      <c r="F37" s="259">
        <f>D40*5+I40*4+G40*5</f>
        <v>22.4</v>
      </c>
      <c r="G37" s="259">
        <f>C40*15+E40*5+F40*15</f>
        <v>74.5</v>
      </c>
      <c r="H37" s="260">
        <f>E37*4+F37*9+G37*4</f>
        <v>634.79999999999995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33.300000000000004</v>
      </c>
      <c r="Q37" s="259">
        <f>O40*5+T40*4+R40*5</f>
        <v>24.5</v>
      </c>
      <c r="R37" s="260">
        <f>N40*15+P40*5+Q40*15</f>
        <v>128</v>
      </c>
      <c r="S37" s="260">
        <f>P37*4+Q37*9+R37*4</f>
        <v>865.7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42.199999999999996</v>
      </c>
      <c r="AB37" s="259">
        <f>Z40*5+AE40*4+AC40*5</f>
        <v>32.700000000000003</v>
      </c>
      <c r="AC37" s="260">
        <f>Y40*15+AA40*5+AB40*15</f>
        <v>80</v>
      </c>
      <c r="AD37" s="260">
        <f>AA37*4+AB37*9+AC37*4</f>
        <v>783.1</v>
      </c>
      <c r="AE37" s="262"/>
      <c r="AF37" s="448"/>
      <c r="AG37" s="448"/>
      <c r="AH37" s="449"/>
      <c r="AI37" s="423"/>
      <c r="AJ37" s="424"/>
      <c r="AK37" s="425"/>
      <c r="AL37" s="259" t="e">
        <f>AJ40*2+AK40*7+AL40*1+AP40*8</f>
        <v>#VALUE!</v>
      </c>
      <c r="AM37" s="259" t="e">
        <f>AK40*5+AP40*4+AN40*5</f>
        <v>#VALUE!</v>
      </c>
      <c r="AN37" s="260" t="e">
        <f>AJ40*15+AL40*5+AM40*15</f>
        <v>#VALUE!</v>
      </c>
      <c r="AO37" s="260" t="e">
        <f>AL37*4+AM37*9+AN37*4</f>
        <v>#VALUE!</v>
      </c>
      <c r="AP37" s="262"/>
      <c r="AQ37" s="411"/>
      <c r="AR37" s="412"/>
      <c r="AS37" s="413"/>
      <c r="AT37" s="423"/>
      <c r="AU37" s="424"/>
      <c r="AV37" s="425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0.21298046628859482</v>
      </c>
      <c r="F38" s="264">
        <f>(F37*9)/H37</f>
        <v>0.31758034026465032</v>
      </c>
      <c r="G38" s="264">
        <f>(G37*4)/H37</f>
        <v>0.46943919344675494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0.15386392514727967</v>
      </c>
      <c r="Q38" s="264">
        <f>(Q37*9)/S37</f>
        <v>0.25470717338569943</v>
      </c>
      <c r="R38" s="264">
        <f>(R37*4)/S37</f>
        <v>0.59142890146702087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0.21555356914825691</v>
      </c>
      <c r="AB38" s="264">
        <f>(AB37*9)/AD37</f>
        <v>0.37581407227684843</v>
      </c>
      <c r="AC38" s="264">
        <f>(AC37*4)/AD37</f>
        <v>0.40863235857489466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#VALUE!</v>
      </c>
      <c r="AM38" s="264" t="e">
        <f>(AM37*9)/AO37</f>
        <v>#VALUE!</v>
      </c>
      <c r="AN38" s="264" t="e">
        <f>(AN37*4)/AO37</f>
        <v>#VALUE!</v>
      </c>
      <c r="AO38" s="264" t="e">
        <f>AL38+AM38+AN38</f>
        <v>#VALUE!</v>
      </c>
      <c r="AP38" s="267"/>
      <c r="AQ38" s="414"/>
      <c r="AR38" s="415"/>
      <c r="AS38" s="416"/>
      <c r="AT38" s="426" t="s">
        <v>110</v>
      </c>
      <c r="AU38" s="427"/>
      <c r="AV38" s="428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4.3</v>
      </c>
      <c r="D40" s="273" t="str">
        <f>MID(午餐設計表!X6,1,LEN(午餐設計表!X6)-1)</f>
        <v>3.2</v>
      </c>
      <c r="E40" s="274" t="str">
        <f>MID(午餐設計表!X7,1,LEN(午餐設計表!X7)-1)</f>
        <v>2.0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634.79999999999995</v>
      </c>
      <c r="I40" s="277" t="str">
        <f>MID(午餐設計表!X5,1,LEN(午餐設計表!X5)-1)</f>
        <v>0.1</v>
      </c>
      <c r="J40" s="278"/>
      <c r="K40" s="278"/>
      <c r="L40" s="278"/>
      <c r="M40" s="272" t="s">
        <v>112</v>
      </c>
      <c r="N40" s="273" t="str">
        <f>MID(午餐設計表!X13,1,LEN(午餐設計表!X13)-1)</f>
        <v>6.8</v>
      </c>
      <c r="O40" s="273" t="str">
        <f>MID(午餐設計表!X15,1,LEN(午餐設計表!X15)-1)</f>
        <v>2.5</v>
      </c>
      <c r="P40" s="274" t="str">
        <f>MID(午餐設計表!X16,1,LEN(午餐設計表!X16)-1)</f>
        <v>2.2</v>
      </c>
      <c r="Q40" s="274" t="str">
        <f>MID(午餐設計表!X17,1,LEN(午餐設計表!X17)-1)</f>
        <v>1.0</v>
      </c>
      <c r="R40" s="275" t="str">
        <f>MID(午餐設計表!X18,1,LEN(午餐設計表!X18)-1)</f>
        <v>2.4</v>
      </c>
      <c r="S40" s="276">
        <f>S37</f>
        <v>865.7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4.7</v>
      </c>
      <c r="Z40" s="273" t="str">
        <f>MID(午餐設計表!X24,1,LEN(午餐設計表!X24)-1)</f>
        <v>3.5</v>
      </c>
      <c r="AA40" s="274" t="str">
        <f>MID(午餐設計表!X25,1,LEN(午餐設計表!X25)-1)</f>
        <v>1.9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783.1</v>
      </c>
      <c r="AE40" s="277" t="str">
        <f>MID(午餐設計表!X23,1,LEN(午餐設計表!X23)-1)</f>
        <v>0.8</v>
      </c>
      <c r="AF40" s="278"/>
      <c r="AG40" s="278"/>
      <c r="AH40" s="278"/>
      <c r="AI40" s="272" t="s">
        <v>112</v>
      </c>
      <c r="AJ40" s="273" t="e">
        <f>MID(午餐設計表!X31,1,LEN(午餐設計表!X31)-1)</f>
        <v>#VALUE!</v>
      </c>
      <c r="AK40" s="273" t="e">
        <f>MID(午餐設計表!X33,1,LEN(午餐設計表!X33)-1)</f>
        <v>#VALUE!</v>
      </c>
      <c r="AL40" s="274" t="e">
        <f>MID(午餐設計表!X34,1,LEN(午餐設計表!X34)-1)</f>
        <v>#VALUE!</v>
      </c>
      <c r="AM40" s="274" t="e">
        <f>MID(午餐設計表!X35,1,LEN(午餐設計表!X35)-1)</f>
        <v>#VALUE!</v>
      </c>
      <c r="AN40" s="275" t="e">
        <f>MID(午餐設計表!X36,1,LEN(午餐設計表!X36)-1)</f>
        <v>#VALUE!</v>
      </c>
      <c r="AO40" s="276" t="e">
        <f>AO37</f>
        <v>#VALUE!</v>
      </c>
      <c r="AP40" s="277" t="e">
        <f>MID(午餐設計表!X32,1,LEN(午餐設計表!X32)-1)</f>
        <v>#VALUE!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114學年度第1學期第18週午餐菜單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白米飯(雜糧各送5.5K)</v>
      </c>
      <c r="E4" s="309" t="str">
        <f>午餐設計表!E4</f>
        <v>香菇瓜仔肉燥</v>
      </c>
      <c r="F4" s="310"/>
      <c r="G4" s="311"/>
      <c r="H4" s="309" t="str">
        <f>午餐設計表!H4</f>
        <v>扁蒲鮮菇</v>
      </c>
      <c r="I4" s="310"/>
      <c r="J4" s="311"/>
      <c r="K4" s="309" t="str">
        <f>午餐設計表!K4</f>
        <v>奶香炒蛋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結頭湯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700大卡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溫體絞肉(粗瘦)井野</v>
      </c>
      <c r="F5" s="100">
        <f>午餐設計表!F5</f>
        <v>28</v>
      </c>
      <c r="G5" s="101" t="str">
        <f>午餐設計表!G5</f>
        <v>公斤</v>
      </c>
      <c r="H5" s="102" t="str">
        <f>午餐設計表!H5</f>
        <v>扁蒲(切片)</v>
      </c>
      <c r="I5" s="100">
        <f>午餐設計表!I5</f>
        <v>24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23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結頭菜(切中丁)</v>
      </c>
      <c r="R5" s="100">
        <f>午餐設計表!R5</f>
        <v>15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83.0 g</v>
      </c>
    </row>
    <row r="6" spans="2:22" s="5" customFormat="1" ht="19.5" customHeight="1" x14ac:dyDescent="0.3">
      <c r="B6" s="6">
        <f>午餐設計表!B6</f>
        <v>29</v>
      </c>
      <c r="C6" s="324"/>
      <c r="D6" s="305"/>
      <c r="E6" s="104" t="str">
        <f>午餐設計表!E6</f>
        <v>碎瓜(玖順)</v>
      </c>
      <c r="F6" s="105">
        <f>午餐設計表!F6</f>
        <v>5</v>
      </c>
      <c r="G6" s="106" t="str">
        <f>午餐設計表!G6</f>
        <v>公斤</v>
      </c>
      <c r="H6" s="104" t="str">
        <f>午餐設計表!H6</f>
        <v>貢丸片(國產:台灣)</v>
      </c>
      <c r="I6" s="105">
        <f>午餐設計表!I6</f>
        <v>6</v>
      </c>
      <c r="J6" s="106" t="str">
        <f>午餐設計表!J6</f>
        <v>公斤</v>
      </c>
      <c r="K6" s="104" t="str">
        <f>午餐設計表!K6</f>
        <v>二砂台糖(1K/包)</v>
      </c>
      <c r="L6" s="105">
        <f>午餐設計表!L6</f>
        <v>3</v>
      </c>
      <c r="M6" s="106" t="str">
        <f>午餐設計表!M6</f>
        <v>包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25.9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油蔥酥(大-600g)</v>
      </c>
      <c r="F7" s="105">
        <f>午餐設計表!F7</f>
        <v>1</v>
      </c>
      <c r="G7" s="106" t="str">
        <f>午餐設計表!G7</f>
        <v>包</v>
      </c>
      <c r="H7" s="107" t="str">
        <f>午餐設計表!H7</f>
        <v>紅蘿蔔(切絲)</v>
      </c>
      <c r="I7" s="105">
        <f>午餐設計表!I7</f>
        <v>2</v>
      </c>
      <c r="J7" s="108" t="str">
        <f>午餐設計表!J7</f>
        <v>公斤</v>
      </c>
      <c r="K7" s="107" t="str">
        <f>午餐設計表!K7</f>
        <v>福樂鮮奶(1.8L)(全脂)</v>
      </c>
      <c r="L7" s="105">
        <f>午餐設計表!L7</f>
        <v>3</v>
      </c>
      <c r="M7" s="108" t="str">
        <f>午餐設計表!M7</f>
        <v>瓶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香菜(150g/把)</v>
      </c>
      <c r="R7" s="105">
        <f>午餐設計表!R7</f>
        <v>1</v>
      </c>
      <c r="S7" s="108" t="str">
        <f>午餐設計表!S7</f>
        <v>把</v>
      </c>
      <c r="T7" s="314"/>
      <c r="U7" s="19" t="str">
        <f>午餐設計表!U7</f>
        <v>蛋白質：</v>
      </c>
      <c r="V7" s="112" t="str">
        <f>午餐設計表!V7</f>
        <v>32.7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蒜仁(0.6K/包)</v>
      </c>
      <c r="F8" s="105">
        <f>午餐設計表!F8</f>
        <v>1</v>
      </c>
      <c r="G8" s="106" t="str">
        <f>午餐設計表!G8</f>
        <v>包</v>
      </c>
      <c r="H8" s="104" t="str">
        <f>午餐設計表!H8</f>
        <v>木耳(切絲)</v>
      </c>
      <c r="I8" s="105">
        <f>午餐設計表!I8</f>
        <v>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蔥(0.5K/把)</v>
      </c>
      <c r="F9" s="105">
        <f>午餐設計表!F9</f>
        <v>1</v>
      </c>
      <c r="G9" s="106" t="str">
        <f>午餐設計表!G9</f>
        <v>把</v>
      </c>
      <c r="H9" s="104" t="str">
        <f>午餐設計表!H9</f>
        <v>濕香菇(切粗絲)</v>
      </c>
      <c r="I9" s="105">
        <f>午餐設計表!I9</f>
        <v>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乾香菇</v>
      </c>
      <c r="F10" s="105">
        <f>午餐設計表!F10</f>
        <v>0.3</v>
      </c>
      <c r="G10" s="106" t="str">
        <f>午餐設計表!G10</f>
        <v>公斤</v>
      </c>
      <c r="H10" s="104" t="str">
        <f>午餐設計表!H10</f>
        <v>鴻喜菇 (QR)</v>
      </c>
      <c r="I10" s="105">
        <f>午餐設計表!I10</f>
        <v>1</v>
      </c>
      <c r="J10" s="106" t="str">
        <f>午餐設計表!J10</f>
        <v>公斤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>
        <f>午餐設計表!C12</f>
        <v>0</v>
      </c>
      <c r="D12" s="322"/>
      <c r="E12" s="319" t="str">
        <f>午餐設計表!E12</f>
        <v>全穀雜糧類:4.3份 乳品類:0.1份 豆魚蛋肉類:3.2份 蔬菜類:2.0份 水果類:0.0份 油脂與堅果種子類:1.2份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茄汁魚片</v>
      </c>
      <c r="F13" s="310"/>
      <c r="G13" s="311"/>
      <c r="H13" s="309" t="str">
        <f>午餐設計表!H13</f>
        <v xml:space="preserve">白菜炒年糕	</v>
      </c>
      <c r="I13" s="310"/>
      <c r="J13" s="311"/>
      <c r="K13" s="309" t="str">
        <f>午餐設計表!K13</f>
        <v>洋蔥炒香腸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黃瓜雞湯</v>
      </c>
      <c r="R13" s="310"/>
      <c r="S13" s="311"/>
      <c r="T13" s="313" t="str">
        <f>午餐設計表!T13</f>
        <v>水果(423+10)(精進15元)</v>
      </c>
      <c r="U13" s="18" t="str">
        <f>午餐設計表!U13</f>
        <v>熱量：</v>
      </c>
      <c r="V13" s="114" t="str">
        <f>午餐設計表!V13</f>
        <v>911大卡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水鯊魚片(7-8)(QR)(pc)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大白菜(切實重)</v>
      </c>
      <c r="I14" s="100">
        <f>午餐設計表!I14</f>
        <v>20</v>
      </c>
      <c r="J14" s="103" t="str">
        <f>午餐設計表!J14</f>
        <v>公斤</v>
      </c>
      <c r="K14" s="102" t="str">
        <f>午餐設計表!K14</f>
        <v>洋蔥(切中丁)</v>
      </c>
      <c r="L14" s="100">
        <f>午餐設計表!L14</f>
        <v>15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大黃瓜(切中丁)</v>
      </c>
      <c r="R14" s="100">
        <f>午餐設計表!R14</f>
        <v>12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137.8 g</v>
      </c>
    </row>
    <row r="15" spans="2:22" s="5" customFormat="1" ht="21" x14ac:dyDescent="0.3">
      <c r="B15" s="6">
        <f>午餐設計表!B15</f>
        <v>30</v>
      </c>
      <c r="C15" s="324"/>
      <c r="D15" s="305"/>
      <c r="E15" s="104" t="str">
        <f>午餐設計表!E15</f>
        <v>水鯊魚片(7-8)備品(QR)(pc)</v>
      </c>
      <c r="F15" s="105">
        <f>午餐設計表!F15</f>
        <v>30</v>
      </c>
      <c r="G15" s="106" t="str">
        <f>午餐設計表!G15</f>
        <v>片</v>
      </c>
      <c r="H15" s="104" t="str">
        <f>午餐設計表!H15</f>
        <v>年糕(條狀小)(約0.5K)</v>
      </c>
      <c r="I15" s="105">
        <f>午餐設計表!I15</f>
        <v>12</v>
      </c>
      <c r="J15" s="106" t="str">
        <f>午餐設計表!J15</f>
        <v>包</v>
      </c>
      <c r="K15" s="104" t="str">
        <f>午餐設計表!K15</f>
        <v>香腸(CAS)(Ｋ)</v>
      </c>
      <c r="L15" s="105">
        <f>午餐設計表!L15</f>
        <v>12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骨腿丁(CAS)</v>
      </c>
      <c r="R15" s="105">
        <f>午餐設計表!R15</f>
        <v>6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25.0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洋蔥(切小丁)</v>
      </c>
      <c r="F16" s="105">
        <f>午餐設計表!F16</f>
        <v>6</v>
      </c>
      <c r="G16" s="106" t="str">
        <f>午餐設計表!G16</f>
        <v>公斤</v>
      </c>
      <c r="H16" s="104" t="str">
        <f>午餐設計表!H16</f>
        <v>洋蔥(切絲)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紅蘿蔔(切絲)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香菜(150g/把)</v>
      </c>
      <c r="R16" s="105">
        <f>午餐設計表!R16</f>
        <v>1</v>
      </c>
      <c r="S16" s="106" t="str">
        <f>午餐設計表!S16</f>
        <v>把</v>
      </c>
      <c r="T16" s="314"/>
      <c r="U16" s="19" t="str">
        <f>午餐設計表!U16</f>
        <v>蛋白質：</v>
      </c>
      <c r="V16" s="112" t="str">
        <f>午餐設計表!V16</f>
        <v>34.1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蕃茄醬(3K)可果美</v>
      </c>
      <c r="F17" s="105">
        <f>午餐設計表!F17</f>
        <v>2</v>
      </c>
      <c r="G17" s="106" t="str">
        <f>午餐設計表!G17</f>
        <v>罐</v>
      </c>
      <c r="H17" s="104" t="str">
        <f>午餐設計表!H17</f>
        <v>溫體肉片(小)井野</v>
      </c>
      <c r="I17" s="105">
        <f>午餐設計表!I17</f>
        <v>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蒜仁(0.6K/包)</v>
      </c>
      <c r="F18" s="105">
        <f>午餐設計表!F18</f>
        <v>1</v>
      </c>
      <c r="G18" s="106" t="str">
        <f>午餐設計表!G18</f>
        <v>包</v>
      </c>
      <c r="H18" s="104" t="str">
        <f>午餐設計表!H18</f>
        <v>紅蘿蔔(切絲)</v>
      </c>
      <c r="I18" s="105">
        <f>午餐設計表!I18</f>
        <v>2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 t="str">
        <f>午餐設計表!E19</f>
        <v>蔥(0.5K/把)</v>
      </c>
      <c r="F19" s="105">
        <f>午餐設計表!F19</f>
        <v>1</v>
      </c>
      <c r="G19" s="106" t="str">
        <f>午餐設計表!G19</f>
        <v>把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 t="str">
        <f>午餐設計表!E20</f>
        <v>薑絲(0.6K/包)</v>
      </c>
      <c r="F20" s="110">
        <f>午餐設計表!F20</f>
        <v>1</v>
      </c>
      <c r="G20" s="111" t="str">
        <f>午餐設計表!G20</f>
        <v>包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22"/>
      <c r="E21" s="319" t="str">
        <f>午餐設計表!E21</f>
        <v>全穀雜糧類:6.8份 乳品類:0.0份 豆魚蛋肉類:2.5份 蔬菜類:2.2份 水果類:1.0份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卡啦雞排</v>
      </c>
      <c r="F22" s="310"/>
      <c r="G22" s="311"/>
      <c r="H22" s="309" t="str">
        <f>午餐設計表!H22</f>
        <v>白花拌培根</v>
      </c>
      <c r="I22" s="310"/>
      <c r="J22" s="311"/>
      <c r="K22" s="309" t="str">
        <f>午餐設計表!K22</f>
        <v>田園咖哩</v>
      </c>
      <c r="L22" s="310"/>
      <c r="M22" s="311"/>
      <c r="N22" s="309" t="str">
        <f>午餐設計表!N22</f>
        <v>炒履歷菠菜</v>
      </c>
      <c r="O22" s="310"/>
      <c r="P22" s="311"/>
      <c r="Q22" s="309" t="str">
        <f>午餐設計表!Q22</f>
        <v>蕃茄蛋花湯</v>
      </c>
      <c r="R22" s="310"/>
      <c r="S22" s="311"/>
      <c r="T22" s="313" t="str">
        <f>午餐設計表!T22</f>
        <v>光泉鮮奶(423+10備)(精進)</v>
      </c>
      <c r="U22" s="18" t="str">
        <f>午餐設計表!U22</f>
        <v>熱量：</v>
      </c>
      <c r="V22" s="114" t="str">
        <f>午餐設計表!V22</f>
        <v>962大卡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脆皮雞排(CAS)(半成品)</v>
      </c>
      <c r="F23" s="100">
        <f>午餐設計表!F23</f>
        <v>407</v>
      </c>
      <c r="G23" s="103" t="str">
        <f>午餐設計表!G23</f>
        <v>片</v>
      </c>
      <c r="H23" s="102" t="str">
        <f>午餐設計表!H23</f>
        <v>冷凍白花椰菜(CAS)</v>
      </c>
      <c r="I23" s="100">
        <f>午餐設計表!I23</f>
        <v>27</v>
      </c>
      <c r="J23" s="103" t="str">
        <f>午餐設計表!J23</f>
        <v>公斤</v>
      </c>
      <c r="K23" s="102" t="str">
        <f>午餐設計表!K23</f>
        <v>洋芋(切中丁)</v>
      </c>
      <c r="L23" s="100">
        <f>午餐設計表!L23</f>
        <v>9</v>
      </c>
      <c r="M23" s="103" t="str">
        <f>午餐設計表!M23</f>
        <v>公斤</v>
      </c>
      <c r="N23" s="102" t="str">
        <f>午餐設計表!N23</f>
        <v>履歷菠菜(切實重)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履歷小白菜(切實重)</v>
      </c>
      <c r="R23" s="100">
        <f>午餐設計表!R23</f>
        <v>7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119.6 g</v>
      </c>
    </row>
    <row r="24" spans="2:22" s="5" customFormat="1" ht="21" x14ac:dyDescent="0.3">
      <c r="B24" s="6">
        <f>午餐設計表!B24</f>
        <v>31</v>
      </c>
      <c r="C24" s="324"/>
      <c r="D24" s="305"/>
      <c r="E24" s="104" t="str">
        <f>午餐設計表!E24</f>
        <v>脆皮雞排(CAS)-備品(半成品)</v>
      </c>
      <c r="F24" s="105">
        <f>午餐設計表!F24</f>
        <v>20</v>
      </c>
      <c r="G24" s="106" t="str">
        <f>午餐設計表!G24</f>
        <v>片</v>
      </c>
      <c r="H24" s="104" t="str">
        <f>午餐設計表!H24</f>
        <v>碎培根(津谷)CAS</v>
      </c>
      <c r="I24" s="105">
        <f>午餐設計表!I24</f>
        <v>4.5</v>
      </c>
      <c r="J24" s="106" t="str">
        <f>午餐設計表!J24</f>
        <v>公斤</v>
      </c>
      <c r="K24" s="104" t="str">
        <f>午餐設計表!K24</f>
        <v>溫體肉丁(井野)(臺灣)</v>
      </c>
      <c r="L24" s="105">
        <f>午餐設計表!L24</f>
        <v>9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洗選蛋(QR)</v>
      </c>
      <c r="R24" s="105">
        <f>午餐設計表!R24</f>
        <v>5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39.6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白精靈菇 (QR)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蕃薯(切中丁)</v>
      </c>
      <c r="L25" s="105">
        <f>午餐設計表!L25</f>
        <v>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蕃茄(QR)</v>
      </c>
      <c r="R25" s="105">
        <f>午餐設計表!R25</f>
        <v>5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32.7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碎蒜(0.3K/包)</v>
      </c>
      <c r="I26" s="105">
        <f>午餐設計表!I26</f>
        <v>1</v>
      </c>
      <c r="J26" s="106" t="str">
        <f>午餐設計表!J26</f>
        <v>包</v>
      </c>
      <c r="K26" s="104" t="str">
        <f>午餐設計表!K26</f>
        <v>洋蔥(切中丁)</v>
      </c>
      <c r="L26" s="105">
        <f>午餐設計表!L26</f>
        <v>3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1</v>
      </c>
      <c r="S26" s="106" t="str">
        <f>午餐設計表!S26</f>
        <v>包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紅蘿蔔(切中丁)</v>
      </c>
      <c r="L27" s="105">
        <f>午餐設計表!L27</f>
        <v>3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咖哩粉小磨坊(600g)</v>
      </c>
      <c r="L28" s="105">
        <f>午餐設計表!L28</f>
        <v>1</v>
      </c>
      <c r="M28" s="106" t="str">
        <f>午餐設計表!M28</f>
        <v>盒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>
        <f>午餐設計表!C30</f>
        <v>0</v>
      </c>
      <c r="D30" s="322"/>
      <c r="E30" s="319" t="str">
        <f>午餐設計表!E30</f>
        <v>全穀雜糧類:4.7份 乳品類:0.8份 豆魚蛋肉類:3.5份 蔬菜類:1.9份 水果類:0.0份 油脂與堅果種子類:2.4份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23">
        <f>午餐設計表!C31</f>
        <v>0</v>
      </c>
      <c r="D31" s="304">
        <f>午餐設計表!D31</f>
        <v>0</v>
      </c>
      <c r="E31" s="309">
        <f>午餐設計表!E31</f>
        <v>0</v>
      </c>
      <c r="F31" s="310"/>
      <c r="G31" s="311"/>
      <c r="H31" s="309">
        <f>午餐設計表!H31</f>
        <v>0</v>
      </c>
      <c r="I31" s="310"/>
      <c r="J31" s="311"/>
      <c r="K31" s="309">
        <f>午餐設計表!K31</f>
        <v>0</v>
      </c>
      <c r="L31" s="310"/>
      <c r="M31" s="311"/>
      <c r="N31" s="309">
        <f>午餐設計表!N31</f>
        <v>0</v>
      </c>
      <c r="O31" s="310"/>
      <c r="P31" s="311"/>
      <c r="Q31" s="309">
        <f>午餐設計表!Q31</f>
        <v>0</v>
      </c>
      <c r="R31" s="310"/>
      <c r="S31" s="311"/>
      <c r="T31" s="313">
        <f>午餐設計表!T31</f>
        <v>0</v>
      </c>
      <c r="U31" s="18">
        <f>午餐設計表!U31</f>
        <v>0</v>
      </c>
      <c r="V31" s="114">
        <f>午餐設計表!V31</f>
        <v>0</v>
      </c>
    </row>
    <row r="32" spans="2:22" ht="21" x14ac:dyDescent="0.25">
      <c r="B32" s="6" t="str">
        <f>午餐設計表!B32</f>
        <v>月</v>
      </c>
      <c r="C32" s="324"/>
      <c r="D32" s="305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4"/>
      <c r="U32" s="19">
        <f>午餐設計表!U32</f>
        <v>0</v>
      </c>
      <c r="V32" s="112">
        <f>午餐設計表!V32</f>
        <v>0</v>
      </c>
    </row>
    <row r="33" spans="2:22" ht="21" x14ac:dyDescent="0.25">
      <c r="B33" s="6">
        <f>午餐設計表!B33</f>
        <v>0</v>
      </c>
      <c r="C33" s="324"/>
      <c r="D33" s="305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4"/>
      <c r="U33" s="19">
        <f>午餐設計表!U33</f>
        <v>0</v>
      </c>
      <c r="V33" s="112">
        <f>午餐設計表!V33</f>
        <v>0</v>
      </c>
    </row>
    <row r="34" spans="2:22" ht="21" x14ac:dyDescent="0.25">
      <c r="B34" s="6" t="str">
        <f>午餐設計表!B34</f>
        <v>日</v>
      </c>
      <c r="C34" s="324"/>
      <c r="D34" s="305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4"/>
      <c r="U34" s="19">
        <f>午餐設計表!U34</f>
        <v>0</v>
      </c>
      <c r="V34" s="112">
        <f>午餐設計表!V34</f>
        <v>0</v>
      </c>
    </row>
    <row r="35" spans="2:22" ht="21" x14ac:dyDescent="0.25">
      <c r="B35" s="307">
        <f>午餐設計表!B35</f>
        <v>0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22"/>
      <c r="E39" s="329">
        <f>午餐設計表!E39</f>
        <v>0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23">
        <f>午餐設計表!C40</f>
        <v>0</v>
      </c>
      <c r="D40" s="304">
        <f>午餐設計表!D40</f>
        <v>0</v>
      </c>
      <c r="E40" s="309">
        <f>午餐設計表!E40</f>
        <v>0</v>
      </c>
      <c r="F40" s="310"/>
      <c r="G40" s="311"/>
      <c r="H40" s="309">
        <f>午餐設計表!H40</f>
        <v>0</v>
      </c>
      <c r="I40" s="310"/>
      <c r="J40" s="311"/>
      <c r="K40" s="309">
        <f>午餐設計表!K40</f>
        <v>0</v>
      </c>
      <c r="L40" s="310"/>
      <c r="M40" s="311"/>
      <c r="N40" s="309">
        <f>午餐設計表!N40</f>
        <v>0</v>
      </c>
      <c r="O40" s="310"/>
      <c r="P40" s="311"/>
      <c r="Q40" s="309">
        <f>午餐設計表!Q40</f>
        <v>0</v>
      </c>
      <c r="R40" s="310"/>
      <c r="S40" s="311"/>
      <c r="T40" s="313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24"/>
      <c r="D41" s="305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4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24"/>
      <c r="D42" s="305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4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>
        <f>午餐設計表!U43</f>
        <v>0</v>
      </c>
      <c r="V43" s="112">
        <f>午餐設計表!V43</f>
        <v>0</v>
      </c>
    </row>
    <row r="44" spans="2:22" ht="21" x14ac:dyDescent="0.25">
      <c r="B44" s="307">
        <f>午餐設計表!B44</f>
        <v>0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06"/>
      <c r="E48" s="326">
        <f>午餐設計表!E48</f>
        <v>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46014.471555787037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2025-12-23T03:19:09Z</dcterms:modified>
</cp:coreProperties>
</file>