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43238D97-91ED-42CB-8959-5557D98FA81B}" xr6:coauthVersionLast="47" xr6:coauthVersionMax="47" xr10:uidLastSave="{00000000-0000-0000-0000-000000000000}"/>
  <bookViews>
    <workbookView xWindow="15075" yWindow="102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12" i="5" s="1"/>
  <c r="AJ4" i="5"/>
  <c r="AE4" i="5"/>
  <c r="AE15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AS28" i="5"/>
  <c r="AH27" i="5"/>
  <c r="BD26" i="5"/>
  <c r="L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8" i="5"/>
  <c r="AS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H11" i="5"/>
  <c r="AH10" i="5"/>
  <c r="BD8" i="5"/>
  <c r="AH8" i="5"/>
  <c r="L8" i="5"/>
  <c r="AH6" i="5"/>
  <c r="AX37" i="5" l="1"/>
  <c r="V42" i="7" s="1"/>
  <c r="AM37" i="5"/>
  <c r="V33" i="7" s="1"/>
  <c r="Q37" i="5"/>
  <c r="V15" i="7" s="1"/>
  <c r="BA15" i="5"/>
  <c r="BA25" i="5"/>
  <c r="BA7" i="5"/>
  <c r="BA19" i="5"/>
  <c r="BA6" i="5"/>
  <c r="BA31" i="5"/>
  <c r="AP30" i="5"/>
  <c r="AP18" i="5"/>
  <c r="AP28" i="5"/>
  <c r="AE21" i="5"/>
  <c r="AE27" i="5"/>
  <c r="AE17" i="5"/>
  <c r="AE24" i="5"/>
  <c r="AE8" i="5"/>
  <c r="AE30" i="5"/>
  <c r="T29" i="5"/>
  <c r="I26" i="5"/>
  <c r="I12" i="5"/>
  <c r="I31" i="5"/>
  <c r="I19" i="5"/>
  <c r="BA20" i="5"/>
  <c r="I7" i="5"/>
  <c r="E39" i="7"/>
  <c r="AL37" i="5"/>
  <c r="AN37" i="5"/>
  <c r="T16" i="5"/>
  <c r="E21" i="7"/>
  <c r="P37" i="5"/>
  <c r="R37" i="5"/>
  <c r="L7" i="5"/>
  <c r="E48" i="7"/>
  <c r="AY37" i="5"/>
  <c r="AW37" i="5"/>
  <c r="BD7" i="5"/>
  <c r="AP33" i="5"/>
  <c r="I21" i="5"/>
  <c r="E30" i="7"/>
  <c r="AC37" i="5"/>
  <c r="AA37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4" i="7"/>
  <c r="V16" i="7"/>
  <c r="S37" i="5"/>
  <c r="P38" i="5" s="1"/>
  <c r="V32" i="7"/>
  <c r="V24" i="7"/>
  <c r="V34" i="7"/>
  <c r="AO37" i="5"/>
  <c r="AL38" i="5" s="1"/>
  <c r="V25" i="7"/>
  <c r="AD37" i="5"/>
  <c r="AC38" i="5" s="1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A38" i="5"/>
  <c r="AB38" i="5"/>
  <c r="AD38" i="5" s="1"/>
  <c r="V31" i="7"/>
  <c r="AO40" i="5"/>
  <c r="AM38" i="5"/>
  <c r="AO38" i="5" s="1"/>
  <c r="V13" i="7"/>
  <c r="S40" i="5"/>
  <c r="Q38" i="5"/>
  <c r="R38" i="5"/>
  <c r="V22" i="7"/>
  <c r="AD40" i="5"/>
  <c r="V40" i="7"/>
  <c r="AX38" i="5"/>
  <c r="AZ40" i="5"/>
  <c r="AW38" i="5"/>
  <c r="AZ38" i="5" l="1"/>
  <c r="S38" i="5"/>
</calcChain>
</file>

<file path=xl/sharedStrings.xml><?xml version="1.0" encoding="utf-8"?>
<sst xmlns="http://schemas.openxmlformats.org/spreadsheetml/2006/main" count="663" uniqueCount="276">
  <si>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</si>
  <si>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</si>
  <si>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</si>
  <si>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</si>
  <si>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</si>
  <si>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</si>
  <si>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</si>
  <si>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</si>
  <si>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</si>
  <si>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</si>
  <si>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</si>
  <si>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</si>
  <si>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</si>
  <si>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</si>
  <si>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</si>
  <si>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</si>
  <si>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</si>
  <si>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</si>
  <si>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</si>
  <si>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</si>
  <si>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</si>
  <si>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</si>
  <si>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</si>
  <si>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</si>
  <si>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</si>
  <si>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</si>
  <si>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</si>
  <si>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</si>
  <si>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</si>
  <si>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</si>
  <si>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</si>
  <si>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</si>
  <si>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</si>
  <si>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</si>
  <si>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</si>
  <si>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</si>
  <si>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</si>
  <si>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</si>
  <si>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</si>
  <si>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</si>
  <si>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</si>
  <si>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</si>
  <si>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</si>
  <si>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</si>
  <si>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</si>
  <si>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</si>
  <si>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</si>
  <si>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</si>
  <si>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</si>
  <si>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</si>
  <si>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</si>
  <si>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</si>
  <si>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</si>
  <si>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</si>
  <si>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</si>
  <si>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</si>
  <si>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</si>
  <si>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</si>
  <si>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</si>
  <si>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</si>
  <si>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</si>
  <si>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</si>
  <si>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</si>
  <si>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</si>
  <si>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</si>
  <si>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</si>
  <si>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</si>
  <si>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</si>
  <si>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</si>
  <si>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</si>
  <si>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</si>
  <si>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</si>
  <si>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</si>
  <si>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</si>
  <si>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</si>
  <si>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</si>
  <si>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</si>
  <si>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</si>
  <si>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</si>
  <si>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</si>
  <si>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</si>
  <si>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</si>
  <si>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</si>
  <si>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</si>
  <si>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</si>
  <si>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</si>
  <si>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</si>
  <si>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</si>
  <si>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</si>
  <si>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</si>
  <si>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</si>
  <si>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</si>
  <si>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</si>
  <si>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</si>
  <si>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</si>
  <si>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</si>
  <si>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</si>
  <si>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</si>
  <si>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</si>
  <si>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</si>
  <si>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</si>
  <si>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</si>
  <si>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</si>
  <si>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</si>
  <si>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</si>
  <si>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</si>
  <si>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</si>
  <si>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</si>
  <si>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</si>
  <si>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</si>
  <si>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</si>
  <si>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</si>
  <si>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</si>
  <si>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</si>
  <si>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</si>
  <si>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</si>
  <si>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</si>
  <si>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</si>
  <si>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</si>
  <si>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</si>
  <si>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</si>
  <si>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</si>
  <si>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</si>
  <si>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</si>
  <si>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114學年度第1學期第9週素食菜單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</si>
  <si>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</si>
  <si>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</si>
  <si>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</si>
  <si>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</si>
  <si>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沙茶干絲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</si>
  <si>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</si>
  <si>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</si>
  <si>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</si>
  <si>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</si>
  <si>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素沙茶醬(牛-250g)</t>
  </si>
  <si>
    <t>罐</t>
  </si>
  <si>
    <t>公斤</t>
  </si>
  <si>
    <t>海帶絲(切)</t>
  </si>
  <si>
    <t>滷四角油腐</t>
  </si>
  <si>
    <t>個</t>
  </si>
  <si>
    <t>四角油豆腐(大)榮洲備品</t>
  </si>
  <si>
    <t>非基改素肉燥(180g)</t>
  </si>
  <si>
    <t>包</t>
  </si>
  <si>
    <t>鮮炒大黃瓜</t>
  </si>
  <si>
    <t>大黃瓜(去皮)</t>
  </si>
  <si>
    <t>白精靈菇 (QR)</t>
  </si>
  <si>
    <t>木耳(切絲)</t>
  </si>
  <si>
    <t>素炒高麗菜</t>
  </si>
  <si>
    <t>高麗菜(切實重)</t>
  </si>
  <si>
    <t>薑母(一週量)</t>
  </si>
  <si>
    <t>菜頭素排骨湯</t>
  </si>
  <si>
    <t>菜頭(去皮)</t>
  </si>
  <si>
    <t>香菜(150g/把)</t>
  </si>
  <si>
    <t>把</t>
  </si>
  <si>
    <t>小米飯</t>
  </si>
  <si>
    <t>星期二</t>
    <phoneticPr fontId="2" type="noConversion"/>
  </si>
  <si>
    <t>滷蘭花干</t>
  </si>
  <si>
    <t>紅蘿蔔(去皮)</t>
  </si>
  <si>
    <t>田園玉米</t>
  </si>
  <si>
    <t>小黃瓜</t>
  </si>
  <si>
    <t>玉米粒(QR-K)</t>
  </si>
  <si>
    <t>紅蘿蔔</t>
  </si>
  <si>
    <t>腰果(標示日期)</t>
  </si>
  <si>
    <t>翡翠蒸蛋</t>
  </si>
  <si>
    <t>洗選蛋(QR)</t>
  </si>
  <si>
    <t>盒</t>
  </si>
  <si>
    <t>炒履歷青江菜</t>
  </si>
  <si>
    <t>履歷青江菜(切實重)</t>
  </si>
  <si>
    <t>味噌海芽湯</t>
  </si>
  <si>
    <t>海帶芽(乾)(兩)(廠牌/日期)</t>
  </si>
  <si>
    <t>兩</t>
  </si>
  <si>
    <t>五穀米飯</t>
  </si>
  <si>
    <t>藥膳豆筍</t>
  </si>
  <si>
    <t>藥膳包(十全)(小包60g)</t>
  </si>
  <si>
    <t>扁蒲鮮菇</t>
  </si>
  <si>
    <t>扁蒲(切大丁)</t>
  </si>
  <si>
    <t>紅蘿蔔(切片)</t>
  </si>
  <si>
    <t>櫛瓜煎蛋</t>
  </si>
  <si>
    <t>櫛瓜</t>
  </si>
  <si>
    <t>炒履歷油菜</t>
  </si>
  <si>
    <t>履歷油菜(切實重)</t>
  </si>
  <si>
    <t>檸檬愛玉</t>
  </si>
  <si>
    <t>二砂台糖(1K/包)</t>
  </si>
  <si>
    <t>愛玉(5K/桶)</t>
  </si>
  <si>
    <t>桶</t>
  </si>
  <si>
    <t>新鮮檸檬汁(1.4L)</t>
  </si>
  <si>
    <t>蕎麥飯</t>
  </si>
  <si>
    <t>素麻油菇菇</t>
  </si>
  <si>
    <t>杏鮑菇(A)(QR)</t>
  </si>
  <si>
    <t>白精靈菇(QR)</t>
  </si>
  <si>
    <t>高麗菜(切片實重)</t>
  </si>
  <si>
    <t>涼拌木耳</t>
  </si>
  <si>
    <t>乾辣椒(兩)</t>
  </si>
  <si>
    <t>木耳(整朵)</t>
  </si>
  <si>
    <t>黃豆芽</t>
  </si>
  <si>
    <t>椒鹽干片</t>
  </si>
  <si>
    <t>炒履歷蚵白菜</t>
  </si>
  <si>
    <t>履歷蚵白菜(切實重)</t>
  </si>
  <si>
    <t>素羅宋湯</t>
  </si>
  <si>
    <t>洋芋(去皮)</t>
  </si>
  <si>
    <t>蕃茄(QR)</t>
  </si>
  <si>
    <t>西芹菜(切末)</t>
  </si>
  <si>
    <t>紫米飯</t>
  </si>
  <si>
    <t>醬燒豆腸</t>
  </si>
  <si>
    <t>素-烤肉醬250g</t>
  </si>
  <si>
    <t>瓶</t>
  </si>
  <si>
    <t>金針菇(QR)</t>
  </si>
  <si>
    <t>蕃茄炒蛋</t>
  </si>
  <si>
    <t>蕃茄</t>
  </si>
  <si>
    <t>玉筍炒白花</t>
  </si>
  <si>
    <t>冷凍白花椰菜(CAS)</t>
  </si>
  <si>
    <t>炒有機青松菜</t>
  </si>
  <si>
    <t>有機青松菜(尚紘)(切實重)</t>
  </si>
  <si>
    <t>素南瓜濃湯</t>
  </si>
  <si>
    <t>南瓜(切大丁)</t>
  </si>
  <si>
    <t>976大卡</t>
    <phoneticPr fontId="2" type="noConversion"/>
  </si>
  <si>
    <t>118.1 g</t>
    <phoneticPr fontId="2" type="noConversion"/>
  </si>
  <si>
    <t>40.2 g</t>
    <phoneticPr fontId="2" type="noConversion"/>
  </si>
  <si>
    <t>35.4 g</t>
    <phoneticPr fontId="2" type="noConversion"/>
  </si>
  <si>
    <t>全穀雜糧類:6.8份 乳品類:0.0份 豆魚蛋肉類:3.2份 蔬菜類:2.3份 水果類:0.0份 油脂與堅果種子類:2.7份</t>
    <phoneticPr fontId="2" type="noConversion"/>
  </si>
  <si>
    <t>6.8份</t>
  </si>
  <si>
    <t>0.0份</t>
  </si>
  <si>
    <t>3.2份</t>
  </si>
  <si>
    <t>2.3份</t>
  </si>
  <si>
    <t>2.7份</t>
  </si>
  <si>
    <t>837大卡</t>
    <phoneticPr fontId="2" type="noConversion"/>
  </si>
  <si>
    <t>114.7 g</t>
    <phoneticPr fontId="2" type="noConversion"/>
  </si>
  <si>
    <t>27.3 g</t>
    <phoneticPr fontId="2" type="noConversion"/>
  </si>
  <si>
    <t>32.8 g</t>
    <phoneticPr fontId="2" type="noConversion"/>
  </si>
  <si>
    <t>全穀雜糧類:6.9份 乳品類:0.0份 豆魚蛋肉類:2.3份 蔬菜類:1.4份 水果類:0.0份 油脂與堅果種子類:3.1份</t>
    <phoneticPr fontId="2" type="noConversion"/>
  </si>
  <si>
    <t>6.9份</t>
  </si>
  <si>
    <t>1.4份</t>
  </si>
  <si>
    <t>3.1份</t>
  </si>
  <si>
    <t>743大卡</t>
    <phoneticPr fontId="2" type="noConversion"/>
  </si>
  <si>
    <t>77.1 g</t>
    <phoneticPr fontId="2" type="noConversion"/>
  </si>
  <si>
    <t>33.5 g</t>
    <phoneticPr fontId="2" type="noConversion"/>
  </si>
  <si>
    <t>36.6 g</t>
    <phoneticPr fontId="2" type="noConversion"/>
  </si>
  <si>
    <t>全穀雜糧類:4.4份 乳品類:0.0份 豆魚蛋肉類:2.3份 蔬菜類:1.6份 水果類:0.0份 油脂與堅果種子類:1.6份</t>
    <phoneticPr fontId="2" type="noConversion"/>
  </si>
  <si>
    <t>4.4份</t>
  </si>
  <si>
    <t>1.6份</t>
  </si>
  <si>
    <t>590大卡</t>
    <phoneticPr fontId="2" type="noConversion"/>
  </si>
  <si>
    <t>76.3 g</t>
    <phoneticPr fontId="2" type="noConversion"/>
  </si>
  <si>
    <t>16.7 g</t>
    <phoneticPr fontId="2" type="noConversion"/>
  </si>
  <si>
    <t>35.8 g</t>
    <phoneticPr fontId="2" type="noConversion"/>
  </si>
  <si>
    <t>全穀雜糧類:4.8份 乳品類:0.0份 豆魚蛋肉類:2.2份 蔬菜類:2.5份 水果類:0.0份 油脂與堅果種子類:1.2份</t>
    <phoneticPr fontId="2" type="noConversion"/>
  </si>
  <si>
    <t>4.8份</t>
  </si>
  <si>
    <t>2.2份</t>
  </si>
  <si>
    <t>2.5份</t>
  </si>
  <si>
    <t>1.2份</t>
  </si>
  <si>
    <t>868大卡</t>
    <phoneticPr fontId="2" type="noConversion"/>
  </si>
  <si>
    <t>114.8 g</t>
    <phoneticPr fontId="2" type="noConversion"/>
  </si>
  <si>
    <t>32.1 g</t>
    <phoneticPr fontId="2" type="noConversion"/>
  </si>
  <si>
    <t>33.0 g</t>
    <phoneticPr fontId="2" type="noConversion"/>
  </si>
  <si>
    <t>全穀雜糧類:6.4份 乳品類:0.0份 豆魚蛋肉類:3.0份 蔬菜類:1.8份 水果類:0.0份 油脂與堅果種子類:2.0份</t>
    <phoneticPr fontId="2" type="noConversion"/>
  </si>
  <si>
    <t>6.4份</t>
  </si>
  <si>
    <t>3.0份</t>
  </si>
  <si>
    <t>1.8份</t>
  </si>
  <si>
    <t>2.0份</t>
  </si>
  <si>
    <t>四角油豆腐(大)榮洲(pc)</t>
  </si>
  <si>
    <t>非基改豆干絲(榮洲)</t>
  </si>
  <si>
    <t>素排骨酥(溼)</t>
  </si>
  <si>
    <t>非基改豆皮(Ｋ)</t>
  </si>
  <si>
    <t>蘭花干(素)</t>
  </si>
  <si>
    <t>味噌(140g/包)</t>
  </si>
  <si>
    <t>翡翠羹(0.3K)</t>
  </si>
  <si>
    <t>凍豆腐(榮洲)</t>
  </si>
  <si>
    <t>豆筍</t>
  </si>
  <si>
    <t>素麻油猴頭菇湯包(600G)</t>
  </si>
  <si>
    <t>豆干片(榮洲)</t>
  </si>
  <si>
    <t>素米血丁</t>
  </si>
  <si>
    <t>非基改豆皮卷(Ｋ)</t>
  </si>
  <si>
    <t>素豆腸</t>
  </si>
  <si>
    <t>素南瓜濃湯粉(120g包)</t>
  </si>
  <si>
    <t>玉米筍(QR)</t>
  </si>
  <si>
    <t>蕃茄醬(3K)可果美</t>
  </si>
  <si>
    <t>洋菇罐(3K)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</si>
</sst>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E20" sqref="E20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10</v>
      </c>
      <c r="C4" s="323"/>
      <c r="D4" s="305" t="s">
        <v>127</v>
      </c>
      <c r="E4" s="309" t="s">
        <v>129</v>
      </c>
      <c r="F4" s="310"/>
      <c r="G4" s="311"/>
      <c r="H4" s="309" t="s">
        <v>138</v>
      </c>
      <c r="I4" s="310"/>
      <c r="J4" s="311"/>
      <c r="K4" s="309" t="s">
        <v>143</v>
      </c>
      <c r="L4" s="310"/>
      <c r="M4" s="311"/>
      <c r="N4" s="309" t="s">
        <v>147</v>
      </c>
      <c r="O4" s="310"/>
      <c r="P4" s="311"/>
      <c r="Q4" s="309" t="s">
        <v>150</v>
      </c>
      <c r="R4" s="310"/>
      <c r="S4" s="311"/>
      <c r="T4" s="313"/>
      <c r="U4" s="18" t="s">
        <v>130</v>
      </c>
      <c r="V4" s="112" t="s">
        <v>215</v>
      </c>
      <c r="W4" s="5" t="s">
        <v>37</v>
      </c>
      <c r="X4" s="5" t="s">
        <v>220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1</v>
      </c>
      <c r="G5" s="101" t="s">
        <v>135</v>
      </c>
      <c r="H5" s="102" t="s">
        <v>258</v>
      </c>
      <c r="I5" s="100">
        <v>17</v>
      </c>
      <c r="J5" s="103" t="s">
        <v>139</v>
      </c>
      <c r="K5" s="102" t="s">
        <v>144</v>
      </c>
      <c r="L5" s="100">
        <v>1.2</v>
      </c>
      <c r="M5" s="103" t="s">
        <v>136</v>
      </c>
      <c r="N5" s="102" t="s">
        <v>148</v>
      </c>
      <c r="O5" s="100">
        <v>1.2</v>
      </c>
      <c r="P5" s="103" t="s">
        <v>136</v>
      </c>
      <c r="Q5" s="102" t="s">
        <v>151</v>
      </c>
      <c r="R5" s="100">
        <v>0.5</v>
      </c>
      <c r="S5" s="103" t="s">
        <v>136</v>
      </c>
      <c r="T5" s="314"/>
      <c r="U5" s="19" t="s">
        <v>131</v>
      </c>
      <c r="V5" s="112" t="s">
        <v>216</v>
      </c>
      <c r="W5" s="5" t="s">
        <v>39</v>
      </c>
      <c r="X5" s="5" t="s">
        <v>221</v>
      </c>
    </row>
    <row r="6" spans="2:24" s="5" customFormat="1" ht="19.5" customHeight="1" x14ac:dyDescent="0.3">
      <c r="B6" s="6">
        <v>27</v>
      </c>
      <c r="C6" s="324"/>
      <c r="D6" s="305"/>
      <c r="E6" s="104" t="s">
        <v>259</v>
      </c>
      <c r="F6" s="105">
        <v>1</v>
      </c>
      <c r="G6" s="106" t="s">
        <v>136</v>
      </c>
      <c r="H6" s="104" t="s">
        <v>140</v>
      </c>
      <c r="I6" s="105">
        <v>3</v>
      </c>
      <c r="J6" s="106" t="s">
        <v>139</v>
      </c>
      <c r="K6" s="104" t="s">
        <v>145</v>
      </c>
      <c r="L6" s="105">
        <v>0.2</v>
      </c>
      <c r="M6" s="106" t="s">
        <v>136</v>
      </c>
      <c r="N6" s="104" t="s">
        <v>149</v>
      </c>
      <c r="O6" s="105">
        <v>0.3</v>
      </c>
      <c r="P6" s="106" t="s">
        <v>136</v>
      </c>
      <c r="Q6" s="104" t="s">
        <v>260</v>
      </c>
      <c r="R6" s="105">
        <v>0.2</v>
      </c>
      <c r="S6" s="106" t="s">
        <v>136</v>
      </c>
      <c r="T6" s="314"/>
      <c r="U6" s="19" t="s">
        <v>132</v>
      </c>
      <c r="V6" s="112" t="s">
        <v>217</v>
      </c>
      <c r="W6" s="5" t="s">
        <v>41</v>
      </c>
      <c r="X6" s="5" t="s">
        <v>222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0.3</v>
      </c>
      <c r="G7" s="106" t="s">
        <v>136</v>
      </c>
      <c r="H7" s="107" t="s">
        <v>141</v>
      </c>
      <c r="I7" s="105">
        <v>1</v>
      </c>
      <c r="J7" s="108" t="s">
        <v>142</v>
      </c>
      <c r="K7" s="107" t="s">
        <v>146</v>
      </c>
      <c r="L7" s="105">
        <v>0.1</v>
      </c>
      <c r="M7" s="108" t="s">
        <v>136</v>
      </c>
      <c r="N7" s="107" t="s">
        <v>146</v>
      </c>
      <c r="O7" s="105">
        <v>0.1</v>
      </c>
      <c r="P7" s="108" t="s">
        <v>136</v>
      </c>
      <c r="Q7" s="107" t="s">
        <v>152</v>
      </c>
      <c r="R7" s="105">
        <v>0</v>
      </c>
      <c r="S7" s="108" t="s">
        <v>153</v>
      </c>
      <c r="T7" s="314"/>
      <c r="U7" s="19" t="s">
        <v>133</v>
      </c>
      <c r="V7" s="112" t="s">
        <v>218</v>
      </c>
      <c r="W7" s="5" t="s">
        <v>43</v>
      </c>
      <c r="X7" s="5" t="s">
        <v>223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/>
      <c r="I8" s="105"/>
      <c r="J8" s="106"/>
      <c r="K8" s="104" t="s">
        <v>261</v>
      </c>
      <c r="L8" s="105">
        <v>0.1</v>
      </c>
      <c r="M8" s="106" t="s">
        <v>136</v>
      </c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221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224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17</v>
      </c>
      <c r="C12" s="9"/>
      <c r="D12" s="322"/>
      <c r="E12" s="319" t="s">
        <v>219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10</v>
      </c>
      <c r="C13" s="323"/>
      <c r="D13" s="304" t="s">
        <v>154</v>
      </c>
      <c r="E13" s="309" t="s">
        <v>156</v>
      </c>
      <c r="F13" s="310"/>
      <c r="G13" s="311"/>
      <c r="H13" s="309" t="s">
        <v>158</v>
      </c>
      <c r="I13" s="310"/>
      <c r="J13" s="311"/>
      <c r="K13" s="309" t="s">
        <v>163</v>
      </c>
      <c r="L13" s="310"/>
      <c r="M13" s="311"/>
      <c r="N13" s="309" t="s">
        <v>166</v>
      </c>
      <c r="O13" s="310"/>
      <c r="P13" s="311"/>
      <c r="Q13" s="309" t="s">
        <v>168</v>
      </c>
      <c r="R13" s="310"/>
      <c r="S13" s="311"/>
      <c r="T13" s="313"/>
      <c r="U13" s="18" t="s">
        <v>130</v>
      </c>
      <c r="V13" s="114" t="s">
        <v>225</v>
      </c>
      <c r="W13" s="5" t="s">
        <v>37</v>
      </c>
      <c r="X13" s="5" t="s">
        <v>230</v>
      </c>
    </row>
    <row r="14" spans="2:24" s="5" customFormat="1" ht="21" x14ac:dyDescent="0.3">
      <c r="B14" s="6" t="s">
        <v>3</v>
      </c>
      <c r="C14" s="324"/>
      <c r="D14" s="305"/>
      <c r="E14" s="102" t="s">
        <v>262</v>
      </c>
      <c r="F14" s="100">
        <v>1</v>
      </c>
      <c r="G14" s="103" t="s">
        <v>136</v>
      </c>
      <c r="H14" s="102" t="s">
        <v>159</v>
      </c>
      <c r="I14" s="100">
        <v>0.5</v>
      </c>
      <c r="J14" s="103" t="s">
        <v>136</v>
      </c>
      <c r="K14" s="102" t="s">
        <v>164</v>
      </c>
      <c r="L14" s="100">
        <v>1</v>
      </c>
      <c r="M14" s="103" t="s">
        <v>136</v>
      </c>
      <c r="N14" s="102" t="s">
        <v>167</v>
      </c>
      <c r="O14" s="100">
        <v>1</v>
      </c>
      <c r="P14" s="103" t="s">
        <v>136</v>
      </c>
      <c r="Q14" s="102" t="s">
        <v>263</v>
      </c>
      <c r="R14" s="100">
        <v>1</v>
      </c>
      <c r="S14" s="103" t="s">
        <v>142</v>
      </c>
      <c r="T14" s="314"/>
      <c r="U14" s="19" t="s">
        <v>131</v>
      </c>
      <c r="V14" s="112" t="s">
        <v>226</v>
      </c>
      <c r="W14" s="5" t="s">
        <v>39</v>
      </c>
      <c r="X14" s="5" t="s">
        <v>221</v>
      </c>
    </row>
    <row r="15" spans="2:24" s="5" customFormat="1" ht="21" x14ac:dyDescent="0.3">
      <c r="B15" s="6">
        <v>28</v>
      </c>
      <c r="C15" s="324"/>
      <c r="D15" s="305"/>
      <c r="E15" s="104" t="s">
        <v>151</v>
      </c>
      <c r="F15" s="105">
        <v>0.5</v>
      </c>
      <c r="G15" s="106" t="s">
        <v>136</v>
      </c>
      <c r="H15" s="104" t="s">
        <v>160</v>
      </c>
      <c r="I15" s="105">
        <v>0.5</v>
      </c>
      <c r="J15" s="106" t="s">
        <v>136</v>
      </c>
      <c r="K15" s="104" t="s">
        <v>264</v>
      </c>
      <c r="L15" s="105">
        <v>1</v>
      </c>
      <c r="M15" s="106" t="s">
        <v>165</v>
      </c>
      <c r="N15" s="104"/>
      <c r="O15" s="105"/>
      <c r="P15" s="106"/>
      <c r="Q15" s="104" t="s">
        <v>169</v>
      </c>
      <c r="R15" s="105">
        <v>1</v>
      </c>
      <c r="S15" s="106" t="s">
        <v>170</v>
      </c>
      <c r="T15" s="314"/>
      <c r="U15" s="19" t="s">
        <v>132</v>
      </c>
      <c r="V15" s="112" t="s">
        <v>227</v>
      </c>
      <c r="W15" s="5" t="s">
        <v>41</v>
      </c>
      <c r="X15" s="5" t="s">
        <v>223</v>
      </c>
    </row>
    <row r="16" spans="2:24" s="5" customFormat="1" ht="21" x14ac:dyDescent="0.3">
      <c r="B16" s="6" t="s">
        <v>4</v>
      </c>
      <c r="C16" s="324"/>
      <c r="D16" s="305"/>
      <c r="E16" s="104" t="s">
        <v>157</v>
      </c>
      <c r="F16" s="105">
        <v>0.1</v>
      </c>
      <c r="G16" s="106" t="s">
        <v>136</v>
      </c>
      <c r="H16" s="104" t="s">
        <v>161</v>
      </c>
      <c r="I16" s="105">
        <v>0.1</v>
      </c>
      <c r="J16" s="106" t="s">
        <v>136</v>
      </c>
      <c r="K16" s="104"/>
      <c r="L16" s="105"/>
      <c r="M16" s="106"/>
      <c r="N16" s="104"/>
      <c r="O16" s="105"/>
      <c r="P16" s="106"/>
      <c r="Q16" s="104"/>
      <c r="R16" s="105"/>
      <c r="S16" s="106"/>
      <c r="T16" s="314"/>
      <c r="U16" s="19" t="s">
        <v>133</v>
      </c>
      <c r="V16" s="112" t="s">
        <v>228</v>
      </c>
      <c r="W16" s="5" t="s">
        <v>43</v>
      </c>
      <c r="X16" s="5" t="s">
        <v>231</v>
      </c>
    </row>
    <row r="17" spans="2:24" s="5" customFormat="1" ht="21" x14ac:dyDescent="0.3">
      <c r="B17" s="307" t="s">
        <v>155</v>
      </c>
      <c r="C17" s="324"/>
      <c r="D17" s="305"/>
      <c r="E17" s="104"/>
      <c r="F17" s="105"/>
      <c r="G17" s="106"/>
      <c r="H17" s="104" t="s">
        <v>162</v>
      </c>
      <c r="I17" s="105">
        <v>0.1</v>
      </c>
      <c r="J17" s="106" t="s">
        <v>136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221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232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17</v>
      </c>
      <c r="C21" s="9"/>
      <c r="D21" s="322"/>
      <c r="E21" s="319" t="s">
        <v>229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10</v>
      </c>
      <c r="C22" s="323"/>
      <c r="D22" s="304" t="s">
        <v>171</v>
      </c>
      <c r="E22" s="309" t="s">
        <v>172</v>
      </c>
      <c r="F22" s="310"/>
      <c r="G22" s="311"/>
      <c r="H22" s="309" t="s">
        <v>174</v>
      </c>
      <c r="I22" s="310"/>
      <c r="J22" s="311"/>
      <c r="K22" s="309" t="s">
        <v>177</v>
      </c>
      <c r="L22" s="310"/>
      <c r="M22" s="311"/>
      <c r="N22" s="309" t="s">
        <v>179</v>
      </c>
      <c r="O22" s="310"/>
      <c r="P22" s="311"/>
      <c r="Q22" s="309" t="s">
        <v>181</v>
      </c>
      <c r="R22" s="310"/>
      <c r="S22" s="311"/>
      <c r="T22" s="313"/>
      <c r="U22" s="18" t="s">
        <v>130</v>
      </c>
      <c r="V22" s="114" t="s">
        <v>233</v>
      </c>
      <c r="W22" s="5" t="s">
        <v>37</v>
      </c>
      <c r="X22" s="5" t="s">
        <v>238</v>
      </c>
    </row>
    <row r="23" spans="2:24" s="5" customFormat="1" ht="21" x14ac:dyDescent="0.3">
      <c r="B23" s="6" t="s">
        <v>3</v>
      </c>
      <c r="C23" s="324"/>
      <c r="D23" s="305"/>
      <c r="E23" s="102" t="s">
        <v>265</v>
      </c>
      <c r="F23" s="100">
        <v>1</v>
      </c>
      <c r="G23" s="103" t="s">
        <v>136</v>
      </c>
      <c r="H23" s="102" t="s">
        <v>175</v>
      </c>
      <c r="I23" s="100">
        <v>1</v>
      </c>
      <c r="J23" s="103" t="s">
        <v>136</v>
      </c>
      <c r="K23" s="102" t="s">
        <v>164</v>
      </c>
      <c r="L23" s="100">
        <v>1</v>
      </c>
      <c r="M23" s="103" t="s">
        <v>136</v>
      </c>
      <c r="N23" s="102" t="s">
        <v>180</v>
      </c>
      <c r="O23" s="100">
        <v>1</v>
      </c>
      <c r="P23" s="103" t="s">
        <v>136</v>
      </c>
      <c r="Q23" s="102" t="s">
        <v>182</v>
      </c>
      <c r="R23" s="100">
        <v>0</v>
      </c>
      <c r="S23" s="103" t="s">
        <v>142</v>
      </c>
      <c r="T23" s="314"/>
      <c r="U23" s="19" t="s">
        <v>131</v>
      </c>
      <c r="V23" s="112" t="s">
        <v>234</v>
      </c>
      <c r="W23" s="5" t="s">
        <v>39</v>
      </c>
      <c r="X23" s="5" t="s">
        <v>221</v>
      </c>
    </row>
    <row r="24" spans="2:24" s="5" customFormat="1" ht="21" x14ac:dyDescent="0.3">
      <c r="B24" s="6">
        <v>29</v>
      </c>
      <c r="C24" s="324"/>
      <c r="D24" s="305"/>
      <c r="E24" s="104" t="s">
        <v>173</v>
      </c>
      <c r="F24" s="105">
        <v>1</v>
      </c>
      <c r="G24" s="106" t="s">
        <v>142</v>
      </c>
      <c r="H24" s="104" t="s">
        <v>145</v>
      </c>
      <c r="I24" s="105">
        <v>0.3</v>
      </c>
      <c r="J24" s="106" t="s">
        <v>136</v>
      </c>
      <c r="K24" s="104" t="s">
        <v>178</v>
      </c>
      <c r="L24" s="105">
        <v>0.5</v>
      </c>
      <c r="M24" s="106" t="s">
        <v>136</v>
      </c>
      <c r="N24" s="104"/>
      <c r="O24" s="105"/>
      <c r="P24" s="106"/>
      <c r="Q24" s="104" t="s">
        <v>183</v>
      </c>
      <c r="R24" s="105">
        <v>0</v>
      </c>
      <c r="S24" s="106" t="s">
        <v>184</v>
      </c>
      <c r="T24" s="314"/>
      <c r="U24" s="19" t="s">
        <v>132</v>
      </c>
      <c r="V24" s="112" t="s">
        <v>235</v>
      </c>
      <c r="W24" s="5" t="s">
        <v>41</v>
      </c>
      <c r="X24" s="5" t="s">
        <v>223</v>
      </c>
    </row>
    <row r="25" spans="2:24" s="5" customFormat="1" ht="21" x14ac:dyDescent="0.3">
      <c r="B25" s="6" t="s">
        <v>4</v>
      </c>
      <c r="C25" s="324"/>
      <c r="D25" s="305"/>
      <c r="E25" s="104" t="s">
        <v>266</v>
      </c>
      <c r="F25" s="105">
        <v>0.5</v>
      </c>
      <c r="G25" s="106" t="s">
        <v>136</v>
      </c>
      <c r="H25" s="104" t="s">
        <v>176</v>
      </c>
      <c r="I25" s="105">
        <v>0.1</v>
      </c>
      <c r="J25" s="106" t="s">
        <v>136</v>
      </c>
      <c r="K25" s="104"/>
      <c r="L25" s="105"/>
      <c r="M25" s="106"/>
      <c r="N25" s="104"/>
      <c r="O25" s="105"/>
      <c r="P25" s="106"/>
      <c r="Q25" s="104" t="s">
        <v>185</v>
      </c>
      <c r="R25" s="105">
        <v>0</v>
      </c>
      <c r="S25" s="106" t="s">
        <v>135</v>
      </c>
      <c r="T25" s="314"/>
      <c r="U25" s="19" t="s">
        <v>133</v>
      </c>
      <c r="V25" s="112" t="s">
        <v>236</v>
      </c>
      <c r="W25" s="5" t="s">
        <v>43</v>
      </c>
      <c r="X25" s="5" t="s">
        <v>239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221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239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17</v>
      </c>
      <c r="C30" s="9"/>
      <c r="D30" s="322"/>
      <c r="E30" s="319" t="s">
        <v>237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10</v>
      </c>
      <c r="C31" s="323"/>
      <c r="D31" s="304" t="s">
        <v>186</v>
      </c>
      <c r="E31" s="309" t="s">
        <v>187</v>
      </c>
      <c r="F31" s="310"/>
      <c r="G31" s="311"/>
      <c r="H31" s="309" t="s">
        <v>191</v>
      </c>
      <c r="I31" s="310"/>
      <c r="J31" s="311"/>
      <c r="K31" s="309" t="s">
        <v>195</v>
      </c>
      <c r="L31" s="310"/>
      <c r="M31" s="311"/>
      <c r="N31" s="309" t="s">
        <v>196</v>
      </c>
      <c r="O31" s="310"/>
      <c r="P31" s="311"/>
      <c r="Q31" s="309" t="s">
        <v>198</v>
      </c>
      <c r="R31" s="310"/>
      <c r="S31" s="311"/>
      <c r="T31" s="313"/>
      <c r="U31" s="18" t="s">
        <v>130</v>
      </c>
      <c r="V31" s="114" t="s">
        <v>240</v>
      </c>
      <c r="W31" s="5" t="s">
        <v>37</v>
      </c>
      <c r="X31" s="5" t="s">
        <v>245</v>
      </c>
    </row>
    <row r="32" spans="2:24" ht="21" x14ac:dyDescent="0.25">
      <c r="B32" s="6" t="s">
        <v>3</v>
      </c>
      <c r="C32" s="324"/>
      <c r="D32" s="305"/>
      <c r="E32" s="102" t="s">
        <v>267</v>
      </c>
      <c r="F32" s="100">
        <v>1</v>
      </c>
      <c r="G32" s="103" t="s">
        <v>142</v>
      </c>
      <c r="H32" s="102" t="s">
        <v>192</v>
      </c>
      <c r="I32" s="100">
        <v>1</v>
      </c>
      <c r="J32" s="103" t="s">
        <v>170</v>
      </c>
      <c r="K32" s="102" t="s">
        <v>268</v>
      </c>
      <c r="L32" s="100">
        <v>1.2</v>
      </c>
      <c r="M32" s="103" t="s">
        <v>136</v>
      </c>
      <c r="N32" s="102" t="s">
        <v>197</v>
      </c>
      <c r="O32" s="100">
        <v>1</v>
      </c>
      <c r="P32" s="103" t="s">
        <v>136</v>
      </c>
      <c r="Q32" s="102" t="s">
        <v>199</v>
      </c>
      <c r="R32" s="100">
        <v>0.4</v>
      </c>
      <c r="S32" s="103" t="s">
        <v>136</v>
      </c>
      <c r="T32" s="314"/>
      <c r="U32" s="19" t="s">
        <v>131</v>
      </c>
      <c r="V32" s="112" t="s">
        <v>241</v>
      </c>
      <c r="W32" s="1" t="s">
        <v>39</v>
      </c>
      <c r="X32" s="1" t="s">
        <v>221</v>
      </c>
    </row>
    <row r="33" spans="2:24" ht="21" x14ac:dyDescent="0.25">
      <c r="B33" s="6">
        <v>30</v>
      </c>
      <c r="C33" s="324"/>
      <c r="D33" s="305"/>
      <c r="E33" s="104" t="s">
        <v>188</v>
      </c>
      <c r="F33" s="105">
        <v>0.5</v>
      </c>
      <c r="G33" s="106" t="s">
        <v>136</v>
      </c>
      <c r="H33" s="104" t="s">
        <v>193</v>
      </c>
      <c r="I33" s="105">
        <v>1</v>
      </c>
      <c r="J33" s="106" t="s">
        <v>136</v>
      </c>
      <c r="K33" s="104"/>
      <c r="L33" s="105"/>
      <c r="M33" s="106"/>
      <c r="N33" s="104"/>
      <c r="O33" s="105"/>
      <c r="P33" s="106"/>
      <c r="Q33" s="104" t="s">
        <v>200</v>
      </c>
      <c r="R33" s="105">
        <v>0.2</v>
      </c>
      <c r="S33" s="106" t="s">
        <v>136</v>
      </c>
      <c r="T33" s="314"/>
      <c r="U33" s="19" t="s">
        <v>132</v>
      </c>
      <c r="V33" s="112" t="s">
        <v>242</v>
      </c>
      <c r="W33" s="1" t="s">
        <v>41</v>
      </c>
      <c r="X33" s="1" t="s">
        <v>246</v>
      </c>
    </row>
    <row r="34" spans="2:24" ht="21" x14ac:dyDescent="0.25">
      <c r="B34" s="6" t="s">
        <v>4</v>
      </c>
      <c r="C34" s="324"/>
      <c r="D34" s="305"/>
      <c r="E34" s="104" t="s">
        <v>189</v>
      </c>
      <c r="F34" s="105">
        <v>0.5</v>
      </c>
      <c r="G34" s="106" t="s">
        <v>136</v>
      </c>
      <c r="H34" s="104" t="s">
        <v>194</v>
      </c>
      <c r="I34" s="105">
        <v>0.5</v>
      </c>
      <c r="J34" s="106" t="s">
        <v>136</v>
      </c>
      <c r="K34" s="104"/>
      <c r="L34" s="105"/>
      <c r="M34" s="106"/>
      <c r="N34" s="104"/>
      <c r="O34" s="105"/>
      <c r="P34" s="106"/>
      <c r="Q34" s="104" t="s">
        <v>201</v>
      </c>
      <c r="R34" s="105">
        <v>0.1</v>
      </c>
      <c r="S34" s="106" t="s">
        <v>136</v>
      </c>
      <c r="T34" s="314"/>
      <c r="U34" s="19" t="s">
        <v>133</v>
      </c>
      <c r="V34" s="112" t="s">
        <v>243</v>
      </c>
      <c r="W34" s="1" t="s">
        <v>43</v>
      </c>
      <c r="X34" s="1" t="s">
        <v>247</v>
      </c>
    </row>
    <row r="35" spans="2:24" ht="21" x14ac:dyDescent="0.25">
      <c r="B35" s="307" t="s">
        <v>64</v>
      </c>
      <c r="C35" s="324"/>
      <c r="D35" s="305"/>
      <c r="E35" s="104" t="s">
        <v>269</v>
      </c>
      <c r="F35" s="105">
        <v>0.5</v>
      </c>
      <c r="G35" s="106" t="s">
        <v>136</v>
      </c>
      <c r="H35" s="104"/>
      <c r="I35" s="105"/>
      <c r="J35" s="106"/>
      <c r="K35" s="104"/>
      <c r="L35" s="105"/>
      <c r="M35" s="106"/>
      <c r="N35" s="104"/>
      <c r="O35" s="105"/>
      <c r="P35" s="106"/>
      <c r="Q35" s="104" t="s">
        <v>270</v>
      </c>
      <c r="R35" s="105">
        <v>0.1</v>
      </c>
      <c r="S35" s="106" t="s">
        <v>136</v>
      </c>
      <c r="T35" s="314"/>
      <c r="U35" s="19"/>
      <c r="V35" s="112"/>
      <c r="W35" s="1" t="s">
        <v>46</v>
      </c>
      <c r="X35" s="1" t="s">
        <v>221</v>
      </c>
    </row>
    <row r="36" spans="2:24" ht="21" x14ac:dyDescent="0.25">
      <c r="B36" s="307"/>
      <c r="C36" s="325"/>
      <c r="D36" s="305"/>
      <c r="E36" s="104" t="s">
        <v>190</v>
      </c>
      <c r="F36" s="105">
        <v>0.5</v>
      </c>
      <c r="G36" s="106" t="s">
        <v>136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248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17</v>
      </c>
      <c r="C39" s="9"/>
      <c r="D39" s="322"/>
      <c r="E39" s="329" t="s">
        <v>244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10</v>
      </c>
      <c r="C40" s="323"/>
      <c r="D40" s="304" t="s">
        <v>202</v>
      </c>
      <c r="E40" s="309" t="s">
        <v>203</v>
      </c>
      <c r="F40" s="310"/>
      <c r="G40" s="311"/>
      <c r="H40" s="309" t="s">
        <v>207</v>
      </c>
      <c r="I40" s="310"/>
      <c r="J40" s="311"/>
      <c r="K40" s="309" t="s">
        <v>209</v>
      </c>
      <c r="L40" s="310"/>
      <c r="M40" s="311"/>
      <c r="N40" s="309" t="s">
        <v>211</v>
      </c>
      <c r="O40" s="310"/>
      <c r="P40" s="311"/>
      <c r="Q40" s="309" t="s">
        <v>213</v>
      </c>
      <c r="R40" s="310"/>
      <c r="S40" s="311"/>
      <c r="T40" s="313"/>
      <c r="U40" s="18" t="s">
        <v>130</v>
      </c>
      <c r="V40" s="114" t="s">
        <v>249</v>
      </c>
      <c r="W40" s="1" t="s">
        <v>37</v>
      </c>
      <c r="X40" s="1" t="s">
        <v>254</v>
      </c>
    </row>
    <row r="41" spans="2:24" ht="21" x14ac:dyDescent="0.25">
      <c r="B41" s="6" t="s">
        <v>3</v>
      </c>
      <c r="C41" s="324"/>
      <c r="D41" s="305"/>
      <c r="E41" s="102" t="s">
        <v>271</v>
      </c>
      <c r="F41" s="100">
        <v>1.5</v>
      </c>
      <c r="G41" s="103" t="s">
        <v>136</v>
      </c>
      <c r="H41" s="102" t="s">
        <v>164</v>
      </c>
      <c r="I41" s="100">
        <v>1</v>
      </c>
      <c r="J41" s="103" t="s">
        <v>136</v>
      </c>
      <c r="K41" s="102" t="s">
        <v>210</v>
      </c>
      <c r="L41" s="100">
        <v>1.2</v>
      </c>
      <c r="M41" s="103" t="s">
        <v>136</v>
      </c>
      <c r="N41" s="102" t="s">
        <v>212</v>
      </c>
      <c r="O41" s="100">
        <v>1</v>
      </c>
      <c r="P41" s="103" t="s">
        <v>136</v>
      </c>
      <c r="Q41" s="102" t="s">
        <v>272</v>
      </c>
      <c r="R41" s="100">
        <v>1</v>
      </c>
      <c r="S41" s="103" t="s">
        <v>142</v>
      </c>
      <c r="T41" s="314"/>
      <c r="U41" s="19" t="s">
        <v>131</v>
      </c>
      <c r="V41" s="112" t="s">
        <v>250</v>
      </c>
      <c r="W41" s="1" t="s">
        <v>39</v>
      </c>
      <c r="X41" s="1" t="s">
        <v>221</v>
      </c>
    </row>
    <row r="42" spans="2:24" ht="21" x14ac:dyDescent="0.25">
      <c r="B42" s="6">
        <v>31</v>
      </c>
      <c r="C42" s="324"/>
      <c r="D42" s="305"/>
      <c r="E42" s="104" t="s">
        <v>204</v>
      </c>
      <c r="F42" s="105">
        <v>1</v>
      </c>
      <c r="G42" s="106" t="s">
        <v>205</v>
      </c>
      <c r="H42" s="104" t="s">
        <v>208</v>
      </c>
      <c r="I42" s="105">
        <v>0.6</v>
      </c>
      <c r="J42" s="106" t="s">
        <v>136</v>
      </c>
      <c r="K42" s="104" t="s">
        <v>273</v>
      </c>
      <c r="L42" s="105">
        <v>0.1</v>
      </c>
      <c r="M42" s="106" t="s">
        <v>136</v>
      </c>
      <c r="N42" s="104"/>
      <c r="O42" s="105"/>
      <c r="P42" s="106"/>
      <c r="Q42" s="104" t="s">
        <v>214</v>
      </c>
      <c r="R42" s="105">
        <v>0.8</v>
      </c>
      <c r="S42" s="106" t="s">
        <v>136</v>
      </c>
      <c r="T42" s="314"/>
      <c r="U42" s="19" t="s">
        <v>132</v>
      </c>
      <c r="V42" s="112" t="s">
        <v>251</v>
      </c>
      <c r="W42" s="1" t="s">
        <v>41</v>
      </c>
      <c r="X42" s="1" t="s">
        <v>255</v>
      </c>
    </row>
    <row r="43" spans="2:24" ht="21" x14ac:dyDescent="0.25">
      <c r="B43" s="6" t="s">
        <v>4</v>
      </c>
      <c r="C43" s="324"/>
      <c r="D43" s="305"/>
      <c r="E43" s="104" t="s">
        <v>206</v>
      </c>
      <c r="F43" s="105">
        <v>0.1</v>
      </c>
      <c r="G43" s="106" t="s">
        <v>136</v>
      </c>
      <c r="H43" s="104" t="s">
        <v>274</v>
      </c>
      <c r="I43" s="105">
        <v>0</v>
      </c>
      <c r="J43" s="106" t="s">
        <v>135</v>
      </c>
      <c r="K43" s="104" t="s">
        <v>145</v>
      </c>
      <c r="L43" s="105">
        <v>0.1</v>
      </c>
      <c r="M43" s="106" t="s">
        <v>136</v>
      </c>
      <c r="N43" s="104"/>
      <c r="O43" s="105"/>
      <c r="P43" s="106"/>
      <c r="Q43" s="104" t="s">
        <v>275</v>
      </c>
      <c r="R43" s="105">
        <v>0</v>
      </c>
      <c r="S43" s="106" t="s">
        <v>135</v>
      </c>
      <c r="T43" s="314"/>
      <c r="U43" s="19" t="s">
        <v>133</v>
      </c>
      <c r="V43" s="112" t="s">
        <v>252</v>
      </c>
      <c r="W43" s="1" t="s">
        <v>43</v>
      </c>
      <c r="X43" s="1" t="s">
        <v>256</v>
      </c>
    </row>
    <row r="44" spans="2:24" ht="21" x14ac:dyDescent="0.25">
      <c r="B44" s="307" t="s">
        <v>65</v>
      </c>
      <c r="C44" s="324"/>
      <c r="D44" s="305"/>
      <c r="E44" s="104"/>
      <c r="F44" s="105"/>
      <c r="G44" s="106"/>
      <c r="H44" s="104"/>
      <c r="I44" s="105"/>
      <c r="J44" s="106"/>
      <c r="K44" s="104" t="s">
        <v>157</v>
      </c>
      <c r="L44" s="105">
        <v>0.1</v>
      </c>
      <c r="M44" s="106" t="s">
        <v>136</v>
      </c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221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257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17</v>
      </c>
      <c r="C48" s="10"/>
      <c r="D48" s="306"/>
      <c r="E48" s="326" t="s">
        <v>253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45951.752330671297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114學年度第1學期第9週素食菜單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/>
      <c r="D4" s="305" t="str">
        <f>午餐設計表!D4</f>
        <v>白米飯</v>
      </c>
      <c r="E4" s="309" t="str">
        <f>午餐設計表!E4</f>
        <v>沙茶干絲</v>
      </c>
      <c r="F4" s="310"/>
      <c r="G4" s="311"/>
      <c r="H4" s="309" t="str">
        <f>午餐設計表!H4</f>
        <v>滷四角油腐</v>
      </c>
      <c r="I4" s="310"/>
      <c r="J4" s="311"/>
      <c r="K4" s="309" t="str">
        <f>午餐設計表!K4</f>
        <v>鮮炒大黃瓜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菜頭素排骨湯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872.7大卡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素沙茶醬(牛-250g)</v>
      </c>
      <c r="F5" s="100">
        <f>午餐設計表!F5</f>
        <v>1</v>
      </c>
      <c r="G5" s="101" t="str">
        <f>午餐設計表!G5</f>
        <v>罐</v>
      </c>
      <c r="H5" s="102" t="str">
        <f>午餐設計表!H5</f>
        <v>四角油豆腐(大)榮洲(pc)</v>
      </c>
      <c r="I5" s="100">
        <f>午餐設計表!I5</f>
        <v>17</v>
      </c>
      <c r="J5" s="103" t="str">
        <f>午餐設計表!J5</f>
        <v>個</v>
      </c>
      <c r="K5" s="102" t="str">
        <f>午餐設計表!K5</f>
        <v>大黃瓜(去皮)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菜頭(去皮)</v>
      </c>
      <c r="R5" s="100">
        <f>午餐設計表!R5</f>
        <v>0.5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113.5 g</v>
      </c>
    </row>
    <row r="6" spans="2:22" s="5" customFormat="1" ht="19.5" customHeight="1" x14ac:dyDescent="0.3">
      <c r="B6" s="6">
        <f>午餐設計表!B6</f>
        <v>27</v>
      </c>
      <c r="C6" s="324"/>
      <c r="D6" s="305"/>
      <c r="E6" s="104" t="str">
        <f>午餐設計表!E6</f>
        <v>非基改豆干絲(榮洲)</v>
      </c>
      <c r="F6" s="105">
        <f>午餐設計表!F6</f>
        <v>1</v>
      </c>
      <c r="G6" s="106" t="str">
        <f>午餐設計表!G6</f>
        <v>公斤</v>
      </c>
      <c r="H6" s="104" t="str">
        <f>午餐設計表!H6</f>
        <v>四角油豆腐(大)榮洲備品</v>
      </c>
      <c r="I6" s="105">
        <f>午餐設計表!I6</f>
        <v>3</v>
      </c>
      <c r="J6" s="106" t="str">
        <f>午餐設計表!J6</f>
        <v>個</v>
      </c>
      <c r="K6" s="104" t="str">
        <f>午餐設計表!K6</f>
        <v>白精靈菇 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素排骨酥(溼)</v>
      </c>
      <c r="R6" s="105">
        <f>午餐設計表!R6</f>
        <v>0.2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29.5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海帶絲(切)</v>
      </c>
      <c r="F7" s="105">
        <f>午餐設計表!F7</f>
        <v>0.3</v>
      </c>
      <c r="G7" s="106" t="str">
        <f>午餐設計表!G7</f>
        <v>公斤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 t="str">
        <f>午餐設計表!K7</f>
        <v>木耳(切絲)</v>
      </c>
      <c r="L7" s="105">
        <f>午餐設計表!L7</f>
        <v>0.1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0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雲林公版!E37&amp;" g"</f>
        <v>38.3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非基改豆皮(Ｋ)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全穀雜糧類:6.8份 豆魚蛋肉類:3.2份 蔬菜類:2.3份 水果類:0.0份 油脂與堅果類:2.7份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/>
      <c r="D13" s="304" t="str">
        <f>午餐設計表!D13</f>
        <v>小米飯</v>
      </c>
      <c r="E13" s="309" t="str">
        <f>午餐設計表!E13</f>
        <v>滷蘭花干</v>
      </c>
      <c r="F13" s="310"/>
      <c r="G13" s="311"/>
      <c r="H13" s="309" t="str">
        <f>午餐設計表!H13</f>
        <v>田園玉米</v>
      </c>
      <c r="I13" s="310"/>
      <c r="J13" s="311"/>
      <c r="K13" s="309" t="str">
        <f>午餐設計表!K13</f>
        <v>翡翠蒸蛋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味噌海芽湯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810.2大卡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蘭花干(素)</v>
      </c>
      <c r="F14" s="100">
        <f>午餐設計表!F14</f>
        <v>1</v>
      </c>
      <c r="G14" s="103" t="str">
        <f>午餐設計表!G14</f>
        <v>公斤</v>
      </c>
      <c r="H14" s="102" t="str">
        <f>午餐設計表!H14</f>
        <v>小黃瓜</v>
      </c>
      <c r="I14" s="100">
        <f>午餐設計表!I14</f>
        <v>0.5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味噌(140g/包)</v>
      </c>
      <c r="R14" s="100">
        <f>午餐設計表!R14</f>
        <v>1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雲林公版!R37&amp;" g"</f>
        <v>110.5 g</v>
      </c>
    </row>
    <row r="15" spans="2:22" s="5" customFormat="1" ht="21" x14ac:dyDescent="0.3">
      <c r="B15" s="6">
        <f>午餐設計表!B15</f>
        <v>28</v>
      </c>
      <c r="C15" s="324"/>
      <c r="D15" s="305"/>
      <c r="E15" s="104" t="str">
        <f>午餐設計表!E15</f>
        <v>菜頭(去皮)</v>
      </c>
      <c r="F15" s="105">
        <f>午餐設計表!F15</f>
        <v>0.5</v>
      </c>
      <c r="G15" s="106" t="str">
        <f>午餐設計表!G15</f>
        <v>公斤</v>
      </c>
      <c r="H15" s="104" t="str">
        <f>午餐設計表!H15</f>
        <v>玉米粒(QR-K)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翡翠羹(0.3K)</v>
      </c>
      <c r="L15" s="105">
        <f>午餐設計表!L15</f>
        <v>1</v>
      </c>
      <c r="M15" s="106" t="str">
        <f>午餐設計表!M15</f>
        <v>盒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海帶芽(乾)(兩)(廠牌/日期)</v>
      </c>
      <c r="R15" s="105">
        <f>午餐設計表!R15</f>
        <v>1</v>
      </c>
      <c r="S15" s="106" t="str">
        <f>午餐設計表!S15</f>
        <v>兩</v>
      </c>
      <c r="T15" s="314"/>
      <c r="U15" s="19" t="str">
        <f>午餐設計表!U15</f>
        <v>脂肪：</v>
      </c>
      <c r="V15" s="112" t="str">
        <f>雲林公版!Q37&amp;" g"</f>
        <v>27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紅蘿蔔(去皮)</v>
      </c>
      <c r="F16" s="105">
        <f>午餐設計表!F16</f>
        <v>0.1</v>
      </c>
      <c r="G16" s="106" t="str">
        <f>午餐設計表!G16</f>
        <v>公斤</v>
      </c>
      <c r="H16" s="104" t="str">
        <f>午餐設計表!H16</f>
        <v>紅蘿蔔</v>
      </c>
      <c r="I16" s="105">
        <f>午餐設計表!I16</f>
        <v>0.1</v>
      </c>
      <c r="J16" s="106" t="str">
        <f>午餐設計表!J16</f>
        <v>公斤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雲林公版!P37&amp;" g"</f>
        <v>31.3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腰果(標示日期)</v>
      </c>
      <c r="I17" s="105">
        <f>午餐設計表!I17</f>
        <v>0.1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全穀雜糧類:6.9份 豆魚蛋肉類:2.3份 蔬菜類:1.4份 水果類:0.0份 油脂與堅果類:3.1份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/>
      <c r="D22" s="304" t="str">
        <f>午餐設計表!D22</f>
        <v>五穀米飯</v>
      </c>
      <c r="E22" s="309" t="str">
        <f>午餐設計表!E22</f>
        <v>藥膳豆筍</v>
      </c>
      <c r="F22" s="310"/>
      <c r="G22" s="311"/>
      <c r="H22" s="309" t="str">
        <f>午餐設計表!H22</f>
        <v>扁蒲鮮菇</v>
      </c>
      <c r="I22" s="310"/>
      <c r="J22" s="311"/>
      <c r="K22" s="309" t="str">
        <f>午餐設計表!K22</f>
        <v>櫛瓜煎蛋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檸檬愛玉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雲林公版!AD37&amp;"大卡"</f>
        <v>577.5大卡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凍豆腐(榮洲)</v>
      </c>
      <c r="F23" s="100">
        <f>午餐設計表!F23</f>
        <v>1</v>
      </c>
      <c r="G23" s="103" t="str">
        <f>午餐設計表!G23</f>
        <v>公斤</v>
      </c>
      <c r="H23" s="102" t="str">
        <f>午餐設計表!H23</f>
        <v>扁蒲(切大丁)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0</v>
      </c>
      <c r="S23" s="103" t="str">
        <f>午餐設計表!S23</f>
        <v>包</v>
      </c>
      <c r="T23" s="314"/>
      <c r="U23" s="19" t="str">
        <f>午餐設計表!U23</f>
        <v>醣類：</v>
      </c>
      <c r="V23" s="112" t="str">
        <f>雲林公版!AC37&amp;" g"</f>
        <v>74 g</v>
      </c>
    </row>
    <row r="24" spans="2:22" s="5" customFormat="1" ht="21" x14ac:dyDescent="0.3">
      <c r="B24" s="6">
        <f>午餐設計表!B24</f>
        <v>29</v>
      </c>
      <c r="C24" s="324"/>
      <c r="D24" s="305"/>
      <c r="E24" s="104" t="str">
        <f>午餐設計表!E24</f>
        <v>藥膳包(十全)(小包60g)</v>
      </c>
      <c r="F24" s="105">
        <f>午餐設計表!F24</f>
        <v>1</v>
      </c>
      <c r="G24" s="106" t="str">
        <f>午餐設計表!G24</f>
        <v>包</v>
      </c>
      <c r="H24" s="104" t="str">
        <f>午餐設計表!H24</f>
        <v>白精靈菇 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櫛瓜</v>
      </c>
      <c r="L24" s="105">
        <f>午餐設計表!L24</f>
        <v>0.5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愛玉(5K/桶)</v>
      </c>
      <c r="R24" s="105">
        <f>午餐設計表!R24</f>
        <v>0</v>
      </c>
      <c r="S24" s="106" t="str">
        <f>午餐設計表!S24</f>
        <v>桶</v>
      </c>
      <c r="T24" s="314"/>
      <c r="U24" s="19" t="str">
        <f>午餐設計表!U24</f>
        <v>脂肪：</v>
      </c>
      <c r="V24" s="112" t="str">
        <f>雲林公版!AB37&amp;" g"</f>
        <v>19.5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豆筍</v>
      </c>
      <c r="F25" s="105">
        <f>午餐設計表!F25</f>
        <v>0.5</v>
      </c>
      <c r="G25" s="106" t="str">
        <f>午餐設計表!G25</f>
        <v>公斤</v>
      </c>
      <c r="H25" s="104" t="str">
        <f>午餐設計表!H25</f>
        <v>紅蘿蔔(切片)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新鮮檸檬汁(1.4L)</v>
      </c>
      <c r="R25" s="105">
        <f>午餐設計表!R25</f>
        <v>0</v>
      </c>
      <c r="S25" s="106" t="str">
        <f>午餐設計表!S25</f>
        <v>罐</v>
      </c>
      <c r="T25" s="314"/>
      <c r="U25" s="19" t="str">
        <f>午餐設計表!U25</f>
        <v>蛋白質：</v>
      </c>
      <c r="V25" s="112" t="str">
        <f>雲林公版!AA37&amp;" g"</f>
        <v>26.5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豆魚蛋肉類:2.3份 蔬菜類:1.6份 水果類:0.0份 油脂與堅果類:1.6份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/>
      <c r="D31" s="304" t="str">
        <f>午餐設計表!D31</f>
        <v>蕎麥飯</v>
      </c>
      <c r="E31" s="309" t="str">
        <f>午餐設計表!E31</f>
        <v>素麻油菇菇</v>
      </c>
      <c r="F31" s="310"/>
      <c r="G31" s="311"/>
      <c r="H31" s="309" t="str">
        <f>午餐設計表!H31</f>
        <v>涼拌木耳</v>
      </c>
      <c r="I31" s="310"/>
      <c r="J31" s="311"/>
      <c r="K31" s="309" t="str">
        <f>午餐設計表!K31</f>
        <v>椒鹽干片</v>
      </c>
      <c r="L31" s="310"/>
      <c r="M31" s="311"/>
      <c r="N31" s="309" t="str">
        <f>午餐設計表!N31</f>
        <v>炒履歷蚵白菜</v>
      </c>
      <c r="O31" s="310"/>
      <c r="P31" s="311"/>
      <c r="Q31" s="309" t="str">
        <f>午餐設計表!Q31</f>
        <v>素羅宋湯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601大卡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素麻油猴頭菇湯包(600G)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乾辣椒(兩)</v>
      </c>
      <c r="I32" s="100">
        <f>午餐設計表!I32</f>
        <v>1</v>
      </c>
      <c r="J32" s="103" t="str">
        <f>午餐設計表!J32</f>
        <v>兩</v>
      </c>
      <c r="K32" s="102" t="str">
        <f>午餐設計表!K32</f>
        <v>豆干片(榮洲)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履歷蚵白菜(切實重)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洋芋(去皮)</v>
      </c>
      <c r="R32" s="100">
        <f>午餐設計表!R32</f>
        <v>0.4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84.5 g</v>
      </c>
    </row>
    <row r="33" spans="2:22" ht="21" x14ac:dyDescent="0.25">
      <c r="B33" s="6">
        <f>午餐設計表!B33</f>
        <v>30</v>
      </c>
      <c r="C33" s="324"/>
      <c r="D33" s="305"/>
      <c r="E33" s="104" t="str">
        <f>午餐設計表!E33</f>
        <v>杏鮑菇(A)(QR)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木耳(整朵)</v>
      </c>
      <c r="I33" s="105">
        <f>午餐設計表!I33</f>
        <v>1</v>
      </c>
      <c r="J33" s="106" t="str">
        <f>午餐設計表!J33</f>
        <v>公斤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蕃茄(QR)</v>
      </c>
      <c r="R33" s="105">
        <f>午餐設計表!R33</f>
        <v>0.2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17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白精靈菇(QR)</v>
      </c>
      <c r="F34" s="105">
        <f>午餐設計表!F34</f>
        <v>0.5</v>
      </c>
      <c r="G34" s="106" t="str">
        <f>午餐設計表!G34</f>
        <v>公斤</v>
      </c>
      <c r="H34" s="104" t="str">
        <f>午餐設計表!H34</f>
        <v>黃豆芽</v>
      </c>
      <c r="I34" s="105">
        <f>午餐設計表!I34</f>
        <v>0.5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西芹菜(切末)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27.5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素米血丁</v>
      </c>
      <c r="F35" s="105">
        <f>午餐設計表!F35</f>
        <v>0.5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高麗菜(切片實重)</v>
      </c>
      <c r="F36" s="105">
        <f>午餐設計表!F36</f>
        <v>0.5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全穀雜糧類:4.8份 豆魚蛋肉類:2.2份 蔬菜類:2.5份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/>
      <c r="D40" s="304" t="str">
        <f>午餐設計表!D40</f>
        <v>紫米飯</v>
      </c>
      <c r="E40" s="309" t="str">
        <f>午餐設計表!E40</f>
        <v>醬燒豆腸</v>
      </c>
      <c r="F40" s="310"/>
      <c r="G40" s="311"/>
      <c r="H40" s="309" t="str">
        <f>午餐設計表!H40</f>
        <v>蕃茄炒蛋</v>
      </c>
      <c r="I40" s="310"/>
      <c r="J40" s="311"/>
      <c r="K40" s="309" t="str">
        <f>午餐設計表!K40</f>
        <v>玉筍炒白花</v>
      </c>
      <c r="L40" s="310"/>
      <c r="M40" s="311"/>
      <c r="N40" s="309" t="str">
        <f>午餐設計表!N40</f>
        <v>炒有機青松菜</v>
      </c>
      <c r="O40" s="310"/>
      <c r="P40" s="311"/>
      <c r="Q40" s="309" t="str">
        <f>午餐設計表!Q40</f>
        <v>素南瓜濃湯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雲林公版!AZ37&amp;"大卡"</f>
        <v>787.4大卡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素豆腸</v>
      </c>
      <c r="F41" s="100">
        <f>午餐設計表!F41</f>
        <v>1.5</v>
      </c>
      <c r="G41" s="103" t="str">
        <f>午餐設計表!G41</f>
        <v>公斤</v>
      </c>
      <c r="H41" s="102" t="str">
        <f>午餐設計表!H41</f>
        <v>洗選蛋(QR)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冷凍白花椰菜(CAS)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有機青松菜(尚紘)(切實重)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素南瓜濃湯粉(120g包)</v>
      </c>
      <c r="R41" s="100">
        <f>午餐設計表!R41</f>
        <v>1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雲林公版!AY37&amp;" g"</f>
        <v>105 g</v>
      </c>
    </row>
    <row r="42" spans="2:22" ht="21" x14ac:dyDescent="0.25">
      <c r="B42" s="6">
        <f>午餐設計表!B42</f>
        <v>31</v>
      </c>
      <c r="C42" s="324"/>
      <c r="D42" s="305"/>
      <c r="E42" s="104" t="str">
        <f>午餐設計表!E42</f>
        <v>素-烤肉醬250g</v>
      </c>
      <c r="F42" s="105">
        <f>午餐設計表!F42</f>
        <v>1</v>
      </c>
      <c r="G42" s="106" t="str">
        <f>午餐設計表!G42</f>
        <v>瓶</v>
      </c>
      <c r="H42" s="104" t="str">
        <f>午餐設計表!H42</f>
        <v>蕃茄</v>
      </c>
      <c r="I42" s="105">
        <f>午餐設計表!I42</f>
        <v>0.6</v>
      </c>
      <c r="J42" s="106" t="str">
        <f>午餐設計表!J42</f>
        <v>公斤</v>
      </c>
      <c r="K42" s="104" t="str">
        <f>午餐設計表!K42</f>
        <v>玉米筍(QR)</v>
      </c>
      <c r="L42" s="105">
        <f>午餐設計表!L42</f>
        <v>0.1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南瓜(切大丁)</v>
      </c>
      <c r="R42" s="105">
        <f>午餐設計表!R42</f>
        <v>0.8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金針菇(QR)</v>
      </c>
      <c r="F43" s="105">
        <f>午餐設計表!F43</f>
        <v>0.1</v>
      </c>
      <c r="G43" s="106" t="str">
        <f>午餐設計表!G43</f>
        <v>公斤</v>
      </c>
      <c r="H43" s="104" t="str">
        <f>午餐設計表!H43</f>
        <v>蕃茄醬(3K)可果美</v>
      </c>
      <c r="I43" s="105">
        <f>午餐設計表!I43</f>
        <v>0</v>
      </c>
      <c r="J43" s="106" t="str">
        <f>午餐設計表!J43</f>
        <v>罐</v>
      </c>
      <c r="K43" s="104" t="str">
        <f>午餐設計表!K43</f>
        <v>白精靈菇 (QR)</v>
      </c>
      <c r="L43" s="105">
        <f>午餐設計表!L43</f>
        <v>0.1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洋菇罐(3K)</v>
      </c>
      <c r="R43" s="105">
        <f>午餐設計表!R43</f>
        <v>0</v>
      </c>
      <c r="S43" s="106" t="str">
        <f>午餐設計表!S43</f>
        <v>罐</v>
      </c>
      <c r="T43" s="314"/>
      <c r="U43" s="19" t="str">
        <f>午餐設計表!U43</f>
        <v>蛋白質：</v>
      </c>
      <c r="V43" s="112" t="str">
        <f>雲林公版!AW37&amp;" g"</f>
        <v>35.6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紅蘿蔔(去皮)</v>
      </c>
      <c r="L44" s="105">
        <f>午餐設計表!L44</f>
        <v>0.1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全穀雜糧類:6.4份 豆魚蛋肉類:3.0份 蔬菜類:1.8份 水果類:0.0份 油脂與堅果類:2.0份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45951.752330671297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114學年度第1學期第9週素食菜單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10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沙茶干絲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27</v>
      </c>
      <c r="C8" s="346"/>
      <c r="D8" s="24" t="str">
        <f>IF(午餐設計表!H4&gt;"",午餐設計表!H4,"")</f>
        <v>滷四角油腐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鮮炒大黃瓜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菜頭素排骨湯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10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滷蘭花干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28</v>
      </c>
      <c r="C15" s="346"/>
      <c r="D15" s="24" t="str">
        <f>IF(午餐設計表!H13&gt;"",午餐設計表!H13,"")</f>
        <v>田園玉米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翡翠蒸蛋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味噌海芽湯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藥膳豆筍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29</v>
      </c>
      <c r="C22" s="346"/>
      <c r="D22" s="24" t="str">
        <f>IF(午餐設計表!H22&gt;"",午餐設計表!H22,"")</f>
        <v>扁蒲鮮菇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櫛瓜煎蛋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檸檬愛玉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素麻油菇菇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30</v>
      </c>
      <c r="C29" s="346"/>
      <c r="D29" s="24" t="str">
        <f>IF(午餐設計表!H31&gt;"",午餐設計表!H31,"")</f>
        <v>涼拌木耳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椒鹽干片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炒履歷蚵白菜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素羅宋湯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醬燒豆腸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31</v>
      </c>
      <c r="C36" s="346"/>
      <c r="D36" s="24" t="str">
        <f>IF(午餐設計表!H40&gt;"",午餐設計表!H40,"")</f>
        <v>蕃茄炒蛋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玉筍炒白花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炒有機青松菜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素南瓜濃湯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114學年度第1學期第9週素食菜單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沙茶干絲</v>
      </c>
      <c r="F4" s="51"/>
      <c r="G4" s="51" t="s">
        <v>35</v>
      </c>
      <c r="H4" s="51" t="str">
        <f>午餐設計表!H4</f>
        <v>滷四角油腐</v>
      </c>
      <c r="I4" s="51"/>
      <c r="J4" s="51" t="s">
        <v>35</v>
      </c>
      <c r="K4" s="51" t="str">
        <f>午餐設計表!K4</f>
        <v>鮮炒大黃瓜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菜頭素排骨湯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素沙茶醬(牛-250g)</v>
      </c>
      <c r="F5" s="56"/>
      <c r="G5" s="57">
        <f>午餐設計表!F5</f>
        <v>1</v>
      </c>
      <c r="H5" s="56" t="str">
        <f>午餐設計表!H5</f>
        <v>四角油豆腐(大)榮洲(pc)</v>
      </c>
      <c r="I5" s="56"/>
      <c r="J5" s="57">
        <f>午餐設計表!I5</f>
        <v>17</v>
      </c>
      <c r="K5" s="56" t="str">
        <f>午餐設計表!K5</f>
        <v>大黃瓜(去皮)</v>
      </c>
      <c r="L5" s="56"/>
      <c r="M5" s="57">
        <f>午餐設計表!L5</f>
        <v>1.2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菜頭(去皮)</v>
      </c>
      <c r="R5" s="56"/>
      <c r="S5" s="57">
        <f>午餐設計表!R5</f>
        <v>0.5</v>
      </c>
      <c r="T5" s="354"/>
      <c r="U5" s="58" t="str">
        <f>午餐設計表!V5</f>
        <v>118.1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27</v>
      </c>
      <c r="B6" s="56"/>
      <c r="C6" s="56"/>
      <c r="D6" s="57"/>
      <c r="E6" s="56" t="str">
        <f>午餐設計表!E6</f>
        <v>非基改豆干絲(榮洲)</v>
      </c>
      <c r="F6" s="56"/>
      <c r="G6" s="57">
        <f>午餐設計表!F6</f>
        <v>1</v>
      </c>
      <c r="H6" s="56" t="str">
        <f>午餐設計表!H6</f>
        <v>四角油豆腐(大)榮洲備品</v>
      </c>
      <c r="I6" s="56"/>
      <c r="J6" s="57">
        <f>午餐設計表!I6</f>
        <v>3</v>
      </c>
      <c r="K6" s="56" t="str">
        <f>午餐設計表!K6</f>
        <v>白精靈菇 (QR)</v>
      </c>
      <c r="L6" s="56"/>
      <c r="M6" s="57">
        <f>午餐設計表!L6</f>
        <v>0.2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素排骨酥(溼)</v>
      </c>
      <c r="R6" s="56"/>
      <c r="S6" s="57">
        <f>午餐設計表!R6</f>
        <v>0.2</v>
      </c>
      <c r="T6" s="354"/>
      <c r="U6" s="61" t="s">
        <v>40</v>
      </c>
      <c r="V6" s="62" t="s">
        <v>41</v>
      </c>
      <c r="W6" s="60" t="str">
        <f>午餐設計表!X6</f>
        <v>3.2份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海帶絲(切)</v>
      </c>
      <c r="F7" s="63"/>
      <c r="G7" s="57">
        <f>午餐設計表!F7</f>
        <v>0.3</v>
      </c>
      <c r="H7" s="56" t="str">
        <f>午餐設計表!H7</f>
        <v>非基改素肉燥(180g)</v>
      </c>
      <c r="I7" s="63"/>
      <c r="J7" s="57">
        <f>午餐設計表!I7</f>
        <v>1</v>
      </c>
      <c r="K7" s="56" t="str">
        <f>午餐設計表!K7</f>
        <v>木耳(切絲)</v>
      </c>
      <c r="L7" s="63"/>
      <c r="M7" s="57">
        <f>午餐設計表!L7</f>
        <v>0.1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香菜(150g/把)</v>
      </c>
      <c r="R7" s="63"/>
      <c r="S7" s="57">
        <f>午餐設計表!R7</f>
        <v>0</v>
      </c>
      <c r="T7" s="354"/>
      <c r="U7" s="58" t="str">
        <f>午餐設計表!V6</f>
        <v>40.2 g</v>
      </c>
      <c r="V7" s="62" t="s">
        <v>43</v>
      </c>
      <c r="W7" s="60" t="str">
        <f>午餐設計表!X7</f>
        <v>2.3份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 t="str">
        <f>午餐設計表!K8</f>
        <v>非基改豆皮(Ｋ)</v>
      </c>
      <c r="L8" s="63"/>
      <c r="M8" s="57">
        <f>午餐設計表!L8</f>
        <v>0.1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35.4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976大卡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滷蘭花干</v>
      </c>
      <c r="F12" s="51"/>
      <c r="G12" s="51"/>
      <c r="H12" s="51" t="str">
        <f>午餐設計表!H13</f>
        <v>田園玉米</v>
      </c>
      <c r="I12" s="51"/>
      <c r="J12" s="51"/>
      <c r="K12" s="51" t="str">
        <f>午餐設計表!K13</f>
        <v>翡翠蒸蛋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味噌海芽湯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6.9份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蘭花干(素)</v>
      </c>
      <c r="F13" s="56"/>
      <c r="G13" s="57">
        <f>午餐設計表!F14</f>
        <v>1</v>
      </c>
      <c r="H13" s="56" t="str">
        <f>午餐設計表!H14</f>
        <v>小黃瓜</v>
      </c>
      <c r="I13" s="56"/>
      <c r="J13" s="57">
        <f>午餐設計表!I14</f>
        <v>0.5</v>
      </c>
      <c r="K13" s="56" t="str">
        <f>午餐設計表!K14</f>
        <v>洗選蛋(QR)</v>
      </c>
      <c r="L13" s="56"/>
      <c r="M13" s="57">
        <f>午餐設計表!L14</f>
        <v>1</v>
      </c>
      <c r="N13" s="56" t="str">
        <f>午餐設計表!N14</f>
        <v>履歷青江菜(切實重)</v>
      </c>
      <c r="O13" s="56"/>
      <c r="P13" s="57">
        <f>午餐設計表!O14</f>
        <v>1</v>
      </c>
      <c r="Q13" s="56" t="str">
        <f>午餐設計表!Q14</f>
        <v>味噌(140g/包)</v>
      </c>
      <c r="R13" s="56"/>
      <c r="S13" s="57">
        <f>午餐設計表!R14</f>
        <v>1</v>
      </c>
      <c r="T13" s="354"/>
      <c r="U13" s="58" t="str">
        <f>午餐設計表!V14</f>
        <v>114.7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28</v>
      </c>
      <c r="B14" s="56"/>
      <c r="C14" s="56"/>
      <c r="D14" s="57"/>
      <c r="E14" s="56" t="str">
        <f>午餐設計表!E15</f>
        <v>菜頭(去皮)</v>
      </c>
      <c r="F14" s="56"/>
      <c r="G14" s="57">
        <f>午餐設計表!F15</f>
        <v>0.5</v>
      </c>
      <c r="H14" s="56" t="str">
        <f>午餐設計表!H15</f>
        <v>玉米粒(QR-K)</v>
      </c>
      <c r="I14" s="56"/>
      <c r="J14" s="57">
        <f>午餐設計表!I15</f>
        <v>0.5</v>
      </c>
      <c r="K14" s="56" t="str">
        <f>午餐設計表!K15</f>
        <v>翡翠羹(0.3K)</v>
      </c>
      <c r="L14" s="56"/>
      <c r="M14" s="57">
        <f>午餐設計表!L15</f>
        <v>1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海帶芽(乾)(兩)(廠牌/日期)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2.3份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紅蘿蔔(去皮)</v>
      </c>
      <c r="F15" s="63"/>
      <c r="G15" s="57">
        <f>午餐設計表!F16</f>
        <v>0.1</v>
      </c>
      <c r="H15" s="56" t="str">
        <f>午餐設計表!H16</f>
        <v>紅蘿蔔</v>
      </c>
      <c r="I15" s="63"/>
      <c r="J15" s="57">
        <f>午餐設計表!I16</f>
        <v>0.1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27.3 g</v>
      </c>
      <c r="V15" s="62" t="s">
        <v>43</v>
      </c>
      <c r="W15" s="60" t="str">
        <f>午餐設計表!X16</f>
        <v>1.4份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腰果(標示日期)</v>
      </c>
      <c r="I16" s="63"/>
      <c r="J16" s="57">
        <f>午餐設計表!I17</f>
        <v>0.1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32.8 g</v>
      </c>
      <c r="V17" s="64" t="s">
        <v>47</v>
      </c>
      <c r="W17" s="60" t="str">
        <f>午餐設計表!X18</f>
        <v>3.1份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837大卡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藥膳豆筍</v>
      </c>
      <c r="F20" s="51"/>
      <c r="G20" s="51"/>
      <c r="H20" s="51" t="str">
        <f>午餐設計表!H22</f>
        <v>扁蒲鮮菇</v>
      </c>
      <c r="I20" s="51"/>
      <c r="J20" s="51"/>
      <c r="K20" s="51" t="str">
        <f>午餐設計表!K22</f>
        <v>櫛瓜煎蛋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檸檬愛玉</v>
      </c>
      <c r="R20" s="51"/>
      <c r="S20" s="51"/>
      <c r="T20" s="353">
        <f>午餐設計表!T22</f>
        <v>0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凍豆腐(榮洲)</v>
      </c>
      <c r="F21" s="56"/>
      <c r="G21" s="57">
        <f>午餐設計表!F23</f>
        <v>1</v>
      </c>
      <c r="H21" s="56" t="str">
        <f>午餐設計表!H23</f>
        <v>扁蒲(切大丁)</v>
      </c>
      <c r="I21" s="56"/>
      <c r="J21" s="57">
        <f>午餐設計表!I23</f>
        <v>1</v>
      </c>
      <c r="K21" s="56" t="str">
        <f>午餐設計表!K23</f>
        <v>洗選蛋(QR)</v>
      </c>
      <c r="L21" s="56"/>
      <c r="M21" s="57">
        <f>午餐設計表!L23</f>
        <v>1</v>
      </c>
      <c r="N21" s="56" t="str">
        <f>午餐設計表!N23</f>
        <v>履歷油菜(切實重)</v>
      </c>
      <c r="O21" s="56"/>
      <c r="P21" s="57">
        <f>午餐設計表!O23</f>
        <v>1</v>
      </c>
      <c r="Q21" s="56" t="str">
        <f>午餐設計表!Q23</f>
        <v>二砂台糖(1K/包)</v>
      </c>
      <c r="R21" s="56"/>
      <c r="S21" s="57">
        <f>午餐設計表!R23</f>
        <v>0</v>
      </c>
      <c r="T21" s="354"/>
      <c r="U21" s="58" t="str">
        <f>午餐設計表!V23</f>
        <v>77.1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29</v>
      </c>
      <c r="B22" s="56"/>
      <c r="C22" s="56"/>
      <c r="D22" s="56"/>
      <c r="E22" s="56" t="str">
        <f>午餐設計表!E24</f>
        <v>藥膳包(十全)(小包60g)</v>
      </c>
      <c r="F22" s="56"/>
      <c r="G22" s="57">
        <f>午餐設計表!F24</f>
        <v>1</v>
      </c>
      <c r="H22" s="56" t="str">
        <f>午餐設計表!H24</f>
        <v>白精靈菇 (QR)</v>
      </c>
      <c r="I22" s="56"/>
      <c r="J22" s="57">
        <f>午餐設計表!I24</f>
        <v>0.3</v>
      </c>
      <c r="K22" s="56" t="str">
        <f>午餐設計表!K24</f>
        <v>櫛瓜</v>
      </c>
      <c r="L22" s="56"/>
      <c r="M22" s="57">
        <f>午餐設計表!L24</f>
        <v>0.5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愛玉(5K/桶)</v>
      </c>
      <c r="R22" s="56"/>
      <c r="S22" s="57">
        <f>午餐設計表!R24</f>
        <v>0</v>
      </c>
      <c r="T22" s="354"/>
      <c r="U22" s="61" t="s">
        <v>40</v>
      </c>
      <c r="V22" s="62" t="s">
        <v>41</v>
      </c>
      <c r="W22" s="60" t="str">
        <f>午餐設計表!X24</f>
        <v>2.3份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豆筍</v>
      </c>
      <c r="F23" s="63"/>
      <c r="G23" s="57">
        <f>午餐設計表!F25</f>
        <v>0.5</v>
      </c>
      <c r="H23" s="56" t="str">
        <f>午餐設計表!H25</f>
        <v>紅蘿蔔(切片)</v>
      </c>
      <c r="I23" s="63"/>
      <c r="J23" s="57">
        <f>午餐設計表!I25</f>
        <v>0.1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新鮮檸檬汁(1.4L)</v>
      </c>
      <c r="R23" s="63"/>
      <c r="S23" s="57">
        <f>午餐設計表!R25</f>
        <v>0</v>
      </c>
      <c r="T23" s="354"/>
      <c r="U23" s="58" t="str">
        <f>午餐設計表!V24</f>
        <v>33.5 g</v>
      </c>
      <c r="V23" s="62" t="s">
        <v>43</v>
      </c>
      <c r="W23" s="60" t="str">
        <f>午餐設計表!X25</f>
        <v>1.6份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36.6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743大卡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素麻油菇菇</v>
      </c>
      <c r="F28" s="51"/>
      <c r="G28" s="51"/>
      <c r="H28" s="51" t="str">
        <f>午餐設計表!H31</f>
        <v>涼拌木耳</v>
      </c>
      <c r="I28" s="51"/>
      <c r="J28" s="51"/>
      <c r="K28" s="51" t="str">
        <f>午餐設計表!K31</f>
        <v>椒鹽干片</v>
      </c>
      <c r="L28" s="51"/>
      <c r="M28" s="51"/>
      <c r="N28" s="51" t="str">
        <f>午餐設計表!N31</f>
        <v>炒履歷蚵白菜</v>
      </c>
      <c r="O28" s="51"/>
      <c r="P28" s="51"/>
      <c r="Q28" s="51" t="str">
        <f>午餐設計表!Q31</f>
        <v>素羅宋湯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4.8份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素麻油猴頭菇湯包(600G)</v>
      </c>
      <c r="F29" s="56"/>
      <c r="G29" s="57">
        <f>午餐設計表!F32</f>
        <v>1</v>
      </c>
      <c r="H29" s="56" t="str">
        <f>午餐設計表!H32</f>
        <v>乾辣椒(兩)</v>
      </c>
      <c r="I29" s="56"/>
      <c r="J29" s="57">
        <f>午餐設計表!I32</f>
        <v>1</v>
      </c>
      <c r="K29" s="56" t="str">
        <f>午餐設計表!K32</f>
        <v>豆干片(榮洲)</v>
      </c>
      <c r="L29" s="56"/>
      <c r="M29" s="57">
        <f>午餐設計表!L32</f>
        <v>1.2</v>
      </c>
      <c r="N29" s="56" t="str">
        <f>午餐設計表!N32</f>
        <v>履歷蚵白菜(切實重)</v>
      </c>
      <c r="O29" s="56"/>
      <c r="P29" s="57">
        <f>午餐設計表!O32</f>
        <v>1</v>
      </c>
      <c r="Q29" s="56" t="str">
        <f>午餐設計表!Q32</f>
        <v>洋芋(去皮)</v>
      </c>
      <c r="R29" s="56"/>
      <c r="S29" s="57">
        <f>午餐設計表!R32</f>
        <v>0.4</v>
      </c>
      <c r="T29" s="354"/>
      <c r="U29" s="58" t="str">
        <f>午餐設計表!V32</f>
        <v>76.3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30</v>
      </c>
      <c r="B30" s="56"/>
      <c r="C30" s="56"/>
      <c r="D30" s="56"/>
      <c r="E30" s="56" t="str">
        <f>午餐設計表!E33</f>
        <v>杏鮑菇(A)(QR)</v>
      </c>
      <c r="F30" s="56"/>
      <c r="G30" s="57">
        <f>午餐設計表!F33</f>
        <v>0.5</v>
      </c>
      <c r="H30" s="56" t="str">
        <f>午餐設計表!H33</f>
        <v>木耳(整朵)</v>
      </c>
      <c r="I30" s="56"/>
      <c r="J30" s="57">
        <f>午餐設計表!I33</f>
        <v>1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蕃茄(QR)</v>
      </c>
      <c r="R30" s="56"/>
      <c r="S30" s="57">
        <f>午餐設計表!R33</f>
        <v>0.2</v>
      </c>
      <c r="T30" s="354"/>
      <c r="U30" s="61" t="s">
        <v>40</v>
      </c>
      <c r="V30" s="62" t="s">
        <v>41</v>
      </c>
      <c r="W30" s="60" t="str">
        <f>午餐設計表!X33</f>
        <v>2.2份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白精靈菇(QR)</v>
      </c>
      <c r="F31" s="63"/>
      <c r="G31" s="57">
        <f>午餐設計表!F34</f>
        <v>0.5</v>
      </c>
      <c r="H31" s="56" t="str">
        <f>午餐設計表!H34</f>
        <v>黃豆芽</v>
      </c>
      <c r="I31" s="56"/>
      <c r="J31" s="57">
        <f>午餐設計表!I34</f>
        <v>0.5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西芹菜(切末)</v>
      </c>
      <c r="R31" s="63"/>
      <c r="S31" s="57">
        <f>午餐設計表!R34</f>
        <v>0.1</v>
      </c>
      <c r="T31" s="354"/>
      <c r="U31" s="58" t="str">
        <f>午餐設計表!V33</f>
        <v>16.7 g</v>
      </c>
      <c r="V31" s="62" t="s">
        <v>43</v>
      </c>
      <c r="W31" s="60" t="str">
        <f>午餐設計表!X34</f>
        <v>2.5份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素米血丁</v>
      </c>
      <c r="F32" s="63"/>
      <c r="G32" s="57">
        <f>午餐設計表!F35</f>
        <v>0.5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非基改豆皮卷(Ｋ)</v>
      </c>
      <c r="R32" s="63"/>
      <c r="S32" s="57">
        <f>午餐設計表!R35</f>
        <v>0.1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高麗菜(切片實重)</v>
      </c>
      <c r="F33" s="63"/>
      <c r="G33" s="57">
        <f>午餐設計表!F36</f>
        <v>0.5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35.8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590大卡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醬燒豆腸</v>
      </c>
      <c r="F36" s="51"/>
      <c r="G36" s="51"/>
      <c r="H36" s="51" t="str">
        <f>午餐設計表!H40</f>
        <v>蕃茄炒蛋</v>
      </c>
      <c r="I36" s="51"/>
      <c r="J36" s="51"/>
      <c r="K36" s="51" t="str">
        <f>午餐設計表!K40</f>
        <v>玉筍炒白花</v>
      </c>
      <c r="L36" s="51"/>
      <c r="M36" s="51"/>
      <c r="N36" s="51" t="str">
        <f>午餐設計表!N40</f>
        <v>炒有機青松菜</v>
      </c>
      <c r="O36" s="51"/>
      <c r="P36" s="51"/>
      <c r="Q36" s="51" t="str">
        <f>午餐設計表!Q40</f>
        <v>素南瓜濃湯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 t="str">
        <f>午餐設計表!X40</f>
        <v>6.4份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素豆腸</v>
      </c>
      <c r="F37" s="56"/>
      <c r="G37" s="57">
        <f>午餐設計表!F41</f>
        <v>1.5</v>
      </c>
      <c r="H37" s="56" t="str">
        <f>午餐設計表!H41</f>
        <v>洗選蛋(QR)</v>
      </c>
      <c r="I37" s="56"/>
      <c r="J37" s="57">
        <f>午餐設計表!I41</f>
        <v>1</v>
      </c>
      <c r="K37" s="56" t="str">
        <f>午餐設計表!K41</f>
        <v>冷凍白花椰菜(CAS)</v>
      </c>
      <c r="L37" s="56"/>
      <c r="M37" s="57">
        <f>午餐設計表!L41</f>
        <v>1.2</v>
      </c>
      <c r="N37" s="56" t="str">
        <f>午餐設計表!N41</f>
        <v>有機青松菜(尚紘)(切實重)</v>
      </c>
      <c r="O37" s="56"/>
      <c r="P37" s="57">
        <f>午餐設計表!O41</f>
        <v>1</v>
      </c>
      <c r="Q37" s="77" t="str">
        <f>午餐設計表!Q41</f>
        <v>素南瓜濃湯粉(120g包)</v>
      </c>
      <c r="R37" s="56"/>
      <c r="S37" s="57">
        <f>午餐設計表!R41</f>
        <v>1</v>
      </c>
      <c r="T37" s="354"/>
      <c r="U37" s="58" t="str">
        <f>午餐設計表!V41</f>
        <v>114.8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31</v>
      </c>
      <c r="B38" s="56"/>
      <c r="C38" s="56"/>
      <c r="D38" s="56"/>
      <c r="E38" s="56" t="str">
        <f>午餐設計表!E42</f>
        <v>素-烤肉醬250g</v>
      </c>
      <c r="F38" s="56"/>
      <c r="G38" s="57">
        <f>午餐設計表!F42</f>
        <v>1</v>
      </c>
      <c r="H38" s="56" t="str">
        <f>午餐設計表!H42</f>
        <v>蕃茄</v>
      </c>
      <c r="I38" s="56"/>
      <c r="J38" s="57">
        <f>午餐設計表!I42</f>
        <v>0.6</v>
      </c>
      <c r="K38" s="56" t="str">
        <f>午餐設計表!K42</f>
        <v>玉米筍(QR)</v>
      </c>
      <c r="L38" s="56"/>
      <c r="M38" s="78">
        <f>午餐設計表!L42</f>
        <v>0.1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南瓜(切大丁)</v>
      </c>
      <c r="R38" s="80"/>
      <c r="S38" s="57">
        <f>午餐設計表!R42</f>
        <v>0.8</v>
      </c>
      <c r="T38" s="354"/>
      <c r="U38" s="61" t="s">
        <v>40</v>
      </c>
      <c r="V38" s="62" t="s">
        <v>41</v>
      </c>
      <c r="W38" s="60" t="str">
        <f>午餐設計表!X42</f>
        <v>3.0份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金針菇(QR)</v>
      </c>
      <c r="F39" s="56"/>
      <c r="G39" s="57">
        <f>午餐設計表!F43</f>
        <v>0.1</v>
      </c>
      <c r="H39" s="56" t="str">
        <f>午餐設計表!H43</f>
        <v>蕃茄醬(3K)可果美</v>
      </c>
      <c r="I39" s="63"/>
      <c r="J39" s="57">
        <f>午餐設計表!I43</f>
        <v>0</v>
      </c>
      <c r="K39" s="56" t="str">
        <f>午餐設計表!K43</f>
        <v>白精靈菇 (QR)</v>
      </c>
      <c r="L39" s="56"/>
      <c r="M39" s="78">
        <f>午餐設計表!L43</f>
        <v>0.1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洋菇罐(3K)</v>
      </c>
      <c r="R39" s="80"/>
      <c r="S39" s="57">
        <f>午餐設計表!R43</f>
        <v>0</v>
      </c>
      <c r="T39" s="354"/>
      <c r="U39" s="58" t="str">
        <f>午餐設計表!V42</f>
        <v>32.1 g</v>
      </c>
      <c r="V39" s="62" t="s">
        <v>43</v>
      </c>
      <c r="W39" s="60" t="str">
        <f>午餐設計表!X43</f>
        <v>1.8份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 t="str">
        <f>午餐設計表!K44</f>
        <v>紅蘿蔔(去皮)</v>
      </c>
      <c r="L40" s="56"/>
      <c r="M40" s="78">
        <f>午餐設計表!L44</f>
        <v>0.1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33.0 g</v>
      </c>
      <c r="V41" s="64" t="s">
        <v>47</v>
      </c>
      <c r="W41" s="60" t="str">
        <f>午餐設計表!X45</f>
        <v>2.0份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868大卡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114學年度第1學期第9週素食菜單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27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10</v>
      </c>
      <c r="O2" s="121" t="s">
        <v>3</v>
      </c>
      <c r="P2" s="121">
        <f>午餐設計表!B15</f>
        <v>28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29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30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31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17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17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17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沙茶干絲</v>
      </c>
      <c r="C6" s="385" t="str">
        <f>午餐設計表!E5</f>
        <v>素沙茶醬(牛-250g)</v>
      </c>
      <c r="D6" s="385"/>
      <c r="E6" s="385"/>
      <c r="F6" s="385"/>
      <c r="G6" s="145">
        <f>午餐設計表!F5</f>
        <v>1</v>
      </c>
      <c r="H6" s="146" t="str">
        <f>午餐設計表!G5</f>
        <v>罐</v>
      </c>
      <c r="I6" s="147">
        <f t="shared" ref="I6:I12" si="0">G6*1000/$I$4</f>
        <v>58.823529411764703</v>
      </c>
      <c r="J6" s="148"/>
      <c r="K6" s="149"/>
      <c r="L6" s="149">
        <f t="shared" ref="L6:L35" si="1">G6*K6</f>
        <v>0</v>
      </c>
      <c r="M6" s="386" t="str">
        <f>午餐設計表!E13</f>
        <v>滷蘭花干</v>
      </c>
      <c r="N6" s="385" t="str">
        <f>午餐設計表!E14</f>
        <v>蘭花干(素)</v>
      </c>
      <c r="O6" s="385"/>
      <c r="P6" s="385"/>
      <c r="Q6" s="385"/>
      <c r="R6" s="150">
        <f>午餐設計表!F14</f>
        <v>1</v>
      </c>
      <c r="S6" s="151" t="str">
        <f>午餐設計表!G14</f>
        <v>公斤</v>
      </c>
      <c r="T6" s="152">
        <f t="shared" ref="T6:T12" si="2">R6*1000/$T$4</f>
        <v>58.823529411764703</v>
      </c>
      <c r="U6" s="152"/>
      <c r="V6" s="153"/>
      <c r="W6" s="154">
        <f t="shared" ref="W6:W35" si="3">V6*R6</f>
        <v>0</v>
      </c>
      <c r="X6" s="386" t="str">
        <f>午餐設計表!E22</f>
        <v>藥膳豆筍</v>
      </c>
      <c r="Y6" s="385" t="str">
        <f>午餐設計表!E23</f>
        <v>凍豆腐(榮洲)</v>
      </c>
      <c r="Z6" s="385"/>
      <c r="AA6" s="385"/>
      <c r="AB6" s="385"/>
      <c r="AC6" s="155">
        <f>午餐設計表!F23</f>
        <v>1</v>
      </c>
      <c r="AD6" s="156" t="str">
        <f>午餐設計表!G23</f>
        <v>公斤</v>
      </c>
      <c r="AE6" s="157">
        <f t="shared" ref="AE6:AE12" si="4">AC6*1000/$AE$4</f>
        <v>58.823529411764703</v>
      </c>
      <c r="AF6" s="157"/>
      <c r="AG6" s="158"/>
      <c r="AH6" s="159">
        <f t="shared" ref="AH6:AH35" si="5">AG6*AC6</f>
        <v>0</v>
      </c>
      <c r="AI6" s="386" t="str">
        <f>午餐設計表!E31</f>
        <v>素麻油菇菇</v>
      </c>
      <c r="AJ6" s="385" t="str">
        <f>午餐設計表!E32</f>
        <v>素麻油猴頭菇湯包(600G)</v>
      </c>
      <c r="AK6" s="385"/>
      <c r="AL6" s="385"/>
      <c r="AM6" s="385"/>
      <c r="AN6" s="150">
        <f>午餐設計表!F32</f>
        <v>1</v>
      </c>
      <c r="AO6" s="160" t="str">
        <f>午餐設計表!G32</f>
        <v>包</v>
      </c>
      <c r="AP6" s="161">
        <f t="shared" ref="AP6:AP12" si="6">AN6*1000/$AP$4</f>
        <v>58.823529411764703</v>
      </c>
      <c r="AQ6" s="162"/>
      <c r="AR6" s="160"/>
      <c r="AS6" s="163">
        <f t="shared" ref="AS6:AS27" si="7">AR6*AN6</f>
        <v>0</v>
      </c>
      <c r="AT6" s="382" t="str">
        <f>午餐設計表!E40</f>
        <v>醬燒豆腸</v>
      </c>
      <c r="AU6" s="385" t="str">
        <f>午餐設計表!E41</f>
        <v>素豆腸</v>
      </c>
      <c r="AV6" s="385"/>
      <c r="AW6" s="385"/>
      <c r="AX6" s="385"/>
      <c r="AY6" s="164">
        <f>午餐設計表!F41</f>
        <v>1.5</v>
      </c>
      <c r="AZ6" s="151" t="str">
        <f>午餐設計表!G41</f>
        <v>公斤</v>
      </c>
      <c r="BA6" s="165">
        <f t="shared" ref="BA6:BA12" si="8">AY6*1000/$BA$4</f>
        <v>88.235294117647058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非基改豆干絲(榮洲)</v>
      </c>
      <c r="D7" s="389"/>
      <c r="E7" s="389"/>
      <c r="F7" s="389"/>
      <c r="G7" s="167">
        <f>午餐設計表!F6</f>
        <v>1</v>
      </c>
      <c r="H7" s="168" t="str">
        <f>午餐設計表!G6</f>
        <v>公斤</v>
      </c>
      <c r="I7" s="169">
        <f t="shared" si="0"/>
        <v>58.823529411764703</v>
      </c>
      <c r="J7" s="169"/>
      <c r="K7" s="170"/>
      <c r="L7" s="149">
        <f t="shared" si="1"/>
        <v>0</v>
      </c>
      <c r="M7" s="387"/>
      <c r="N7" s="389" t="str">
        <f>午餐設計表!E15</f>
        <v>菜頭(去皮)</v>
      </c>
      <c r="O7" s="389"/>
      <c r="P7" s="389"/>
      <c r="Q7" s="389"/>
      <c r="R7" s="171">
        <f>午餐設計表!F15</f>
        <v>0.5</v>
      </c>
      <c r="S7" s="172" t="str">
        <f>午餐設計表!G15</f>
        <v>公斤</v>
      </c>
      <c r="T7" s="173">
        <f t="shared" si="2"/>
        <v>29.411764705882351</v>
      </c>
      <c r="U7" s="173"/>
      <c r="V7" s="174"/>
      <c r="W7" s="175">
        <f t="shared" si="3"/>
        <v>0</v>
      </c>
      <c r="X7" s="387"/>
      <c r="Y7" s="389" t="str">
        <f>午餐設計表!E24</f>
        <v>藥膳包(十全)(小包60g)</v>
      </c>
      <c r="Z7" s="389"/>
      <c r="AA7" s="389"/>
      <c r="AB7" s="389"/>
      <c r="AC7" s="176">
        <f>午餐設計表!F24</f>
        <v>1</v>
      </c>
      <c r="AD7" s="177" t="str">
        <f>午餐設計表!G24</f>
        <v>包</v>
      </c>
      <c r="AE7" s="178">
        <f t="shared" si="4"/>
        <v>58.823529411764703</v>
      </c>
      <c r="AF7" s="178"/>
      <c r="AG7" s="179"/>
      <c r="AH7" s="180">
        <f t="shared" si="5"/>
        <v>0</v>
      </c>
      <c r="AI7" s="387"/>
      <c r="AJ7" s="389" t="str">
        <f>午餐設計表!E33</f>
        <v>杏鮑菇(A)(QR)</v>
      </c>
      <c r="AK7" s="389"/>
      <c r="AL7" s="389"/>
      <c r="AM7" s="389"/>
      <c r="AN7" s="171">
        <f>午餐設計表!F33</f>
        <v>0.5</v>
      </c>
      <c r="AO7" s="181" t="str">
        <f>午餐設計表!G33</f>
        <v>公斤</v>
      </c>
      <c r="AP7" s="182">
        <f t="shared" si="6"/>
        <v>29.411764705882351</v>
      </c>
      <c r="AQ7" s="183"/>
      <c r="AR7" s="181"/>
      <c r="AS7" s="184">
        <f t="shared" si="7"/>
        <v>0</v>
      </c>
      <c r="AT7" s="383"/>
      <c r="AU7" s="389" t="str">
        <f>午餐設計表!E42</f>
        <v>素-烤肉醬250g</v>
      </c>
      <c r="AV7" s="389"/>
      <c r="AW7" s="389"/>
      <c r="AX7" s="389"/>
      <c r="AY7" s="185">
        <f>午餐設計表!F42</f>
        <v>1</v>
      </c>
      <c r="AZ7" s="172" t="str">
        <f>午餐設計表!G42</f>
        <v>瓶</v>
      </c>
      <c r="BA7" s="186">
        <f t="shared" si="8"/>
        <v>58.823529411764703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海帶絲(切)</v>
      </c>
      <c r="D8" s="389"/>
      <c r="E8" s="389"/>
      <c r="F8" s="389"/>
      <c r="G8" s="167">
        <f>午餐設計表!F7</f>
        <v>0.3</v>
      </c>
      <c r="H8" s="168" t="str">
        <f>午餐設計表!G7</f>
        <v>公斤</v>
      </c>
      <c r="I8" s="169">
        <f t="shared" si="0"/>
        <v>17.647058823529413</v>
      </c>
      <c r="J8" s="169"/>
      <c r="K8" s="170"/>
      <c r="L8" s="149">
        <f t="shared" si="1"/>
        <v>0</v>
      </c>
      <c r="M8" s="387"/>
      <c r="N8" s="389" t="str">
        <f>午餐設計表!E16</f>
        <v>紅蘿蔔(去皮)</v>
      </c>
      <c r="O8" s="389"/>
      <c r="P8" s="389"/>
      <c r="Q8" s="389"/>
      <c r="R8" s="171">
        <f>午餐設計表!F16</f>
        <v>0.1</v>
      </c>
      <c r="S8" s="172" t="str">
        <f>午餐設計表!G16</f>
        <v>公斤</v>
      </c>
      <c r="T8" s="173">
        <f t="shared" si="2"/>
        <v>5.882352941176471</v>
      </c>
      <c r="U8" s="173"/>
      <c r="V8" s="174"/>
      <c r="W8" s="175">
        <f t="shared" si="3"/>
        <v>0</v>
      </c>
      <c r="X8" s="387"/>
      <c r="Y8" s="389" t="str">
        <f>午餐設計表!E25</f>
        <v>豆筍</v>
      </c>
      <c r="Z8" s="389"/>
      <c r="AA8" s="389"/>
      <c r="AB8" s="389"/>
      <c r="AC8" s="176">
        <f>午餐設計表!F25</f>
        <v>0.5</v>
      </c>
      <c r="AD8" s="177" t="str">
        <f>午餐設計表!G25</f>
        <v>公斤</v>
      </c>
      <c r="AE8" s="178">
        <f t="shared" si="4"/>
        <v>29.411764705882351</v>
      </c>
      <c r="AF8" s="178"/>
      <c r="AG8" s="179"/>
      <c r="AH8" s="180">
        <f t="shared" si="5"/>
        <v>0</v>
      </c>
      <c r="AI8" s="387"/>
      <c r="AJ8" s="389" t="str">
        <f>午餐設計表!E34</f>
        <v>白精靈菇(QR)</v>
      </c>
      <c r="AK8" s="389"/>
      <c r="AL8" s="389"/>
      <c r="AM8" s="389"/>
      <c r="AN8" s="171">
        <f>午餐設計表!F34</f>
        <v>0.5</v>
      </c>
      <c r="AO8" s="181" t="str">
        <f>午餐設計表!G34</f>
        <v>公斤</v>
      </c>
      <c r="AP8" s="182">
        <f t="shared" si="6"/>
        <v>29.411764705882351</v>
      </c>
      <c r="AQ8" s="183"/>
      <c r="AR8" s="181"/>
      <c r="AS8" s="184">
        <f t="shared" si="7"/>
        <v>0</v>
      </c>
      <c r="AT8" s="383"/>
      <c r="AU8" s="389" t="str">
        <f>午餐設計表!E43</f>
        <v>金針菇(QR)</v>
      </c>
      <c r="AV8" s="389"/>
      <c r="AW8" s="389"/>
      <c r="AX8" s="389"/>
      <c r="AY8" s="185">
        <f>午餐設計表!F43</f>
        <v>0.1</v>
      </c>
      <c r="AZ8" s="172" t="str">
        <f>午餐設計表!G43</f>
        <v>公斤</v>
      </c>
      <c r="BA8" s="186">
        <f t="shared" si="8"/>
        <v>5.882352941176471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 t="str">
        <f>午餐設計表!E35</f>
        <v>素米血丁</v>
      </c>
      <c r="AK9" s="389"/>
      <c r="AL9" s="389"/>
      <c r="AM9" s="389"/>
      <c r="AN9" s="171">
        <f>午餐設計表!F35</f>
        <v>0.5</v>
      </c>
      <c r="AO9" s="181" t="str">
        <f>午餐設計表!G35</f>
        <v>公斤</v>
      </c>
      <c r="AP9" s="182">
        <f t="shared" si="6"/>
        <v>29.411764705882351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 t="str">
        <f>午餐設計表!E36</f>
        <v>高麗菜(切片實重)</v>
      </c>
      <c r="AK10" s="389"/>
      <c r="AL10" s="389"/>
      <c r="AM10" s="389"/>
      <c r="AN10" s="171">
        <f>午餐設計表!F36</f>
        <v>0.5</v>
      </c>
      <c r="AO10" s="181" t="str">
        <f>午餐設計表!G36</f>
        <v>公斤</v>
      </c>
      <c r="AP10" s="182">
        <f t="shared" si="6"/>
        <v>29.411764705882351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滷四角油腐</v>
      </c>
      <c r="C15" s="385" t="str">
        <f>午餐設計表!H5</f>
        <v>四角油豆腐(大)榮洲(pc)</v>
      </c>
      <c r="D15" s="385"/>
      <c r="E15" s="385"/>
      <c r="F15" s="385"/>
      <c r="G15" s="150">
        <f>午餐設計表!I5</f>
        <v>17</v>
      </c>
      <c r="H15" s="218" t="str">
        <f>午餐設計表!J5</f>
        <v>個</v>
      </c>
      <c r="I15" s="147">
        <f t="shared" ref="I15:I21" si="10">G15*1000/$I$4</f>
        <v>1000</v>
      </c>
      <c r="J15" s="147"/>
      <c r="K15" s="149"/>
      <c r="L15" s="149">
        <f t="shared" si="1"/>
        <v>0</v>
      </c>
      <c r="M15" s="394" t="str">
        <f>午餐設計表!H13</f>
        <v>田園玉米</v>
      </c>
      <c r="N15" s="385" t="str">
        <f>午餐設計表!H14</f>
        <v>小黃瓜</v>
      </c>
      <c r="O15" s="385"/>
      <c r="P15" s="385"/>
      <c r="Q15" s="385"/>
      <c r="R15" s="150">
        <f>午餐設計表!I14</f>
        <v>0.5</v>
      </c>
      <c r="S15" s="151" t="str">
        <f>午餐設計表!J14</f>
        <v>公斤</v>
      </c>
      <c r="T15" s="152">
        <f t="shared" ref="T15:T21" si="11">R15*1000/$T$4</f>
        <v>29.411764705882351</v>
      </c>
      <c r="U15" s="152"/>
      <c r="V15" s="153"/>
      <c r="W15" s="154">
        <f t="shared" si="3"/>
        <v>0</v>
      </c>
      <c r="X15" s="394" t="str">
        <f>午餐設計表!H22</f>
        <v>扁蒲鮮菇</v>
      </c>
      <c r="Y15" s="385" t="str">
        <f>午餐設計表!H23</f>
        <v>扁蒲(切大丁)</v>
      </c>
      <c r="Z15" s="385"/>
      <c r="AA15" s="385"/>
      <c r="AB15" s="385"/>
      <c r="AC15" s="150">
        <f>午餐設計表!I23</f>
        <v>1</v>
      </c>
      <c r="AD15" s="151" t="str">
        <f>午餐設計表!J23</f>
        <v>公斤</v>
      </c>
      <c r="AE15" s="157">
        <f t="shared" ref="AE15:AE21" si="12">AC15*1000/$AE$4</f>
        <v>58.823529411764703</v>
      </c>
      <c r="AF15" s="157"/>
      <c r="AG15" s="158"/>
      <c r="AH15" s="159">
        <f t="shared" si="5"/>
        <v>0</v>
      </c>
      <c r="AI15" s="394" t="str">
        <f>午餐設計表!H31</f>
        <v>涼拌木耳</v>
      </c>
      <c r="AJ15" s="385" t="str">
        <f>午餐設計表!H32</f>
        <v>乾辣椒(兩)</v>
      </c>
      <c r="AK15" s="385"/>
      <c r="AL15" s="385"/>
      <c r="AM15" s="385"/>
      <c r="AN15" s="150">
        <f>午餐設計表!I32</f>
        <v>1</v>
      </c>
      <c r="AO15" s="219" t="str">
        <f>午餐設計表!J32</f>
        <v>兩</v>
      </c>
      <c r="AP15" s="161">
        <f t="shared" ref="AP15:AP21" si="13">AN15*1000/$AP$4</f>
        <v>58.823529411764703</v>
      </c>
      <c r="AQ15" s="162"/>
      <c r="AR15" s="220"/>
      <c r="AS15" s="221">
        <f t="shared" si="7"/>
        <v>0</v>
      </c>
      <c r="AT15" s="391" t="str">
        <f>午餐設計表!H40</f>
        <v>蕃茄炒蛋</v>
      </c>
      <c r="AU15" s="385" t="str">
        <f>午餐設計表!H41</f>
        <v>洗選蛋(QR)</v>
      </c>
      <c r="AV15" s="385"/>
      <c r="AW15" s="385"/>
      <c r="AX15" s="385"/>
      <c r="AY15" s="164">
        <f>午餐設計表!I41</f>
        <v>1</v>
      </c>
      <c r="AZ15" s="222" t="str">
        <f>午餐設計表!J41</f>
        <v>公斤</v>
      </c>
      <c r="BA15" s="165">
        <f t="shared" ref="BA15:BA21" si="14">AY15*1000/$BA$4</f>
        <v>58.823529411764703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四角油豆腐(大)榮洲備品</v>
      </c>
      <c r="D16" s="389"/>
      <c r="E16" s="389"/>
      <c r="F16" s="389"/>
      <c r="G16" s="171">
        <f>午餐設計表!I6</f>
        <v>3</v>
      </c>
      <c r="H16" s="224" t="str">
        <f>午餐設計表!J6</f>
        <v>個</v>
      </c>
      <c r="I16" s="169">
        <f t="shared" si="10"/>
        <v>176.47058823529412</v>
      </c>
      <c r="J16" s="169"/>
      <c r="K16" s="170"/>
      <c r="L16" s="149">
        <f t="shared" si="1"/>
        <v>0</v>
      </c>
      <c r="M16" s="395"/>
      <c r="N16" s="389" t="str">
        <f>午餐設計表!H15</f>
        <v>玉米粒(QR-K)</v>
      </c>
      <c r="O16" s="389"/>
      <c r="P16" s="389"/>
      <c r="Q16" s="389"/>
      <c r="R16" s="171">
        <f>午餐設計表!I15</f>
        <v>0.5</v>
      </c>
      <c r="S16" s="172" t="str">
        <f>午餐設計表!J15</f>
        <v>公斤</v>
      </c>
      <c r="T16" s="173">
        <f t="shared" si="11"/>
        <v>29.411764705882351</v>
      </c>
      <c r="U16" s="173"/>
      <c r="V16" s="174"/>
      <c r="W16" s="175">
        <f t="shared" si="3"/>
        <v>0</v>
      </c>
      <c r="X16" s="395"/>
      <c r="Y16" s="389" t="str">
        <f>午餐設計表!H24</f>
        <v>白精靈菇 (QR)</v>
      </c>
      <c r="Z16" s="389"/>
      <c r="AA16" s="389"/>
      <c r="AB16" s="389"/>
      <c r="AC16" s="171">
        <f>午餐設計表!I24</f>
        <v>0.3</v>
      </c>
      <c r="AD16" s="172" t="str">
        <f>午餐設計表!J24</f>
        <v>公斤</v>
      </c>
      <c r="AE16" s="178">
        <f t="shared" si="12"/>
        <v>17.647058823529413</v>
      </c>
      <c r="AF16" s="178"/>
      <c r="AG16" s="179"/>
      <c r="AH16" s="180">
        <f t="shared" si="5"/>
        <v>0</v>
      </c>
      <c r="AI16" s="395"/>
      <c r="AJ16" s="389" t="str">
        <f>午餐設計表!H33</f>
        <v>木耳(整朵)</v>
      </c>
      <c r="AK16" s="389"/>
      <c r="AL16" s="389"/>
      <c r="AM16" s="389"/>
      <c r="AN16" s="171">
        <f>午餐設計表!I33</f>
        <v>1</v>
      </c>
      <c r="AO16" s="225" t="str">
        <f>午餐設計表!J33</f>
        <v>公斤</v>
      </c>
      <c r="AP16" s="182">
        <f t="shared" si="13"/>
        <v>58.823529411764703</v>
      </c>
      <c r="AQ16" s="183"/>
      <c r="AR16" s="181"/>
      <c r="AS16" s="184">
        <f t="shared" si="7"/>
        <v>0</v>
      </c>
      <c r="AT16" s="392"/>
      <c r="AU16" s="389" t="str">
        <f>午餐設計表!H42</f>
        <v>蕃茄</v>
      </c>
      <c r="AV16" s="389"/>
      <c r="AW16" s="389"/>
      <c r="AX16" s="389"/>
      <c r="AY16" s="185">
        <f>午餐設計表!I42</f>
        <v>0.6</v>
      </c>
      <c r="AZ16" s="226" t="str">
        <f>午餐設計表!J42</f>
        <v>公斤</v>
      </c>
      <c r="BA16" s="186">
        <f t="shared" si="14"/>
        <v>35.294117647058826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非基改素肉燥(180g)</v>
      </c>
      <c r="D17" s="389"/>
      <c r="E17" s="389"/>
      <c r="F17" s="389"/>
      <c r="G17" s="171">
        <f>午餐設計表!I7</f>
        <v>1</v>
      </c>
      <c r="H17" s="224" t="str">
        <f>午餐設計表!J7</f>
        <v>包</v>
      </c>
      <c r="I17" s="169">
        <f t="shared" si="10"/>
        <v>58.823529411764703</v>
      </c>
      <c r="J17" s="169"/>
      <c r="K17" s="170"/>
      <c r="L17" s="149">
        <f t="shared" si="1"/>
        <v>0</v>
      </c>
      <c r="M17" s="395"/>
      <c r="N17" s="389" t="str">
        <f>午餐設計表!H16</f>
        <v>紅蘿蔔</v>
      </c>
      <c r="O17" s="389"/>
      <c r="P17" s="389"/>
      <c r="Q17" s="389"/>
      <c r="R17" s="171">
        <f>午餐設計表!I16</f>
        <v>0.1</v>
      </c>
      <c r="S17" s="172" t="str">
        <f>午餐設計表!J16</f>
        <v>公斤</v>
      </c>
      <c r="T17" s="173">
        <f t="shared" si="11"/>
        <v>5.882352941176471</v>
      </c>
      <c r="U17" s="173"/>
      <c r="V17" s="174"/>
      <c r="W17" s="175">
        <f t="shared" si="3"/>
        <v>0</v>
      </c>
      <c r="X17" s="395"/>
      <c r="Y17" s="389" t="str">
        <f>午餐設計表!H25</f>
        <v>紅蘿蔔(切片)</v>
      </c>
      <c r="Z17" s="389"/>
      <c r="AA17" s="389"/>
      <c r="AB17" s="389"/>
      <c r="AC17" s="171">
        <f>午餐設計表!I25</f>
        <v>0.1</v>
      </c>
      <c r="AD17" s="172" t="str">
        <f>午餐設計表!J25</f>
        <v>公斤</v>
      </c>
      <c r="AE17" s="178">
        <f t="shared" si="12"/>
        <v>5.882352941176471</v>
      </c>
      <c r="AF17" s="178"/>
      <c r="AG17" s="179"/>
      <c r="AH17" s="180">
        <f t="shared" si="5"/>
        <v>0</v>
      </c>
      <c r="AI17" s="395"/>
      <c r="AJ17" s="389" t="str">
        <f>午餐設計表!H34</f>
        <v>黃豆芽</v>
      </c>
      <c r="AK17" s="389"/>
      <c r="AL17" s="389"/>
      <c r="AM17" s="389"/>
      <c r="AN17" s="171">
        <f>午餐設計表!I34</f>
        <v>0.5</v>
      </c>
      <c r="AO17" s="225" t="str">
        <f>午餐設計表!J34</f>
        <v>公斤</v>
      </c>
      <c r="AP17" s="182">
        <f t="shared" si="13"/>
        <v>29.411764705882351</v>
      </c>
      <c r="AQ17" s="183"/>
      <c r="AR17" s="181"/>
      <c r="AS17" s="184">
        <f t="shared" si="7"/>
        <v>0</v>
      </c>
      <c r="AT17" s="392"/>
      <c r="AU17" s="389" t="str">
        <f>午餐設計表!H43</f>
        <v>蕃茄醬(3K)可果美</v>
      </c>
      <c r="AV17" s="389"/>
      <c r="AW17" s="389"/>
      <c r="AX17" s="389"/>
      <c r="AY17" s="185">
        <f>午餐設計表!I43</f>
        <v>0</v>
      </c>
      <c r="AZ17" s="226" t="str">
        <f>午餐設計表!J43</f>
        <v>罐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腰果(標示日期)</v>
      </c>
      <c r="O18" s="389"/>
      <c r="P18" s="389"/>
      <c r="Q18" s="389"/>
      <c r="R18" s="171">
        <f>午餐設計表!I17</f>
        <v>0.1</v>
      </c>
      <c r="S18" s="172" t="str">
        <f>午餐設計表!J17</f>
        <v>公斤</v>
      </c>
      <c r="T18" s="173">
        <f t="shared" si="11"/>
        <v>5.882352941176471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鮮炒大黃瓜</v>
      </c>
      <c r="C23" s="385" t="str">
        <f>午餐設計表!K5</f>
        <v>大黃瓜(去皮)</v>
      </c>
      <c r="D23" s="385"/>
      <c r="E23" s="385"/>
      <c r="F23" s="385"/>
      <c r="G23" s="150">
        <f>午餐設計表!L5</f>
        <v>1.2</v>
      </c>
      <c r="H23" s="151" t="str">
        <f>午餐設計表!M5</f>
        <v>公斤</v>
      </c>
      <c r="I23" s="147">
        <f t="shared" ref="I23:I34" si="15">G23*1000/$I$4</f>
        <v>70.588235294117652</v>
      </c>
      <c r="J23" s="147"/>
      <c r="K23" s="149"/>
      <c r="L23" s="149">
        <f t="shared" si="1"/>
        <v>0</v>
      </c>
      <c r="M23" s="394" t="str">
        <f>午餐設計表!K13</f>
        <v>翡翠蒸蛋</v>
      </c>
      <c r="N23" s="385" t="str">
        <f>午餐設計表!K14</f>
        <v>洗選蛋(QR)</v>
      </c>
      <c r="O23" s="385"/>
      <c r="P23" s="385"/>
      <c r="Q23" s="385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58.823529411764703</v>
      </c>
      <c r="U23" s="152"/>
      <c r="V23" s="153"/>
      <c r="W23" s="154">
        <f t="shared" si="3"/>
        <v>0</v>
      </c>
      <c r="X23" s="394" t="str">
        <f>午餐設計表!K22</f>
        <v>櫛瓜煎蛋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394" t="str">
        <f>午餐設計表!K31</f>
        <v>椒鹽干片</v>
      </c>
      <c r="AJ23" s="385" t="str">
        <f>午餐設計表!K32</f>
        <v>豆干片(榮洲)</v>
      </c>
      <c r="AK23" s="385"/>
      <c r="AL23" s="385"/>
      <c r="AM23" s="385"/>
      <c r="AN23" s="150">
        <f>午餐設計表!L32</f>
        <v>1.2</v>
      </c>
      <c r="AO23" s="219" t="str">
        <f>午餐設計表!M32</f>
        <v>公斤</v>
      </c>
      <c r="AP23" s="161">
        <f t="shared" ref="AP23:AP34" si="18">AN23*1000/$AP$4</f>
        <v>70.588235294117652</v>
      </c>
      <c r="AQ23" s="162"/>
      <c r="AR23" s="220"/>
      <c r="AS23" s="221">
        <f t="shared" si="7"/>
        <v>0</v>
      </c>
      <c r="AT23" s="391" t="str">
        <f>午餐設計表!K40</f>
        <v>玉筍炒白花</v>
      </c>
      <c r="AU23" s="385" t="str">
        <f>午餐設計表!K41</f>
        <v>冷凍白花椰菜(CAS)</v>
      </c>
      <c r="AV23" s="385"/>
      <c r="AW23" s="385"/>
      <c r="AX23" s="385"/>
      <c r="AY23" s="164">
        <f>午餐設計表!L41</f>
        <v>1.2</v>
      </c>
      <c r="AZ23" s="151" t="str">
        <f>午餐設計表!M41</f>
        <v>公斤</v>
      </c>
      <c r="BA23" s="165">
        <f t="shared" ref="BA23:BA34" si="19">AY23*1000/$BA$4</f>
        <v>70.588235294117652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白精靈菇 (QR)</v>
      </c>
      <c r="D24" s="389"/>
      <c r="E24" s="389"/>
      <c r="F24" s="389"/>
      <c r="G24" s="171">
        <f>午餐設計表!L6</f>
        <v>0.2</v>
      </c>
      <c r="H24" s="172" t="str">
        <f>午餐設計表!M6</f>
        <v>公斤</v>
      </c>
      <c r="I24" s="169">
        <f t="shared" si="15"/>
        <v>11.764705882352942</v>
      </c>
      <c r="J24" s="169"/>
      <c r="K24" s="170"/>
      <c r="L24" s="149">
        <f t="shared" si="1"/>
        <v>0</v>
      </c>
      <c r="M24" s="395"/>
      <c r="N24" s="389" t="str">
        <f>午餐設計表!K15</f>
        <v>翡翠羹(0.3K)</v>
      </c>
      <c r="O24" s="389"/>
      <c r="P24" s="389"/>
      <c r="Q24" s="389"/>
      <c r="R24" s="171">
        <f>午餐設計表!L15</f>
        <v>1</v>
      </c>
      <c r="S24" s="172" t="str">
        <f>午餐設計表!M15</f>
        <v>盒</v>
      </c>
      <c r="T24" s="173">
        <f t="shared" si="16"/>
        <v>58.823529411764703</v>
      </c>
      <c r="U24" s="173"/>
      <c r="V24" s="174"/>
      <c r="W24" s="175">
        <f t="shared" si="3"/>
        <v>0</v>
      </c>
      <c r="X24" s="395"/>
      <c r="Y24" s="389" t="str">
        <f>午餐設計表!K24</f>
        <v>櫛瓜</v>
      </c>
      <c r="Z24" s="389"/>
      <c r="AA24" s="389"/>
      <c r="AB24" s="389"/>
      <c r="AC24" s="176">
        <f>午餐設計表!L24</f>
        <v>0.5</v>
      </c>
      <c r="AD24" s="177" t="str">
        <f>午餐設計表!M24</f>
        <v>公斤</v>
      </c>
      <c r="AE24" s="178">
        <f t="shared" si="17"/>
        <v>29.411764705882351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>
        <f t="shared" si="18"/>
        <v>0</v>
      </c>
      <c r="AQ24" s="183"/>
      <c r="AR24" s="181"/>
      <c r="AS24" s="184">
        <f t="shared" si="7"/>
        <v>0</v>
      </c>
      <c r="AT24" s="392"/>
      <c r="AU24" s="389" t="str">
        <f>午餐設計表!K42</f>
        <v>玉米筍(QR)</v>
      </c>
      <c r="AV24" s="389"/>
      <c r="AW24" s="389"/>
      <c r="AX24" s="389"/>
      <c r="AY24" s="185">
        <f>午餐設計表!L42</f>
        <v>0.1</v>
      </c>
      <c r="AZ24" s="172" t="str">
        <f>午餐設計表!M42</f>
        <v>公斤</v>
      </c>
      <c r="BA24" s="186">
        <f t="shared" si="19"/>
        <v>5.882352941176471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木耳(切絲)</v>
      </c>
      <c r="D25" s="389"/>
      <c r="E25" s="389"/>
      <c r="F25" s="389"/>
      <c r="G25" s="171">
        <f>午餐設計表!L7</f>
        <v>0.1</v>
      </c>
      <c r="H25" s="172" t="str">
        <f>午餐設計表!M7</f>
        <v>公斤</v>
      </c>
      <c r="I25" s="169">
        <f t="shared" si="15"/>
        <v>5.882352941176471</v>
      </c>
      <c r="J25" s="169"/>
      <c r="K25" s="170"/>
      <c r="L25" s="149">
        <f t="shared" si="1"/>
        <v>0</v>
      </c>
      <c r="M25" s="395"/>
      <c r="N25" s="389">
        <f>午餐設計表!K16</f>
        <v>0</v>
      </c>
      <c r="O25" s="389"/>
      <c r="P25" s="389"/>
      <c r="Q25" s="389"/>
      <c r="R25" s="171">
        <f>午餐設計表!L16</f>
        <v>0</v>
      </c>
      <c r="S25" s="172">
        <f>午餐設計表!M16</f>
        <v>0</v>
      </c>
      <c r="T25" s="173">
        <f t="shared" si="16"/>
        <v>0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2"/>
      <c r="AU25" s="389" t="str">
        <f>午餐設計表!K43</f>
        <v>白精靈菇 (QR)</v>
      </c>
      <c r="AV25" s="389"/>
      <c r="AW25" s="389"/>
      <c r="AX25" s="389"/>
      <c r="AY25" s="185">
        <f>午餐設計表!L43</f>
        <v>0.1</v>
      </c>
      <c r="AZ25" s="172" t="str">
        <f>午餐設計表!M43</f>
        <v>公斤</v>
      </c>
      <c r="BA25" s="186">
        <f t="shared" si="19"/>
        <v>5.882352941176471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非基改豆皮(Ｋ)</v>
      </c>
      <c r="D26" s="389"/>
      <c r="E26" s="389"/>
      <c r="F26" s="389"/>
      <c r="G26" s="171">
        <f>午餐設計表!L8</f>
        <v>0.1</v>
      </c>
      <c r="H26" s="172" t="str">
        <f>午餐設計表!M8</f>
        <v>公斤</v>
      </c>
      <c r="I26" s="169">
        <f t="shared" si="15"/>
        <v>5.882352941176471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 t="str">
        <f>午餐設計表!K44</f>
        <v>紅蘿蔔(去皮)</v>
      </c>
      <c r="AV26" s="389"/>
      <c r="AW26" s="389"/>
      <c r="AX26" s="389"/>
      <c r="AY26" s="185">
        <f>午餐設計表!L44</f>
        <v>0.1</v>
      </c>
      <c r="AZ26" s="172" t="str">
        <f>午餐設計表!M44</f>
        <v>公斤</v>
      </c>
      <c r="BA26" s="186">
        <f t="shared" si="19"/>
        <v>5.882352941176471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菜頭素排骨湯</v>
      </c>
      <c r="C28" s="401" t="str">
        <f>午餐設計表!Q5</f>
        <v>菜頭(去皮)</v>
      </c>
      <c r="D28" s="401"/>
      <c r="E28" s="401"/>
      <c r="F28" s="401"/>
      <c r="G28" s="235">
        <f>午餐設計表!R5</f>
        <v>0.5</v>
      </c>
      <c r="H28" s="236" t="str">
        <f>午餐設計表!S5</f>
        <v>公斤</v>
      </c>
      <c r="I28" s="147">
        <f t="shared" si="15"/>
        <v>29.411764705882351</v>
      </c>
      <c r="J28" s="147"/>
      <c r="K28" s="149"/>
      <c r="L28" s="149">
        <f t="shared" si="1"/>
        <v>0</v>
      </c>
      <c r="M28" s="402" t="str">
        <f>午餐設計表!Q13</f>
        <v>味噌海芽湯</v>
      </c>
      <c r="N28" s="401" t="str">
        <f>午餐設計表!Q14</f>
        <v>味噌(140g/包)</v>
      </c>
      <c r="O28" s="401"/>
      <c r="P28" s="401"/>
      <c r="Q28" s="401"/>
      <c r="R28" s="235">
        <f>午餐設計表!R14</f>
        <v>1</v>
      </c>
      <c r="S28" s="236" t="str">
        <f>午餐設計表!S14</f>
        <v>包</v>
      </c>
      <c r="T28" s="152">
        <f t="shared" si="16"/>
        <v>58.823529411764703</v>
      </c>
      <c r="U28" s="152"/>
      <c r="V28" s="153"/>
      <c r="W28" s="154">
        <f t="shared" si="3"/>
        <v>0</v>
      </c>
      <c r="X28" s="402" t="str">
        <f>午餐設計表!Q22</f>
        <v>檸檬愛玉</v>
      </c>
      <c r="Y28" s="401" t="str">
        <f>午餐設計表!Q23</f>
        <v>二砂台糖(1K/包)</v>
      </c>
      <c r="Z28" s="401"/>
      <c r="AA28" s="401"/>
      <c r="AB28" s="401"/>
      <c r="AC28" s="237">
        <f>午餐設計表!R23</f>
        <v>0</v>
      </c>
      <c r="AD28" s="238" t="str">
        <f>午餐設計表!S23</f>
        <v>包</v>
      </c>
      <c r="AE28" s="157">
        <f t="shared" si="17"/>
        <v>0</v>
      </c>
      <c r="AF28" s="157"/>
      <c r="AG28" s="158"/>
      <c r="AH28" s="159">
        <f t="shared" si="5"/>
        <v>0</v>
      </c>
      <c r="AI28" s="402" t="str">
        <f>午餐設計表!Q31</f>
        <v>素羅宋湯</v>
      </c>
      <c r="AJ28" s="401" t="str">
        <f>午餐設計表!Q32</f>
        <v>洋芋(去皮)</v>
      </c>
      <c r="AK28" s="401"/>
      <c r="AL28" s="401"/>
      <c r="AM28" s="401"/>
      <c r="AN28" s="235">
        <f>午餐設計表!R32</f>
        <v>0.4</v>
      </c>
      <c r="AO28" s="239" t="str">
        <f>午餐設計表!S32</f>
        <v>公斤</v>
      </c>
      <c r="AP28" s="161">
        <f t="shared" si="18"/>
        <v>23.529411764705884</v>
      </c>
      <c r="AQ28" s="162"/>
      <c r="AR28" s="220"/>
      <c r="AS28" s="221">
        <f t="shared" ref="AS28:AS34" si="20">AR28*AQ28</f>
        <v>0</v>
      </c>
      <c r="AT28" s="399" t="str">
        <f>午餐設計表!Q40</f>
        <v>素南瓜濃湯</v>
      </c>
      <c r="AU28" s="401" t="str">
        <f>午餐設計表!Q41</f>
        <v>素南瓜濃湯粉(120g包)</v>
      </c>
      <c r="AV28" s="401"/>
      <c r="AW28" s="401"/>
      <c r="AX28" s="401"/>
      <c r="AY28" s="240">
        <f>午餐設計表!R41</f>
        <v>1</v>
      </c>
      <c r="AZ28" s="241" t="str">
        <f>午餐設計表!S41</f>
        <v>包</v>
      </c>
      <c r="BA28" s="165">
        <f t="shared" si="19"/>
        <v>58.823529411764703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素排骨酥(溼)</v>
      </c>
      <c r="D29" s="389"/>
      <c r="E29" s="389"/>
      <c r="F29" s="389"/>
      <c r="G29" s="171">
        <f>午餐設計表!R6</f>
        <v>0.2</v>
      </c>
      <c r="H29" s="172" t="str">
        <f>午餐設計表!S6</f>
        <v>公斤</v>
      </c>
      <c r="I29" s="169">
        <f t="shared" si="15"/>
        <v>11.764705882352942</v>
      </c>
      <c r="J29" s="169"/>
      <c r="K29" s="170"/>
      <c r="L29" s="149">
        <f t="shared" si="1"/>
        <v>0</v>
      </c>
      <c r="M29" s="395"/>
      <c r="N29" s="389" t="str">
        <f>午餐設計表!Q15</f>
        <v>海帶芽(乾)(兩)(廠牌/日期)</v>
      </c>
      <c r="O29" s="389"/>
      <c r="P29" s="389"/>
      <c r="Q29" s="389"/>
      <c r="R29" s="171">
        <f>午餐設計表!R15</f>
        <v>1</v>
      </c>
      <c r="S29" s="172" t="str">
        <f>午餐設計表!S15</f>
        <v>兩</v>
      </c>
      <c r="T29" s="173">
        <f t="shared" si="16"/>
        <v>58.823529411764703</v>
      </c>
      <c r="U29" s="173"/>
      <c r="V29" s="174"/>
      <c r="W29" s="175">
        <f t="shared" si="3"/>
        <v>0</v>
      </c>
      <c r="X29" s="395"/>
      <c r="Y29" s="389" t="str">
        <f>午餐設計表!Q24</f>
        <v>愛玉(5K/桶)</v>
      </c>
      <c r="Z29" s="389"/>
      <c r="AA29" s="389"/>
      <c r="AB29" s="389"/>
      <c r="AC29" s="176">
        <f>午餐設計表!R24</f>
        <v>0</v>
      </c>
      <c r="AD29" s="177" t="str">
        <f>午餐設計表!S24</f>
        <v>桶</v>
      </c>
      <c r="AE29" s="178">
        <f t="shared" si="17"/>
        <v>0</v>
      </c>
      <c r="AF29" s="178"/>
      <c r="AG29" s="179"/>
      <c r="AH29" s="180">
        <f t="shared" si="5"/>
        <v>0</v>
      </c>
      <c r="AI29" s="395"/>
      <c r="AJ29" s="389" t="str">
        <f>午餐設計表!Q33</f>
        <v>蕃茄(QR)</v>
      </c>
      <c r="AK29" s="389"/>
      <c r="AL29" s="389"/>
      <c r="AM29" s="389"/>
      <c r="AN29" s="171">
        <f>午餐設計表!R33</f>
        <v>0.2</v>
      </c>
      <c r="AO29" s="225" t="str">
        <f>午餐設計表!S33</f>
        <v>公斤</v>
      </c>
      <c r="AP29" s="182">
        <f t="shared" si="18"/>
        <v>11.764705882352942</v>
      </c>
      <c r="AQ29" s="183"/>
      <c r="AR29" s="181"/>
      <c r="AS29" s="184">
        <f t="shared" si="20"/>
        <v>0</v>
      </c>
      <c r="AT29" s="392"/>
      <c r="AU29" s="389" t="str">
        <f>午餐設計表!Q42</f>
        <v>南瓜(切大丁)</v>
      </c>
      <c r="AV29" s="389"/>
      <c r="AW29" s="389"/>
      <c r="AX29" s="389"/>
      <c r="AY29" s="185">
        <f>午餐設計表!R42</f>
        <v>0.8</v>
      </c>
      <c r="AZ29" s="242" t="str">
        <f>午餐設計表!S42</f>
        <v>公斤</v>
      </c>
      <c r="BA29" s="186">
        <f t="shared" si="19"/>
        <v>47.058823529411768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香菜(150g/把)</v>
      </c>
      <c r="D30" s="389"/>
      <c r="E30" s="389"/>
      <c r="F30" s="389"/>
      <c r="G30" s="171">
        <f>午餐設計表!R7</f>
        <v>0</v>
      </c>
      <c r="H30" s="172" t="str">
        <f>午餐設計表!S7</f>
        <v>把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新鮮檸檬汁(1.4L)</v>
      </c>
      <c r="Z30" s="389"/>
      <c r="AA30" s="389"/>
      <c r="AB30" s="389"/>
      <c r="AC30" s="176">
        <f>午餐設計表!R25</f>
        <v>0</v>
      </c>
      <c r="AD30" s="177" t="str">
        <f>午餐設計表!S25</f>
        <v>罐</v>
      </c>
      <c r="AE30" s="178">
        <f t="shared" si="17"/>
        <v>0</v>
      </c>
      <c r="AF30" s="178"/>
      <c r="AG30" s="179"/>
      <c r="AH30" s="180">
        <f t="shared" si="5"/>
        <v>0</v>
      </c>
      <c r="AI30" s="395"/>
      <c r="AJ30" s="389" t="str">
        <f>午餐設計表!Q34</f>
        <v>西芹菜(切末)</v>
      </c>
      <c r="AK30" s="389"/>
      <c r="AL30" s="389"/>
      <c r="AM30" s="389"/>
      <c r="AN30" s="171">
        <f>午餐設計表!R34</f>
        <v>0.1</v>
      </c>
      <c r="AO30" s="225" t="str">
        <f>午餐設計表!S34</f>
        <v>公斤</v>
      </c>
      <c r="AP30" s="182">
        <f t="shared" si="18"/>
        <v>5.882352941176471</v>
      </c>
      <c r="AQ30" s="183"/>
      <c r="AR30" s="181"/>
      <c r="AS30" s="184">
        <f t="shared" si="20"/>
        <v>0</v>
      </c>
      <c r="AT30" s="392"/>
      <c r="AU30" s="389" t="str">
        <f>午餐設計表!Q43</f>
        <v>洋菇罐(3K)</v>
      </c>
      <c r="AV30" s="389"/>
      <c r="AW30" s="389"/>
      <c r="AX30" s="389"/>
      <c r="AY30" s="185">
        <f>午餐設計表!R43</f>
        <v>0</v>
      </c>
      <c r="AZ30" s="242" t="str">
        <f>午餐設計表!S43</f>
        <v>罐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非基改豆皮卷(Ｋ)</v>
      </c>
      <c r="AK31" s="389"/>
      <c r="AL31" s="389"/>
      <c r="AM31" s="389"/>
      <c r="AN31" s="171">
        <f>午餐設計表!R35</f>
        <v>0.1</v>
      </c>
      <c r="AO31" s="225" t="str">
        <f>午餐設計表!S35</f>
        <v>公斤</v>
      </c>
      <c r="AP31" s="182">
        <f t="shared" si="18"/>
        <v>5.882352941176471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>
        <f>午餐設計表!T22</f>
        <v>0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38.299999999999997</v>
      </c>
      <c r="F37" s="259">
        <f>D40*5+I40*4+G40*5</f>
        <v>29.5</v>
      </c>
      <c r="G37" s="259">
        <f>C40*15+E40*5+F40*15</f>
        <v>113.5</v>
      </c>
      <c r="H37" s="260">
        <f>E37*4+F37*9+G37*4</f>
        <v>872.7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31.299999999999997</v>
      </c>
      <c r="Q37" s="259">
        <f>O40*5+T40*4+R40*5</f>
        <v>27</v>
      </c>
      <c r="R37" s="260">
        <f>N40*15+P40*5+Q40*15</f>
        <v>110.5</v>
      </c>
      <c r="S37" s="260">
        <f>P37*4+Q37*9+R37*4</f>
        <v>810.2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26.5</v>
      </c>
      <c r="AB37" s="259">
        <f>Z40*5+AE40*4+AC40*5</f>
        <v>19.5</v>
      </c>
      <c r="AC37" s="260">
        <f>Y40*15+AA40*5+AB40*15</f>
        <v>74</v>
      </c>
      <c r="AD37" s="260">
        <f>AA37*4+AB37*9+AC37*4</f>
        <v>577.5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27.5</v>
      </c>
      <c r="AM37" s="259">
        <f>AK40*5+AP40*4+AN40*5</f>
        <v>17</v>
      </c>
      <c r="AN37" s="260">
        <f>AJ40*15+AL40*5+AM40*15</f>
        <v>84.5</v>
      </c>
      <c r="AO37" s="260">
        <f>AL37*4+AM37*9+AN37*4</f>
        <v>601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35.599999999999994</v>
      </c>
      <c r="AX37" s="259">
        <f>AV40*5+BA40*4+AY40*5</f>
        <v>25</v>
      </c>
      <c r="AY37" s="260">
        <f>AU40*15+AW40*5+AX40*15</f>
        <v>105</v>
      </c>
      <c r="AZ37" s="260">
        <f>AW37*4+AX37*9+AY37*4</f>
        <v>787.4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0.17554715251518274</v>
      </c>
      <c r="F38" s="264">
        <f>(F37*9)/H37</f>
        <v>0.30422825713303542</v>
      </c>
      <c r="G38" s="264">
        <f>(G37*4)/H37</f>
        <v>0.52022459035178181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0.15452974574179212</v>
      </c>
      <c r="Q38" s="264">
        <f>(Q37*9)/S37</f>
        <v>0.29992594421130581</v>
      </c>
      <c r="R38" s="264">
        <f>(R37*4)/S37</f>
        <v>0.54554431004690196</v>
      </c>
      <c r="S38" s="264">
        <f>P38+Q38+R38</f>
        <v>0.99999999999999989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0.18354978354978355</v>
      </c>
      <c r="AB38" s="264">
        <f>(AB37*9)/AD37</f>
        <v>0.30389610389610389</v>
      </c>
      <c r="AC38" s="264">
        <f>(AC37*4)/AD37</f>
        <v>0.51255411255411254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0.18302828618968386</v>
      </c>
      <c r="AM38" s="264">
        <f>(AM37*9)/AO37</f>
        <v>0.25457570715474209</v>
      </c>
      <c r="AN38" s="264">
        <f>(AN37*4)/AO37</f>
        <v>0.56239600665557399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0.18084836169672336</v>
      </c>
      <c r="AX38" s="264">
        <f>(AX37*9)/AZ37</f>
        <v>0.28575057150114302</v>
      </c>
      <c r="AY38" s="264">
        <f>(AY37*4)/AZ37</f>
        <v>0.53340106680213362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3.2</v>
      </c>
      <c r="E40" s="274" t="str">
        <f>MID(午餐設計表!X7,1,LEN(午餐設計表!X7)-1)</f>
        <v>2.3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872.7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6.9</v>
      </c>
      <c r="O40" s="273" t="str">
        <f>MID(午餐設計表!X15,1,LEN(午餐設計表!X15)-1)</f>
        <v>2.3</v>
      </c>
      <c r="P40" s="274" t="str">
        <f>MID(午餐設計表!X16,1,LEN(午餐設計表!X16)-1)</f>
        <v>1.4</v>
      </c>
      <c r="Q40" s="274" t="str">
        <f>MID(午餐設計表!X17,1,LEN(午餐設計表!X17)-1)</f>
        <v>0.0</v>
      </c>
      <c r="R40" s="275" t="str">
        <f>MID(午餐設計表!X18,1,LEN(午餐設計表!X18)-1)</f>
        <v>3.1</v>
      </c>
      <c r="S40" s="276">
        <f>S37</f>
        <v>810.2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2.3</v>
      </c>
      <c r="AA40" s="274" t="str">
        <f>MID(午餐設計表!X25,1,LEN(午餐設計表!X25)-1)</f>
        <v>1.6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577.5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4.8</v>
      </c>
      <c r="AK40" s="273" t="str">
        <f>MID(午餐設計表!X33,1,LEN(午餐設計表!X33)-1)</f>
        <v>2.2</v>
      </c>
      <c r="AL40" s="274" t="str">
        <f>MID(午餐設計表!X34,1,LEN(午餐設計表!X34)-1)</f>
        <v>2.5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601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6.4</v>
      </c>
      <c r="AV40" s="273" t="str">
        <f>MID(午餐設計表!X42,1,LEN(午餐設計表!X42)-1)</f>
        <v>3.0</v>
      </c>
      <c r="AW40" s="274" t="str">
        <f>MID(午餐設計表!X43,1,LEN(午餐設計表!X43)-1)</f>
        <v>1.8</v>
      </c>
      <c r="AX40" s="274" t="str">
        <f>MID(午餐設計表!X44,1,LEN(午餐設計表!X44)-1)</f>
        <v>0.0</v>
      </c>
      <c r="AY40" s="275" t="str">
        <f>MID(午餐設計表!X45,1,LEN(午餐設計表!X45)-1)</f>
        <v>2.0</v>
      </c>
      <c r="AZ40" s="276">
        <f>AZ37</f>
        <v>787.4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114學年度第1學期第9週素食菜單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沙茶干絲</v>
      </c>
      <c r="F4" s="310"/>
      <c r="G4" s="311"/>
      <c r="H4" s="309" t="str">
        <f>午餐設計表!H4</f>
        <v>滷四角油腐</v>
      </c>
      <c r="I4" s="310"/>
      <c r="J4" s="311"/>
      <c r="K4" s="309" t="str">
        <f>午餐設計表!K4</f>
        <v>鮮炒大黃瓜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菜頭素排骨湯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976大卡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素沙茶醬(牛-250g)</v>
      </c>
      <c r="F5" s="100">
        <f>午餐設計表!F5</f>
        <v>1</v>
      </c>
      <c r="G5" s="101" t="str">
        <f>午餐設計表!G5</f>
        <v>罐</v>
      </c>
      <c r="H5" s="102" t="str">
        <f>午餐設計表!H5</f>
        <v>四角油豆腐(大)榮洲(pc)</v>
      </c>
      <c r="I5" s="100">
        <f>午餐設計表!I5</f>
        <v>17</v>
      </c>
      <c r="J5" s="103" t="str">
        <f>午餐設計表!J5</f>
        <v>個</v>
      </c>
      <c r="K5" s="102" t="str">
        <f>午餐設計表!K5</f>
        <v>大黃瓜(去皮)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菜頭(去皮)</v>
      </c>
      <c r="R5" s="100">
        <f>午餐設計表!R5</f>
        <v>0.5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118.1 g</v>
      </c>
    </row>
    <row r="6" spans="2:22" s="5" customFormat="1" ht="19.5" customHeight="1" x14ac:dyDescent="0.3">
      <c r="B6" s="6">
        <f>午餐設計表!B6</f>
        <v>27</v>
      </c>
      <c r="C6" s="324"/>
      <c r="D6" s="305"/>
      <c r="E6" s="104" t="str">
        <f>午餐設計表!E6</f>
        <v>非基改豆干絲(榮洲)</v>
      </c>
      <c r="F6" s="105">
        <f>午餐設計表!F6</f>
        <v>1</v>
      </c>
      <c r="G6" s="106" t="str">
        <f>午餐設計表!G6</f>
        <v>公斤</v>
      </c>
      <c r="H6" s="104" t="str">
        <f>午餐設計表!H6</f>
        <v>四角油豆腐(大)榮洲備品</v>
      </c>
      <c r="I6" s="105">
        <f>午餐設計表!I6</f>
        <v>3</v>
      </c>
      <c r="J6" s="106" t="str">
        <f>午餐設計表!J6</f>
        <v>個</v>
      </c>
      <c r="K6" s="104" t="str">
        <f>午餐設計表!K6</f>
        <v>白精靈菇 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素排骨酥(溼)</v>
      </c>
      <c r="R6" s="105">
        <f>午餐設計表!R6</f>
        <v>0.2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40.2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海帶絲(切)</v>
      </c>
      <c r="F7" s="105">
        <f>午餐設計表!F7</f>
        <v>0.3</v>
      </c>
      <c r="G7" s="106" t="str">
        <f>午餐設計表!G7</f>
        <v>公斤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 t="str">
        <f>午餐設計表!K7</f>
        <v>木耳(切絲)</v>
      </c>
      <c r="L7" s="105">
        <f>午餐設計表!L7</f>
        <v>0.1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0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午餐設計表!V7</f>
        <v>35.4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非基改豆皮(Ｋ)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22"/>
      <c r="E12" s="319" t="str">
        <f>午餐設計表!E12</f>
        <v>全穀雜糧類:6.8份 乳品類:0.0份 豆魚蛋肉類:3.2份 蔬菜類:2.3份 水果類:0.0份 油脂與堅果種子類:2.7份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滷蘭花干</v>
      </c>
      <c r="F13" s="310"/>
      <c r="G13" s="311"/>
      <c r="H13" s="309" t="str">
        <f>午餐設計表!H13</f>
        <v>田園玉米</v>
      </c>
      <c r="I13" s="310"/>
      <c r="J13" s="311"/>
      <c r="K13" s="309" t="str">
        <f>午餐設計表!K13</f>
        <v>翡翠蒸蛋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味噌海芽湯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837大卡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蘭花干(素)</v>
      </c>
      <c r="F14" s="100">
        <f>午餐設計表!F14</f>
        <v>1</v>
      </c>
      <c r="G14" s="103" t="str">
        <f>午餐設計表!G14</f>
        <v>公斤</v>
      </c>
      <c r="H14" s="102" t="str">
        <f>午餐設計表!H14</f>
        <v>小黃瓜</v>
      </c>
      <c r="I14" s="100">
        <f>午餐設計表!I14</f>
        <v>0.5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味噌(140g/包)</v>
      </c>
      <c r="R14" s="100">
        <f>午餐設計表!R14</f>
        <v>1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午餐設計表!V14</f>
        <v>114.7 g</v>
      </c>
    </row>
    <row r="15" spans="2:22" s="5" customFormat="1" ht="21" x14ac:dyDescent="0.3">
      <c r="B15" s="6">
        <f>午餐設計表!B15</f>
        <v>28</v>
      </c>
      <c r="C15" s="324"/>
      <c r="D15" s="305"/>
      <c r="E15" s="104" t="str">
        <f>午餐設計表!E15</f>
        <v>菜頭(去皮)</v>
      </c>
      <c r="F15" s="105">
        <f>午餐設計表!F15</f>
        <v>0.5</v>
      </c>
      <c r="G15" s="106" t="str">
        <f>午餐設計表!G15</f>
        <v>公斤</v>
      </c>
      <c r="H15" s="104" t="str">
        <f>午餐設計表!H15</f>
        <v>玉米粒(QR-K)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翡翠羹(0.3K)</v>
      </c>
      <c r="L15" s="105">
        <f>午餐設計表!L15</f>
        <v>1</v>
      </c>
      <c r="M15" s="106" t="str">
        <f>午餐設計表!M15</f>
        <v>盒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海帶芽(乾)(兩)(廠牌/日期)</v>
      </c>
      <c r="R15" s="105">
        <f>午餐設計表!R15</f>
        <v>1</v>
      </c>
      <c r="S15" s="106" t="str">
        <f>午餐設計表!S15</f>
        <v>兩</v>
      </c>
      <c r="T15" s="314"/>
      <c r="U15" s="19" t="str">
        <f>午餐設計表!U15</f>
        <v>脂肪：</v>
      </c>
      <c r="V15" s="112" t="str">
        <f>午餐設計表!V15</f>
        <v>27.3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紅蘿蔔(去皮)</v>
      </c>
      <c r="F16" s="105">
        <f>午餐設計表!F16</f>
        <v>0.1</v>
      </c>
      <c r="G16" s="106" t="str">
        <f>午餐設計表!G16</f>
        <v>公斤</v>
      </c>
      <c r="H16" s="104" t="str">
        <f>午餐設計表!H16</f>
        <v>紅蘿蔔</v>
      </c>
      <c r="I16" s="105">
        <f>午餐設計表!I16</f>
        <v>0.1</v>
      </c>
      <c r="J16" s="106" t="str">
        <f>午餐設計表!J16</f>
        <v>公斤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午餐設計表!V16</f>
        <v>32.8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腰果(標示日期)</v>
      </c>
      <c r="I17" s="105">
        <f>午餐設計表!I17</f>
        <v>0.1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22"/>
      <c r="E21" s="319" t="str">
        <f>午餐設計表!E21</f>
        <v>全穀雜糧類:6.9份 乳品類:0.0份 豆魚蛋肉類:2.3份 蔬菜類:1.4份 水果類:0.0份 油脂與堅果種子類:3.1份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藥膳豆筍</v>
      </c>
      <c r="F22" s="310"/>
      <c r="G22" s="311"/>
      <c r="H22" s="309" t="str">
        <f>午餐設計表!H22</f>
        <v>扁蒲鮮菇</v>
      </c>
      <c r="I22" s="310"/>
      <c r="J22" s="311"/>
      <c r="K22" s="309" t="str">
        <f>午餐設計表!K22</f>
        <v>櫛瓜煎蛋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檸檬愛玉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午餐設計表!V22</f>
        <v>743大卡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凍豆腐(榮洲)</v>
      </c>
      <c r="F23" s="100">
        <f>午餐設計表!F23</f>
        <v>1</v>
      </c>
      <c r="G23" s="103" t="str">
        <f>午餐設計表!G23</f>
        <v>公斤</v>
      </c>
      <c r="H23" s="102" t="str">
        <f>午餐設計表!H23</f>
        <v>扁蒲(切大丁)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0</v>
      </c>
      <c r="S23" s="103" t="str">
        <f>午餐設計表!S23</f>
        <v>包</v>
      </c>
      <c r="T23" s="314"/>
      <c r="U23" s="19" t="str">
        <f>午餐設計表!U23</f>
        <v>醣類：</v>
      </c>
      <c r="V23" s="112" t="str">
        <f>午餐設計表!V23</f>
        <v>77.1 g</v>
      </c>
    </row>
    <row r="24" spans="2:22" s="5" customFormat="1" ht="21" x14ac:dyDescent="0.3">
      <c r="B24" s="6">
        <f>午餐設計表!B24</f>
        <v>29</v>
      </c>
      <c r="C24" s="324"/>
      <c r="D24" s="305"/>
      <c r="E24" s="104" t="str">
        <f>午餐設計表!E24</f>
        <v>藥膳包(十全)(小包60g)</v>
      </c>
      <c r="F24" s="105">
        <f>午餐設計表!F24</f>
        <v>1</v>
      </c>
      <c r="G24" s="106" t="str">
        <f>午餐設計表!G24</f>
        <v>包</v>
      </c>
      <c r="H24" s="104" t="str">
        <f>午餐設計表!H24</f>
        <v>白精靈菇 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櫛瓜</v>
      </c>
      <c r="L24" s="105">
        <f>午餐設計表!L24</f>
        <v>0.5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愛玉(5K/桶)</v>
      </c>
      <c r="R24" s="105">
        <f>午餐設計表!R24</f>
        <v>0</v>
      </c>
      <c r="S24" s="106" t="str">
        <f>午餐設計表!S24</f>
        <v>桶</v>
      </c>
      <c r="T24" s="314"/>
      <c r="U24" s="19" t="str">
        <f>午餐設計表!U24</f>
        <v>脂肪：</v>
      </c>
      <c r="V24" s="112" t="str">
        <f>午餐設計表!V24</f>
        <v>33.5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豆筍</v>
      </c>
      <c r="F25" s="105">
        <f>午餐設計表!F25</f>
        <v>0.5</v>
      </c>
      <c r="G25" s="106" t="str">
        <f>午餐設計表!G25</f>
        <v>公斤</v>
      </c>
      <c r="H25" s="104" t="str">
        <f>午餐設計表!H25</f>
        <v>紅蘿蔔(切片)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新鮮檸檬汁(1.4L)</v>
      </c>
      <c r="R25" s="105">
        <f>午餐設計表!R25</f>
        <v>0</v>
      </c>
      <c r="S25" s="106" t="str">
        <f>午餐設計表!S25</f>
        <v>罐</v>
      </c>
      <c r="T25" s="314"/>
      <c r="U25" s="19" t="str">
        <f>午餐設計表!U25</f>
        <v>蛋白質：</v>
      </c>
      <c r="V25" s="112" t="str">
        <f>午餐設計表!V25</f>
        <v>36.6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22"/>
      <c r="E30" s="319" t="str">
        <f>午餐設計表!E30</f>
        <v>全穀雜糧類:4.4份 乳品類:0.0份 豆魚蛋肉類:2.3份 蔬菜類:1.6份 水果類:0.0份 油脂與堅果種子類:1.6份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素麻油菇菇</v>
      </c>
      <c r="F31" s="310"/>
      <c r="G31" s="311"/>
      <c r="H31" s="309" t="str">
        <f>午餐設計表!H31</f>
        <v>涼拌木耳</v>
      </c>
      <c r="I31" s="310"/>
      <c r="J31" s="311"/>
      <c r="K31" s="309" t="str">
        <f>午餐設計表!K31</f>
        <v>椒鹽干片</v>
      </c>
      <c r="L31" s="310"/>
      <c r="M31" s="311"/>
      <c r="N31" s="309" t="str">
        <f>午餐設計表!N31</f>
        <v>炒履歷蚵白菜</v>
      </c>
      <c r="O31" s="310"/>
      <c r="P31" s="311"/>
      <c r="Q31" s="309" t="str">
        <f>午餐設計表!Q31</f>
        <v>素羅宋湯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590大卡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素麻油猴頭菇湯包(600G)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乾辣椒(兩)</v>
      </c>
      <c r="I32" s="100">
        <f>午餐設計表!I32</f>
        <v>1</v>
      </c>
      <c r="J32" s="103" t="str">
        <f>午餐設計表!J32</f>
        <v>兩</v>
      </c>
      <c r="K32" s="102" t="str">
        <f>午餐設計表!K32</f>
        <v>豆干片(榮洲)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履歷蚵白菜(切實重)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洋芋(去皮)</v>
      </c>
      <c r="R32" s="100">
        <f>午餐設計表!R32</f>
        <v>0.4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76.3 g</v>
      </c>
    </row>
    <row r="33" spans="2:22" ht="21" x14ac:dyDescent="0.25">
      <c r="B33" s="6">
        <f>午餐設計表!B33</f>
        <v>30</v>
      </c>
      <c r="C33" s="324"/>
      <c r="D33" s="305"/>
      <c r="E33" s="104" t="str">
        <f>午餐設計表!E33</f>
        <v>杏鮑菇(A)(QR)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木耳(整朵)</v>
      </c>
      <c r="I33" s="105">
        <f>午餐設計表!I33</f>
        <v>1</v>
      </c>
      <c r="J33" s="106" t="str">
        <f>午餐設計表!J33</f>
        <v>公斤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蕃茄(QR)</v>
      </c>
      <c r="R33" s="105">
        <f>午餐設計表!R33</f>
        <v>0.2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16.7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白精靈菇(QR)</v>
      </c>
      <c r="F34" s="105">
        <f>午餐設計表!F34</f>
        <v>0.5</v>
      </c>
      <c r="G34" s="106" t="str">
        <f>午餐設計表!G34</f>
        <v>公斤</v>
      </c>
      <c r="H34" s="104" t="str">
        <f>午餐設計表!H34</f>
        <v>黃豆芽</v>
      </c>
      <c r="I34" s="105">
        <f>午餐設計表!I34</f>
        <v>0.5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西芹菜(切末)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35.8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素米血丁</v>
      </c>
      <c r="F35" s="105">
        <f>午餐設計表!F35</f>
        <v>0.5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高麗菜(切片實重)</v>
      </c>
      <c r="F36" s="105">
        <f>午餐設計表!F36</f>
        <v>0.5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22"/>
      <c r="E39" s="329" t="str">
        <f>午餐設計表!E39</f>
        <v>全穀雜糧類:4.8份 乳品類:0.0份 豆魚蛋肉類:2.2份 蔬菜類:2.5份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醬燒豆腸</v>
      </c>
      <c r="F40" s="310"/>
      <c r="G40" s="311"/>
      <c r="H40" s="309" t="str">
        <f>午餐設計表!H40</f>
        <v>蕃茄炒蛋</v>
      </c>
      <c r="I40" s="310"/>
      <c r="J40" s="311"/>
      <c r="K40" s="309" t="str">
        <f>午餐設計表!K40</f>
        <v>玉筍炒白花</v>
      </c>
      <c r="L40" s="310"/>
      <c r="M40" s="311"/>
      <c r="N40" s="309" t="str">
        <f>午餐設計表!N40</f>
        <v>炒有機青松菜</v>
      </c>
      <c r="O40" s="310"/>
      <c r="P40" s="311"/>
      <c r="Q40" s="309" t="str">
        <f>午餐設計表!Q40</f>
        <v>素南瓜濃湯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午餐設計表!V40</f>
        <v>868大卡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素豆腸</v>
      </c>
      <c r="F41" s="100">
        <f>午餐設計表!F41</f>
        <v>1.5</v>
      </c>
      <c r="G41" s="103" t="str">
        <f>午餐設計表!G41</f>
        <v>公斤</v>
      </c>
      <c r="H41" s="102" t="str">
        <f>午餐設計表!H41</f>
        <v>洗選蛋(QR)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冷凍白花椰菜(CAS)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有機青松菜(尚紘)(切實重)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素南瓜濃湯粉(120g包)</v>
      </c>
      <c r="R41" s="100">
        <f>午餐設計表!R41</f>
        <v>1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午餐設計表!V41</f>
        <v>114.8 g</v>
      </c>
    </row>
    <row r="42" spans="2:22" ht="21" x14ac:dyDescent="0.25">
      <c r="B42" s="6">
        <f>午餐設計表!B42</f>
        <v>31</v>
      </c>
      <c r="C42" s="324"/>
      <c r="D42" s="305"/>
      <c r="E42" s="104" t="str">
        <f>午餐設計表!E42</f>
        <v>素-烤肉醬250g</v>
      </c>
      <c r="F42" s="105">
        <f>午餐設計表!F42</f>
        <v>1</v>
      </c>
      <c r="G42" s="106" t="str">
        <f>午餐設計表!G42</f>
        <v>瓶</v>
      </c>
      <c r="H42" s="104" t="str">
        <f>午餐設計表!H42</f>
        <v>蕃茄</v>
      </c>
      <c r="I42" s="105">
        <f>午餐設計表!I42</f>
        <v>0.6</v>
      </c>
      <c r="J42" s="106" t="str">
        <f>午餐設計表!J42</f>
        <v>公斤</v>
      </c>
      <c r="K42" s="104" t="str">
        <f>午餐設計表!K42</f>
        <v>玉米筍(QR)</v>
      </c>
      <c r="L42" s="105">
        <f>午餐設計表!L42</f>
        <v>0.1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南瓜(切大丁)</v>
      </c>
      <c r="R42" s="105">
        <f>午餐設計表!R42</f>
        <v>0.8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32.1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金針菇(QR)</v>
      </c>
      <c r="F43" s="105">
        <f>午餐設計表!F43</f>
        <v>0.1</v>
      </c>
      <c r="G43" s="106" t="str">
        <f>午餐設計表!G43</f>
        <v>公斤</v>
      </c>
      <c r="H43" s="104" t="str">
        <f>午餐設計表!H43</f>
        <v>蕃茄醬(3K)可果美</v>
      </c>
      <c r="I43" s="105">
        <f>午餐設計表!I43</f>
        <v>0</v>
      </c>
      <c r="J43" s="106" t="str">
        <f>午餐設計表!J43</f>
        <v>罐</v>
      </c>
      <c r="K43" s="104" t="str">
        <f>午餐設計表!K43</f>
        <v>白精靈菇 (QR)</v>
      </c>
      <c r="L43" s="105">
        <f>午餐設計表!L43</f>
        <v>0.1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洋菇罐(3K)</v>
      </c>
      <c r="R43" s="105">
        <f>午餐設計表!R43</f>
        <v>0</v>
      </c>
      <c r="S43" s="106" t="str">
        <f>午餐設計表!S43</f>
        <v>罐</v>
      </c>
      <c r="T43" s="314"/>
      <c r="U43" s="19" t="str">
        <f>午餐設計表!U43</f>
        <v>蛋白質：</v>
      </c>
      <c r="V43" s="112" t="str">
        <f>午餐設計表!V43</f>
        <v>33.0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紅蘿蔔(去皮)</v>
      </c>
      <c r="L44" s="105">
        <f>午餐設計表!L44</f>
        <v>0.1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>
        <f>午餐設計表!C48</f>
        <v>0</v>
      </c>
      <c r="D48" s="306"/>
      <c r="E48" s="326" t="str">
        <f>午餐設計表!E48</f>
        <v>全穀雜糧類:6.4份 乳品類:0.0份 豆魚蛋肉類:3.0份 蔬菜類:1.8份 水果類:0.0份 油脂與堅果種子類:2.0份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45951.752330671297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2025-10-21T10:03:25Z</dcterms:modified>
</cp:coreProperties>
</file>