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4上學期菜單(114年08月--115年01月)\06週(114.10.06--10.10)-閃\"/>
    </mc:Choice>
  </mc:AlternateContent>
  <xr:revisionPtr revIDLastSave="0" documentId="13_ncr:1_{5AC71298-F2E1-4636-886D-725F4D330885}" xr6:coauthVersionLast="47" xr6:coauthVersionMax="47" xr10:uidLastSave="{00000000-0000-0000-0000-000000000000}"/>
  <bookViews>
    <workbookView xWindow="11280" yWindow="93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AH29" i="5" s="1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I26" i="5" s="1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33" i="5" s="1"/>
  <c r="AJ4" i="5"/>
  <c r="AE4" i="5"/>
  <c r="AE15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AS31" i="5"/>
  <c r="L31" i="5"/>
  <c r="AS30" i="5"/>
  <c r="BD29" i="5"/>
  <c r="AS29" i="5"/>
  <c r="W29" i="5"/>
  <c r="AS28" i="5"/>
  <c r="BD25" i="5"/>
  <c r="BA25" i="5"/>
  <c r="L25" i="5"/>
  <c r="BD22" i="5"/>
  <c r="AS22" i="5"/>
  <c r="AH22" i="5"/>
  <c r="W22" i="5"/>
  <c r="L22" i="5"/>
  <c r="W21" i="5"/>
  <c r="AS20" i="5"/>
  <c r="L17" i="5"/>
  <c r="L15" i="5"/>
  <c r="BD14" i="5"/>
  <c r="AS14" i="5"/>
  <c r="AH14" i="5"/>
  <c r="W14" i="5"/>
  <c r="L14" i="5"/>
  <c r="BD13" i="5"/>
  <c r="AS13" i="5"/>
  <c r="AH13" i="5"/>
  <c r="W13" i="5"/>
  <c r="L13" i="5"/>
  <c r="L12" i="5"/>
  <c r="AS11" i="5"/>
  <c r="AH11" i="5"/>
  <c r="BD7" i="5"/>
  <c r="W7" i="5"/>
  <c r="AH6" i="5"/>
  <c r="L6" i="5"/>
  <c r="I31" i="5"/>
  <c r="BA31" i="5" l="1"/>
  <c r="I12" i="5"/>
  <c r="AX37" i="5"/>
  <c r="V42" i="7" s="1"/>
  <c r="AM37" i="5"/>
  <c r="V33" i="7" s="1"/>
  <c r="Q37" i="5"/>
  <c r="V15" i="7" s="1"/>
  <c r="BA32" i="5"/>
  <c r="BA19" i="5"/>
  <c r="BA20" i="5"/>
  <c r="AP12" i="5"/>
  <c r="AP18" i="5"/>
  <c r="AE17" i="5"/>
  <c r="AE24" i="5"/>
  <c r="AE8" i="5"/>
  <c r="T16" i="5"/>
  <c r="E39" i="7"/>
  <c r="AN37" i="5"/>
  <c r="AL37" i="5"/>
  <c r="AE30" i="5"/>
  <c r="AE27" i="5"/>
  <c r="AE21" i="5"/>
  <c r="T29" i="5"/>
  <c r="AP30" i="5"/>
  <c r="E21" i="7"/>
  <c r="P37" i="5"/>
  <c r="R37" i="5"/>
  <c r="AP28" i="5"/>
  <c r="L7" i="5"/>
  <c r="E48" i="7"/>
  <c r="AW37" i="5"/>
  <c r="AY37" i="5"/>
  <c r="I21" i="5"/>
  <c r="E30" i="7"/>
  <c r="AA37" i="5"/>
  <c r="AC37" i="5"/>
  <c r="AB37" i="5"/>
  <c r="AH8" i="5"/>
  <c r="BA7" i="5"/>
  <c r="T32" i="5"/>
  <c r="AH30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W38" i="5" s="1"/>
  <c r="V14" i="7"/>
  <c r="V16" i="7"/>
  <c r="S37" i="5"/>
  <c r="P38" i="5" s="1"/>
  <c r="V24" i="7"/>
  <c r="V23" i="7"/>
  <c r="V25" i="7"/>
  <c r="AD37" i="5"/>
  <c r="AA38" i="5" s="1"/>
  <c r="V34" i="7"/>
  <c r="AO37" i="5"/>
  <c r="AL38" i="5" s="1"/>
  <c r="V32" i="7"/>
  <c r="V41" i="7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V22" i="7"/>
  <c r="AD40" i="5"/>
  <c r="AC38" i="5"/>
  <c r="AB38" i="5"/>
  <c r="V13" i="7"/>
  <c r="S40" i="5"/>
  <c r="Q38" i="5"/>
  <c r="R38" i="5"/>
  <c r="V40" i="7"/>
  <c r="AZ40" i="5"/>
  <c r="AX38" i="5"/>
  <c r="AZ38" i="5" s="1"/>
  <c r="V31" i="7"/>
  <c r="AO40" i="5"/>
  <c r="AM38" i="5"/>
  <c r="AO38" i="5" l="1"/>
  <c r="AD38" i="5"/>
  <c r="S38" i="5"/>
</calcChain>
</file>

<file path=xl/sharedStrings.xml><?xml version="1.0" encoding="utf-8"?>
<sst xmlns="http://schemas.openxmlformats.org/spreadsheetml/2006/main" count="632" uniqueCount="239">
  <si>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</si>
  <si>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</si>
  <si>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</si>
  <si>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</si>
  <si>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</si>
  <si>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</si>
  <si>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</si>
  <si>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</si>
  <si>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</si>
  <si>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</si>
  <si>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</si>
  <si>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</si>
  <si>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</si>
  <si>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</si>
  <si>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</si>
  <si>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</si>
  <si>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</si>
  <si>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</si>
  <si>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</si>
  <si>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</si>
  <si>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</si>
  <si>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</si>
  <si>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</si>
  <si>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</si>
  <si>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</si>
  <si>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</si>
  <si>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</si>
  <si>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</si>
  <si>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</si>
  <si>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</si>
  <si>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</si>
  <si>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</si>
  <si>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</si>
  <si>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</si>
  <si>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</si>
  <si>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</si>
  <si>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</si>
  <si>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</si>
  <si>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</si>
  <si>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</si>
  <si>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</si>
  <si>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</si>
  <si>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</si>
  <si>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</si>
  <si>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</si>
  <si>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</si>
  <si>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</si>
  <si>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</si>
  <si>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</si>
  <si>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</si>
  <si>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</si>
  <si>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</si>
  <si>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</si>
  <si>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</si>
  <si>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</si>
  <si>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</si>
  <si>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</si>
  <si>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</si>
  <si>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</si>
  <si>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</si>
  <si>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</si>
  <si>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</si>
  <si>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</si>
  <si>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</si>
  <si>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</si>
  <si>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</si>
  <si>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</si>
  <si>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</si>
  <si>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</si>
  <si>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</si>
  <si>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</si>
  <si>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</si>
  <si>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</si>
  <si>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</si>
  <si>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</si>
  <si>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</si>
  <si>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</si>
  <si>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</si>
  <si>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</si>
  <si>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</si>
  <si>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</si>
  <si>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</si>
  <si>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</si>
  <si>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</si>
  <si>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</si>
  <si>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</si>
  <si>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</si>
  <si>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</si>
  <si>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</si>
  <si>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</si>
  <si>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</si>
  <si>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</si>
  <si>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</si>
  <si>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</si>
  <si>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</si>
  <si>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</si>
  <si>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</si>
  <si>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</si>
  <si>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</si>
  <si>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</si>
  <si>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</si>
  <si>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</si>
  <si>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</si>
  <si>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</si>
  <si>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</si>
  <si>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</si>
  <si>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</si>
  <si>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</si>
  <si>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</si>
  <si>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</si>
  <si>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</si>
  <si>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</si>
  <si>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</si>
  <si>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</si>
  <si>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</si>
  <si>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</si>
  <si>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</si>
  <si>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</si>
  <si>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</si>
  <si>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</si>
  <si>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</si>
  <si>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</si>
  <si>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</si>
  <si>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</si>
  <si>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114學年度第1學期第6週午餐菜單</t>
  </si>
  <si>
    <t>9車</t>
  </si>
  <si>
    <t>材料用量</t>
    <phoneticPr fontId="2" type="noConversion"/>
  </si>
  <si>
    <t>X中秋放假</t>
  </si>
  <si>
    <t>白米飯(雜糧各送3K)</t>
  </si>
  <si>
    <t>星期二</t>
    <phoneticPr fontId="2" type="noConversion"/>
  </si>
  <si>
    <t>餐數</t>
    <phoneticPr fontId="2" type="noConversion"/>
  </si>
  <si>
    <t>香滷雞排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</si>
  <si>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</si>
  <si>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</si>
  <si>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</si>
  <si>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</si>
  <si>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雞排(6)(QR)醃料-滷</t>
  </si>
  <si>
    <t>片</t>
  </si>
  <si>
    <t>雞排(6)(QR)醃料-滷(備品)</t>
  </si>
  <si>
    <t>滷包(30g-小包)</t>
  </si>
  <si>
    <t>包</t>
  </si>
  <si>
    <t>蔥(0.5K/把)</t>
  </si>
  <si>
    <t>把</t>
  </si>
  <si>
    <t>薑片(0.6K)</t>
  </si>
  <si>
    <t>三杯魷魚圈</t>
  </si>
  <si>
    <t>杏鮑菇頭(切小丁)</t>
  </si>
  <si>
    <t>公斤</t>
  </si>
  <si>
    <t>生鮮魷魚圈(CAS)</t>
  </si>
  <si>
    <t>碎蒜(0.6K/包)</t>
  </si>
  <si>
    <t>蕃茄炒蛋</t>
  </si>
  <si>
    <t>洗選蛋(QR)</t>
  </si>
  <si>
    <t>蕃茄</t>
  </si>
  <si>
    <t>罐</t>
  </si>
  <si>
    <t>炒高麗菜</t>
  </si>
  <si>
    <t>高麗菜(切實重)</t>
  </si>
  <si>
    <t>紅蘿蔔(切絲)</t>
  </si>
  <si>
    <t>榨菜肉絲湯</t>
  </si>
  <si>
    <t>溫體肉絲(井野)(臺灣)</t>
  </si>
  <si>
    <t>金針菇(QR)</t>
  </si>
  <si>
    <t>薑絲(0.6K/包)</t>
  </si>
  <si>
    <t>砂糖橘*1(424+10)(精進10元)</t>
  </si>
  <si>
    <t>五穀米飯</t>
  </si>
  <si>
    <t>蘑菇洋蔥肉片</t>
  </si>
  <si>
    <t>溫體肉片(井野)(臺灣)</t>
  </si>
  <si>
    <t>洋蔥(去皮)</t>
  </si>
  <si>
    <t>蘑菇醬台塑(3K)</t>
  </si>
  <si>
    <t>麥克雞塊(*2)</t>
  </si>
  <si>
    <t>扁蒲燴什錦</t>
  </si>
  <si>
    <t>扁蒲(切大丁)</t>
  </si>
  <si>
    <t>白精靈菇 (QR)</t>
  </si>
  <si>
    <t>紅蘿蔔(切片)</t>
  </si>
  <si>
    <t>蝦米</t>
  </si>
  <si>
    <t>炒履歷青江菜</t>
  </si>
  <si>
    <t>履歷青江菜(切實重)</t>
  </si>
  <si>
    <t>冬瓜仙草蜜</t>
  </si>
  <si>
    <t>塊</t>
  </si>
  <si>
    <t>桶</t>
  </si>
  <si>
    <t>二砂台糖(1K/包)</t>
  </si>
  <si>
    <t>光泉鮮奶(424+10備)(契約)</t>
  </si>
  <si>
    <t>紫米飯</t>
  </si>
  <si>
    <t>咖哩雞</t>
  </si>
  <si>
    <t>上雞胸丁(CAS)</t>
  </si>
  <si>
    <t>洋芋(去皮-泡水)</t>
  </si>
  <si>
    <t>紅蘿蔔(去皮)</t>
  </si>
  <si>
    <t>咖哩粉小磨坊(600g)</t>
  </si>
  <si>
    <t>盒</t>
  </si>
  <si>
    <t>紅燒雙結</t>
  </si>
  <si>
    <t>海帶結</t>
  </si>
  <si>
    <t>非基改豆干結</t>
  </si>
  <si>
    <t>鴻喜菇 (QR)</t>
  </si>
  <si>
    <t>滷蛋</t>
  </si>
  <si>
    <t>個</t>
  </si>
  <si>
    <t>炒有機油江菜</t>
  </si>
  <si>
    <t>有機油江菜(彰-尚紘)(切)</t>
  </si>
  <si>
    <t>黃瓜湯</t>
  </si>
  <si>
    <t>大黃瓜(切大丁)</t>
  </si>
  <si>
    <t>大骨(CAS)</t>
  </si>
  <si>
    <t>香菜(150g/把)</t>
  </si>
  <si>
    <t>履歷豆奶(424+10)(獎勵金)</t>
  </si>
  <si>
    <t>X雙十放假</t>
  </si>
  <si>
    <t>0大卡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</si>
  <si>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</si>
  <si>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</si>
  <si>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0.0份</t>
  </si>
  <si>
    <t>611大卡</t>
    <phoneticPr fontId="2" type="noConversion"/>
  </si>
  <si>
    <t>72.4 g</t>
    <phoneticPr fontId="2" type="noConversion"/>
  </si>
  <si>
    <t>19.8 g</t>
    <phoneticPr fontId="2" type="noConversion"/>
  </si>
  <si>
    <t>31.0 g</t>
    <phoneticPr fontId="2" type="noConversion"/>
  </si>
  <si>
    <t>全穀雜糧類:3.7份 乳品類:0.0份 豆魚蛋肉類:2.8份 蔬菜類:1.6份 水果類:1.0份 油脂與堅果種子類:1.2份</t>
    <phoneticPr fontId="2" type="noConversion"/>
  </si>
  <si>
    <t>3.7份</t>
  </si>
  <si>
    <t>2.8份</t>
  </si>
  <si>
    <t>1.6份</t>
  </si>
  <si>
    <t>1.0份</t>
  </si>
  <si>
    <t>1.2份</t>
  </si>
  <si>
    <t>1090大卡</t>
    <phoneticPr fontId="2" type="noConversion"/>
  </si>
  <si>
    <t>154.3 g</t>
    <phoneticPr fontId="2" type="noConversion"/>
  </si>
  <si>
    <t>33.0 g</t>
    <phoneticPr fontId="2" type="noConversion"/>
  </si>
  <si>
    <t>44.5 g</t>
    <phoneticPr fontId="2" type="noConversion"/>
  </si>
  <si>
    <t>全穀雜糧類:6.3份 乳品類:0.9份 豆魚蛋肉類:3.7份 蔬菜類:1.7份 水果類:0.0份 油脂與堅果種子類:2.4份</t>
    <phoneticPr fontId="2" type="noConversion"/>
  </si>
  <si>
    <t>6.3份</t>
  </si>
  <si>
    <t>0.9份</t>
  </si>
  <si>
    <t>1.7份</t>
  </si>
  <si>
    <t>2.4份</t>
  </si>
  <si>
    <t>985大卡</t>
    <phoneticPr fontId="2" type="noConversion"/>
  </si>
  <si>
    <t>122.0 g</t>
    <phoneticPr fontId="2" type="noConversion"/>
  </si>
  <si>
    <t>31.2 g</t>
    <phoneticPr fontId="2" type="noConversion"/>
  </si>
  <si>
    <t>52.6 g</t>
    <phoneticPr fontId="2" type="noConversion"/>
  </si>
  <si>
    <t>全穀雜糧類:6.5份 乳品類:0.0份 豆魚蛋肉類:4.7份 蔬菜類:1.7份 水果類:0.0份 油脂與堅果種子類:2.4份</t>
    <phoneticPr fontId="2" type="noConversion"/>
  </si>
  <si>
    <t>6.5份</t>
  </si>
  <si>
    <t>4.7份</t>
  </si>
  <si>
    <t>榨菜絲-不辣</t>
  </si>
  <si>
    <t>蒜仁(0.6K/包)</t>
  </si>
  <si>
    <t>蕃茄醬(3K)可果美</t>
  </si>
  <si>
    <t>九層塔</t>
  </si>
  <si>
    <t>麥克雞塊(CAS)(Ｋ)</t>
  </si>
  <si>
    <t>冬瓜塊小(0.6K)</t>
  </si>
  <si>
    <t>仙草蜜(5K/桶)</t>
  </si>
  <si>
    <t>滷雞蛋(國產:台灣)</t>
  </si>
  <si>
    <t>滷雞蛋(國產:台灣)(備品)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</si>
</sst>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10" zoomScale="80" zoomScaleNormal="80" workbookViewId="0">
      <selection activeCell="N18" sqref="N18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10</v>
      </c>
      <c r="C4" s="311"/>
      <c r="D4" s="314" t="s">
        <v>127</v>
      </c>
      <c r="E4" s="317"/>
      <c r="F4" s="318"/>
      <c r="G4" s="319"/>
      <c r="H4" s="317"/>
      <c r="I4" s="318"/>
      <c r="J4" s="319"/>
      <c r="K4" s="317"/>
      <c r="L4" s="318"/>
      <c r="M4" s="319"/>
      <c r="N4" s="317"/>
      <c r="O4" s="318"/>
      <c r="P4" s="319"/>
      <c r="Q4" s="317"/>
      <c r="R4" s="318"/>
      <c r="S4" s="319"/>
      <c r="T4" s="329"/>
      <c r="U4" s="18" t="s">
        <v>49</v>
      </c>
      <c r="V4" s="112" t="s">
        <v>200</v>
      </c>
      <c r="W4" s="5" t="s">
        <v>37</v>
      </c>
      <c r="X4" s="5" t="s">
        <v>203</v>
      </c>
    </row>
    <row r="5" spans="2:24" s="5" customFormat="1" ht="19.5" customHeight="1" x14ac:dyDescent="0.3">
      <c r="B5" s="6" t="s">
        <v>5</v>
      </c>
      <c r="C5" s="312"/>
      <c r="D5" s="314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30"/>
      <c r="U5" s="19" t="s">
        <v>36</v>
      </c>
      <c r="V5" s="112" t="s">
        <v>201</v>
      </c>
      <c r="W5" s="5" t="s">
        <v>39</v>
      </c>
      <c r="X5" s="5" t="s">
        <v>203</v>
      </c>
    </row>
    <row r="6" spans="2:24" s="5" customFormat="1" ht="19.5" customHeight="1" x14ac:dyDescent="0.3">
      <c r="B6" s="6">
        <v>6</v>
      </c>
      <c r="C6" s="312"/>
      <c r="D6" s="314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30"/>
      <c r="U6" s="19" t="s">
        <v>40</v>
      </c>
      <c r="V6" s="112" t="s">
        <v>201</v>
      </c>
      <c r="W6" s="5" t="s">
        <v>41</v>
      </c>
      <c r="X6" s="5" t="s">
        <v>203</v>
      </c>
    </row>
    <row r="7" spans="2:24" s="5" customFormat="1" ht="19.5" customHeight="1" x14ac:dyDescent="0.3">
      <c r="B7" s="6" t="s">
        <v>4</v>
      </c>
      <c r="C7" s="312"/>
      <c r="D7" s="314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30"/>
      <c r="U7" s="19" t="s">
        <v>45</v>
      </c>
      <c r="V7" s="112" t="s">
        <v>201</v>
      </c>
      <c r="W7" s="5" t="s">
        <v>43</v>
      </c>
      <c r="X7" s="5" t="s">
        <v>203</v>
      </c>
    </row>
    <row r="8" spans="2:24" s="5" customFormat="1" ht="19.5" customHeight="1" x14ac:dyDescent="0.3">
      <c r="B8" s="332" t="s">
        <v>44</v>
      </c>
      <c r="C8" s="312"/>
      <c r="D8" s="314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30"/>
      <c r="U8" s="19"/>
      <c r="V8" s="112"/>
      <c r="W8" s="5" t="s">
        <v>46</v>
      </c>
      <c r="X8" s="5" t="s">
        <v>203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203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48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408</v>
      </c>
      <c r="C12" s="9"/>
      <c r="D12" s="315"/>
      <c r="E12" s="334" t="s">
        <v>202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10</v>
      </c>
      <c r="C13" s="311"/>
      <c r="D13" s="316" t="s">
        <v>128</v>
      </c>
      <c r="E13" s="317" t="s">
        <v>131</v>
      </c>
      <c r="F13" s="318"/>
      <c r="G13" s="319"/>
      <c r="H13" s="317" t="s">
        <v>144</v>
      </c>
      <c r="I13" s="318"/>
      <c r="J13" s="319"/>
      <c r="K13" s="317" t="s">
        <v>149</v>
      </c>
      <c r="L13" s="318"/>
      <c r="M13" s="319"/>
      <c r="N13" s="317" t="s">
        <v>153</v>
      </c>
      <c r="O13" s="318"/>
      <c r="P13" s="319"/>
      <c r="Q13" s="317" t="s">
        <v>156</v>
      </c>
      <c r="R13" s="318"/>
      <c r="S13" s="319"/>
      <c r="T13" s="329" t="s">
        <v>160</v>
      </c>
      <c r="U13" s="18" t="s">
        <v>132</v>
      </c>
      <c r="V13" s="114" t="s">
        <v>204</v>
      </c>
      <c r="W13" s="5" t="s">
        <v>37</v>
      </c>
      <c r="X13" s="5" t="s">
        <v>209</v>
      </c>
    </row>
    <row r="14" spans="2:24" s="5" customFormat="1" ht="21" x14ac:dyDescent="0.3">
      <c r="B14" s="6" t="s">
        <v>3</v>
      </c>
      <c r="C14" s="312"/>
      <c r="D14" s="314"/>
      <c r="E14" s="102" t="s">
        <v>136</v>
      </c>
      <c r="F14" s="100">
        <v>408</v>
      </c>
      <c r="G14" s="103" t="s">
        <v>137</v>
      </c>
      <c r="H14" s="102" t="s">
        <v>145</v>
      </c>
      <c r="I14" s="100">
        <v>12</v>
      </c>
      <c r="J14" s="103" t="s">
        <v>146</v>
      </c>
      <c r="K14" s="102" t="s">
        <v>150</v>
      </c>
      <c r="L14" s="100">
        <v>22</v>
      </c>
      <c r="M14" s="103" t="s">
        <v>146</v>
      </c>
      <c r="N14" s="102" t="s">
        <v>154</v>
      </c>
      <c r="O14" s="100">
        <v>30</v>
      </c>
      <c r="P14" s="103" t="s">
        <v>146</v>
      </c>
      <c r="Q14" s="102" t="s">
        <v>230</v>
      </c>
      <c r="R14" s="100">
        <v>6</v>
      </c>
      <c r="S14" s="103" t="s">
        <v>146</v>
      </c>
      <c r="T14" s="330"/>
      <c r="U14" s="19" t="s">
        <v>133</v>
      </c>
      <c r="V14" s="112" t="s">
        <v>205</v>
      </c>
      <c r="W14" s="5" t="s">
        <v>39</v>
      </c>
      <c r="X14" s="5" t="s">
        <v>203</v>
      </c>
    </row>
    <row r="15" spans="2:24" s="5" customFormat="1" ht="21" x14ac:dyDescent="0.3">
      <c r="B15" s="6">
        <v>7</v>
      </c>
      <c r="C15" s="312"/>
      <c r="D15" s="314"/>
      <c r="E15" s="104" t="s">
        <v>138</v>
      </c>
      <c r="F15" s="105">
        <v>15</v>
      </c>
      <c r="G15" s="106" t="s">
        <v>137</v>
      </c>
      <c r="H15" s="104" t="s">
        <v>147</v>
      </c>
      <c r="I15" s="105">
        <v>12</v>
      </c>
      <c r="J15" s="106" t="s">
        <v>146</v>
      </c>
      <c r="K15" s="104" t="s">
        <v>151</v>
      </c>
      <c r="L15" s="105">
        <v>10</v>
      </c>
      <c r="M15" s="106" t="s">
        <v>146</v>
      </c>
      <c r="N15" s="104" t="s">
        <v>148</v>
      </c>
      <c r="O15" s="105">
        <v>1</v>
      </c>
      <c r="P15" s="106" t="s">
        <v>140</v>
      </c>
      <c r="Q15" s="104" t="s">
        <v>157</v>
      </c>
      <c r="R15" s="105">
        <v>3</v>
      </c>
      <c r="S15" s="106" t="s">
        <v>146</v>
      </c>
      <c r="T15" s="330"/>
      <c r="U15" s="19" t="s">
        <v>134</v>
      </c>
      <c r="V15" s="112" t="s">
        <v>206</v>
      </c>
      <c r="W15" s="5" t="s">
        <v>41</v>
      </c>
      <c r="X15" s="5" t="s">
        <v>210</v>
      </c>
    </row>
    <row r="16" spans="2:24" s="5" customFormat="1" ht="21" x14ac:dyDescent="0.3">
      <c r="B16" s="6" t="s">
        <v>4</v>
      </c>
      <c r="C16" s="312"/>
      <c r="D16" s="314"/>
      <c r="E16" s="104" t="s">
        <v>139</v>
      </c>
      <c r="F16" s="105">
        <v>4</v>
      </c>
      <c r="G16" s="106" t="s">
        <v>140</v>
      </c>
      <c r="H16" s="104" t="s">
        <v>148</v>
      </c>
      <c r="I16" s="105">
        <v>1</v>
      </c>
      <c r="J16" s="106" t="s">
        <v>140</v>
      </c>
      <c r="K16" s="104" t="s">
        <v>232</v>
      </c>
      <c r="L16" s="105">
        <v>2</v>
      </c>
      <c r="M16" s="106" t="s">
        <v>152</v>
      </c>
      <c r="N16" s="104" t="s">
        <v>155</v>
      </c>
      <c r="O16" s="105">
        <v>1</v>
      </c>
      <c r="P16" s="106" t="s">
        <v>146</v>
      </c>
      <c r="Q16" s="104" t="s">
        <v>158</v>
      </c>
      <c r="R16" s="105">
        <v>3</v>
      </c>
      <c r="S16" s="106" t="s">
        <v>146</v>
      </c>
      <c r="T16" s="330"/>
      <c r="U16" s="19" t="s">
        <v>135</v>
      </c>
      <c r="V16" s="112" t="s">
        <v>207</v>
      </c>
      <c r="W16" s="5" t="s">
        <v>43</v>
      </c>
      <c r="X16" s="5" t="s">
        <v>211</v>
      </c>
    </row>
    <row r="17" spans="2:24" s="5" customFormat="1" ht="21" x14ac:dyDescent="0.3">
      <c r="B17" s="332" t="s">
        <v>129</v>
      </c>
      <c r="C17" s="312"/>
      <c r="D17" s="314"/>
      <c r="E17" s="104" t="s">
        <v>231</v>
      </c>
      <c r="F17" s="105">
        <v>1</v>
      </c>
      <c r="G17" s="106" t="s">
        <v>140</v>
      </c>
      <c r="H17" s="104" t="s">
        <v>143</v>
      </c>
      <c r="I17" s="105">
        <v>1</v>
      </c>
      <c r="J17" s="106" t="s">
        <v>140</v>
      </c>
      <c r="K17" s="104" t="s">
        <v>141</v>
      </c>
      <c r="L17" s="105">
        <v>1</v>
      </c>
      <c r="M17" s="106" t="s">
        <v>142</v>
      </c>
      <c r="N17" s="104"/>
      <c r="O17" s="105"/>
      <c r="P17" s="106"/>
      <c r="Q17" s="104" t="s">
        <v>159</v>
      </c>
      <c r="R17" s="105">
        <v>1</v>
      </c>
      <c r="S17" s="106" t="s">
        <v>140</v>
      </c>
      <c r="T17" s="330"/>
      <c r="U17" s="19"/>
      <c r="V17" s="112"/>
      <c r="W17" s="5" t="s">
        <v>46</v>
      </c>
      <c r="X17" s="5" t="s">
        <v>212</v>
      </c>
    </row>
    <row r="18" spans="2:24" s="5" customFormat="1" ht="21" x14ac:dyDescent="0.3">
      <c r="B18" s="332"/>
      <c r="C18" s="313"/>
      <c r="D18" s="314"/>
      <c r="E18" s="104" t="s">
        <v>141</v>
      </c>
      <c r="F18" s="105">
        <v>1</v>
      </c>
      <c r="G18" s="106" t="s">
        <v>142</v>
      </c>
      <c r="H18" s="104" t="s">
        <v>233</v>
      </c>
      <c r="I18" s="105">
        <v>0.2</v>
      </c>
      <c r="J18" s="106" t="s">
        <v>146</v>
      </c>
      <c r="N18" s="104"/>
      <c r="O18" s="105"/>
      <c r="P18" s="106"/>
      <c r="Q18" s="104"/>
      <c r="R18" s="105"/>
      <c r="S18" s="106"/>
      <c r="T18" s="330"/>
      <c r="U18" s="19"/>
      <c r="V18" s="112"/>
      <c r="W18" s="5" t="s">
        <v>47</v>
      </c>
      <c r="X18" s="5" t="s">
        <v>213</v>
      </c>
    </row>
    <row r="19" spans="2:24" s="5" customFormat="1" ht="21" x14ac:dyDescent="0.3">
      <c r="B19" s="333"/>
      <c r="C19" s="8"/>
      <c r="D19" s="314"/>
      <c r="E19" s="104" t="s">
        <v>143</v>
      </c>
      <c r="F19" s="105">
        <v>1</v>
      </c>
      <c r="G19" s="106" t="s">
        <v>140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130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408</v>
      </c>
      <c r="C21" s="9"/>
      <c r="D21" s="315"/>
      <c r="E21" s="334" t="s">
        <v>208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10</v>
      </c>
      <c r="C22" s="311"/>
      <c r="D22" s="316" t="s">
        <v>161</v>
      </c>
      <c r="E22" s="317" t="s">
        <v>162</v>
      </c>
      <c r="F22" s="318"/>
      <c r="G22" s="319"/>
      <c r="H22" s="317" t="s">
        <v>166</v>
      </c>
      <c r="I22" s="318"/>
      <c r="J22" s="319"/>
      <c r="K22" s="317" t="s">
        <v>167</v>
      </c>
      <c r="L22" s="318"/>
      <c r="M22" s="319"/>
      <c r="N22" s="317" t="s">
        <v>172</v>
      </c>
      <c r="O22" s="318"/>
      <c r="P22" s="319"/>
      <c r="Q22" s="317" t="s">
        <v>174</v>
      </c>
      <c r="R22" s="318"/>
      <c r="S22" s="319"/>
      <c r="T22" s="329" t="s">
        <v>178</v>
      </c>
      <c r="U22" s="18" t="s">
        <v>132</v>
      </c>
      <c r="V22" s="114" t="s">
        <v>214</v>
      </c>
      <c r="W22" s="5" t="s">
        <v>37</v>
      </c>
      <c r="X22" s="5" t="s">
        <v>219</v>
      </c>
    </row>
    <row r="23" spans="2:24" s="5" customFormat="1" ht="21" x14ac:dyDescent="0.3">
      <c r="B23" s="6" t="s">
        <v>3</v>
      </c>
      <c r="C23" s="312"/>
      <c r="D23" s="314"/>
      <c r="E23" s="102" t="s">
        <v>163</v>
      </c>
      <c r="F23" s="100">
        <v>28</v>
      </c>
      <c r="G23" s="103" t="s">
        <v>146</v>
      </c>
      <c r="H23" s="102" t="s">
        <v>234</v>
      </c>
      <c r="I23" s="100">
        <v>22</v>
      </c>
      <c r="J23" s="103" t="s">
        <v>146</v>
      </c>
      <c r="K23" s="102" t="s">
        <v>168</v>
      </c>
      <c r="L23" s="100">
        <v>24</v>
      </c>
      <c r="M23" s="103" t="s">
        <v>146</v>
      </c>
      <c r="N23" s="102" t="s">
        <v>173</v>
      </c>
      <c r="O23" s="100">
        <v>30</v>
      </c>
      <c r="P23" s="103" t="s">
        <v>146</v>
      </c>
      <c r="Q23" s="102" t="s">
        <v>235</v>
      </c>
      <c r="R23" s="100">
        <v>10</v>
      </c>
      <c r="S23" s="103" t="s">
        <v>175</v>
      </c>
      <c r="T23" s="330"/>
      <c r="U23" s="19" t="s">
        <v>133</v>
      </c>
      <c r="V23" s="112" t="s">
        <v>215</v>
      </c>
      <c r="W23" s="5" t="s">
        <v>39</v>
      </c>
      <c r="X23" s="5" t="s">
        <v>220</v>
      </c>
    </row>
    <row r="24" spans="2:24" s="5" customFormat="1" ht="21" x14ac:dyDescent="0.3">
      <c r="B24" s="6">
        <v>8</v>
      </c>
      <c r="C24" s="312"/>
      <c r="D24" s="314"/>
      <c r="E24" s="104" t="s">
        <v>164</v>
      </c>
      <c r="F24" s="105">
        <v>13</v>
      </c>
      <c r="G24" s="106" t="s">
        <v>146</v>
      </c>
      <c r="H24" s="104"/>
      <c r="I24" s="105"/>
      <c r="J24" s="106"/>
      <c r="K24" s="104" t="s">
        <v>157</v>
      </c>
      <c r="L24" s="105">
        <v>5</v>
      </c>
      <c r="M24" s="106" t="s">
        <v>146</v>
      </c>
      <c r="N24" s="104" t="s">
        <v>148</v>
      </c>
      <c r="O24" s="105">
        <v>1</v>
      </c>
      <c r="P24" s="106" t="s">
        <v>140</v>
      </c>
      <c r="Q24" s="104" t="s">
        <v>236</v>
      </c>
      <c r="R24" s="105">
        <v>8</v>
      </c>
      <c r="S24" s="106" t="s">
        <v>176</v>
      </c>
      <c r="T24" s="330"/>
      <c r="U24" s="19" t="s">
        <v>134</v>
      </c>
      <c r="V24" s="112" t="s">
        <v>216</v>
      </c>
      <c r="W24" s="5" t="s">
        <v>41</v>
      </c>
      <c r="X24" s="5" t="s">
        <v>209</v>
      </c>
    </row>
    <row r="25" spans="2:24" s="5" customFormat="1" ht="21" x14ac:dyDescent="0.3">
      <c r="B25" s="6" t="s">
        <v>4</v>
      </c>
      <c r="C25" s="312"/>
      <c r="D25" s="314"/>
      <c r="E25" s="104" t="s">
        <v>231</v>
      </c>
      <c r="F25" s="105">
        <v>1</v>
      </c>
      <c r="G25" s="106" t="s">
        <v>140</v>
      </c>
      <c r="H25" s="104"/>
      <c r="I25" s="105"/>
      <c r="J25" s="106"/>
      <c r="K25" s="104" t="s">
        <v>169</v>
      </c>
      <c r="L25" s="105">
        <v>2</v>
      </c>
      <c r="M25" s="106" t="s">
        <v>146</v>
      </c>
      <c r="N25" s="104"/>
      <c r="O25" s="105"/>
      <c r="P25" s="106"/>
      <c r="Q25" s="104" t="s">
        <v>177</v>
      </c>
      <c r="R25" s="105">
        <v>5</v>
      </c>
      <c r="S25" s="106" t="s">
        <v>140</v>
      </c>
      <c r="T25" s="330"/>
      <c r="U25" s="19" t="s">
        <v>135</v>
      </c>
      <c r="V25" s="112" t="s">
        <v>217</v>
      </c>
      <c r="W25" s="5" t="s">
        <v>43</v>
      </c>
      <c r="X25" s="5" t="s">
        <v>221</v>
      </c>
    </row>
    <row r="26" spans="2:24" s="5" customFormat="1" ht="21" x14ac:dyDescent="0.3">
      <c r="B26" s="332" t="s">
        <v>63</v>
      </c>
      <c r="C26" s="312"/>
      <c r="D26" s="314"/>
      <c r="E26" s="104" t="s">
        <v>141</v>
      </c>
      <c r="F26" s="105">
        <v>1</v>
      </c>
      <c r="G26" s="106" t="s">
        <v>142</v>
      </c>
      <c r="H26" s="104"/>
      <c r="I26" s="105"/>
      <c r="J26" s="106"/>
      <c r="K26" s="104" t="s">
        <v>170</v>
      </c>
      <c r="L26" s="105">
        <v>1</v>
      </c>
      <c r="M26" s="106" t="s">
        <v>146</v>
      </c>
      <c r="N26" s="104"/>
      <c r="O26" s="105"/>
      <c r="P26" s="106"/>
      <c r="Q26" s="104"/>
      <c r="R26" s="105"/>
      <c r="S26" s="106"/>
      <c r="T26" s="330"/>
      <c r="U26" s="19"/>
      <c r="V26" s="112"/>
      <c r="W26" s="5" t="s">
        <v>46</v>
      </c>
      <c r="X26" s="5" t="s">
        <v>203</v>
      </c>
    </row>
    <row r="27" spans="2:24" s="5" customFormat="1" ht="21" x14ac:dyDescent="0.3">
      <c r="B27" s="332"/>
      <c r="C27" s="313"/>
      <c r="D27" s="314"/>
      <c r="E27" s="104" t="s">
        <v>165</v>
      </c>
      <c r="F27" s="105">
        <v>1</v>
      </c>
      <c r="G27" s="106" t="s">
        <v>152</v>
      </c>
      <c r="H27" s="104"/>
      <c r="I27" s="105"/>
      <c r="J27" s="106"/>
      <c r="K27" s="104" t="s">
        <v>171</v>
      </c>
      <c r="L27" s="105">
        <v>0.1</v>
      </c>
      <c r="M27" s="106" t="s">
        <v>146</v>
      </c>
      <c r="N27" s="104"/>
      <c r="O27" s="105"/>
      <c r="P27" s="106"/>
      <c r="Q27" s="104"/>
      <c r="R27" s="105"/>
      <c r="S27" s="106"/>
      <c r="T27" s="330"/>
      <c r="U27" s="19"/>
      <c r="V27" s="112"/>
      <c r="W27" s="5" t="s">
        <v>47</v>
      </c>
      <c r="X27" s="5" t="s">
        <v>222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130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408</v>
      </c>
      <c r="C30" s="9"/>
      <c r="D30" s="315"/>
      <c r="E30" s="334" t="s">
        <v>218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10</v>
      </c>
      <c r="C31" s="311"/>
      <c r="D31" s="316" t="s">
        <v>179</v>
      </c>
      <c r="E31" s="317" t="s">
        <v>180</v>
      </c>
      <c r="F31" s="318"/>
      <c r="G31" s="319"/>
      <c r="H31" s="317" t="s">
        <v>186</v>
      </c>
      <c r="I31" s="318"/>
      <c r="J31" s="319"/>
      <c r="K31" s="317" t="s">
        <v>190</v>
      </c>
      <c r="L31" s="318"/>
      <c r="M31" s="319"/>
      <c r="N31" s="317" t="s">
        <v>192</v>
      </c>
      <c r="O31" s="318"/>
      <c r="P31" s="319"/>
      <c r="Q31" s="317" t="s">
        <v>194</v>
      </c>
      <c r="R31" s="318"/>
      <c r="S31" s="319"/>
      <c r="T31" s="329" t="s">
        <v>198</v>
      </c>
      <c r="U31" s="18" t="s">
        <v>132</v>
      </c>
      <c r="V31" s="114" t="s">
        <v>223</v>
      </c>
      <c r="W31" s="5" t="s">
        <v>37</v>
      </c>
      <c r="X31" s="5" t="s">
        <v>228</v>
      </c>
    </row>
    <row r="32" spans="2:24" ht="21" x14ac:dyDescent="0.25">
      <c r="B32" s="6" t="s">
        <v>3</v>
      </c>
      <c r="C32" s="312"/>
      <c r="D32" s="314"/>
      <c r="E32" s="102" t="s">
        <v>181</v>
      </c>
      <c r="F32" s="100">
        <v>30</v>
      </c>
      <c r="G32" s="103" t="s">
        <v>146</v>
      </c>
      <c r="H32" s="102" t="s">
        <v>187</v>
      </c>
      <c r="I32" s="100">
        <v>12</v>
      </c>
      <c r="J32" s="103" t="s">
        <v>146</v>
      </c>
      <c r="K32" s="102" t="s">
        <v>237</v>
      </c>
      <c r="L32" s="100">
        <v>408</v>
      </c>
      <c r="M32" s="103" t="s">
        <v>191</v>
      </c>
      <c r="N32" s="102" t="s">
        <v>193</v>
      </c>
      <c r="O32" s="100">
        <v>30</v>
      </c>
      <c r="P32" s="103" t="s">
        <v>146</v>
      </c>
      <c r="Q32" s="102" t="s">
        <v>195</v>
      </c>
      <c r="R32" s="100">
        <v>16</v>
      </c>
      <c r="S32" s="103" t="s">
        <v>146</v>
      </c>
      <c r="T32" s="330"/>
      <c r="U32" s="19" t="s">
        <v>133</v>
      </c>
      <c r="V32" s="112" t="s">
        <v>224</v>
      </c>
      <c r="W32" s="1" t="s">
        <v>39</v>
      </c>
      <c r="X32" s="1" t="s">
        <v>203</v>
      </c>
    </row>
    <row r="33" spans="2:24" ht="21" x14ac:dyDescent="0.25">
      <c r="B33" s="6">
        <v>9</v>
      </c>
      <c r="C33" s="312"/>
      <c r="D33" s="314"/>
      <c r="E33" s="104" t="s">
        <v>182</v>
      </c>
      <c r="F33" s="105">
        <v>9</v>
      </c>
      <c r="G33" s="106" t="s">
        <v>146</v>
      </c>
      <c r="H33" s="104" t="s">
        <v>188</v>
      </c>
      <c r="I33" s="105">
        <v>12</v>
      </c>
      <c r="J33" s="106" t="s">
        <v>146</v>
      </c>
      <c r="K33" s="104" t="s">
        <v>238</v>
      </c>
      <c r="L33" s="105">
        <v>15</v>
      </c>
      <c r="M33" s="106" t="s">
        <v>191</v>
      </c>
      <c r="N33" s="104" t="s">
        <v>148</v>
      </c>
      <c r="O33" s="105">
        <v>1</v>
      </c>
      <c r="P33" s="106" t="s">
        <v>140</v>
      </c>
      <c r="Q33" s="104" t="s">
        <v>196</v>
      </c>
      <c r="R33" s="105">
        <v>4</v>
      </c>
      <c r="S33" s="106" t="s">
        <v>146</v>
      </c>
      <c r="T33" s="330"/>
      <c r="U33" s="19" t="s">
        <v>134</v>
      </c>
      <c r="V33" s="112" t="s">
        <v>225</v>
      </c>
      <c r="W33" s="1" t="s">
        <v>41</v>
      </c>
      <c r="X33" s="1" t="s">
        <v>229</v>
      </c>
    </row>
    <row r="34" spans="2:24" ht="21" x14ac:dyDescent="0.25">
      <c r="B34" s="6" t="s">
        <v>4</v>
      </c>
      <c r="C34" s="312"/>
      <c r="D34" s="314"/>
      <c r="E34" s="104" t="s">
        <v>164</v>
      </c>
      <c r="F34" s="105">
        <v>3</v>
      </c>
      <c r="G34" s="106" t="s">
        <v>146</v>
      </c>
      <c r="H34" s="104" t="s">
        <v>139</v>
      </c>
      <c r="I34" s="105">
        <v>4</v>
      </c>
      <c r="J34" s="106" t="s">
        <v>140</v>
      </c>
      <c r="K34" s="104"/>
      <c r="L34" s="105"/>
      <c r="M34" s="106"/>
      <c r="N34" s="104"/>
      <c r="O34" s="105"/>
      <c r="P34" s="106"/>
      <c r="Q34" s="104" t="s">
        <v>197</v>
      </c>
      <c r="R34" s="105">
        <v>1</v>
      </c>
      <c r="S34" s="106" t="s">
        <v>142</v>
      </c>
      <c r="T34" s="330"/>
      <c r="U34" s="19" t="s">
        <v>135</v>
      </c>
      <c r="V34" s="112" t="s">
        <v>226</v>
      </c>
      <c r="W34" s="1" t="s">
        <v>43</v>
      </c>
      <c r="X34" s="1" t="s">
        <v>221</v>
      </c>
    </row>
    <row r="35" spans="2:24" ht="21" x14ac:dyDescent="0.25">
      <c r="B35" s="332" t="s">
        <v>64</v>
      </c>
      <c r="C35" s="312"/>
      <c r="D35" s="314"/>
      <c r="E35" s="104" t="s">
        <v>183</v>
      </c>
      <c r="F35" s="105">
        <v>3</v>
      </c>
      <c r="G35" s="106" t="s">
        <v>146</v>
      </c>
      <c r="H35" s="104" t="s">
        <v>189</v>
      </c>
      <c r="I35" s="105">
        <v>3</v>
      </c>
      <c r="J35" s="106" t="s">
        <v>146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203</v>
      </c>
    </row>
    <row r="36" spans="2:24" ht="21" x14ac:dyDescent="0.25">
      <c r="B36" s="332"/>
      <c r="C36" s="313"/>
      <c r="D36" s="314"/>
      <c r="E36" s="104" t="s">
        <v>184</v>
      </c>
      <c r="F36" s="105">
        <v>1</v>
      </c>
      <c r="G36" s="106" t="s">
        <v>185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222</v>
      </c>
    </row>
    <row r="37" spans="2:24" ht="21" x14ac:dyDescent="0.25">
      <c r="B37" s="333"/>
      <c r="C37" s="8"/>
      <c r="D37" s="314"/>
      <c r="E37" s="104" t="s">
        <v>231</v>
      </c>
      <c r="F37" s="105">
        <v>1</v>
      </c>
      <c r="G37" s="106" t="s">
        <v>140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130</v>
      </c>
      <c r="C38" s="13"/>
      <c r="D38" s="314"/>
      <c r="E38" s="109" t="s">
        <v>141</v>
      </c>
      <c r="F38" s="110">
        <v>1</v>
      </c>
      <c r="G38" s="111" t="s">
        <v>142</v>
      </c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408</v>
      </c>
      <c r="C39" s="9"/>
      <c r="D39" s="315"/>
      <c r="E39" s="326" t="s">
        <v>227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10</v>
      </c>
      <c r="C40" s="311"/>
      <c r="D40" s="316" t="s">
        <v>199</v>
      </c>
      <c r="E40" s="317"/>
      <c r="F40" s="318"/>
      <c r="G40" s="319"/>
      <c r="H40" s="317"/>
      <c r="I40" s="318"/>
      <c r="J40" s="319"/>
      <c r="K40" s="317"/>
      <c r="L40" s="318"/>
      <c r="M40" s="319"/>
      <c r="N40" s="317"/>
      <c r="O40" s="318"/>
      <c r="P40" s="319"/>
      <c r="Q40" s="317"/>
      <c r="R40" s="318"/>
      <c r="S40" s="319"/>
      <c r="T40" s="329"/>
      <c r="U40" s="18" t="s">
        <v>49</v>
      </c>
      <c r="V40" s="114" t="s">
        <v>200</v>
      </c>
      <c r="W40" s="1" t="s">
        <v>37</v>
      </c>
      <c r="X40" s="1" t="s">
        <v>203</v>
      </c>
    </row>
    <row r="41" spans="2:24" ht="21" x14ac:dyDescent="0.25">
      <c r="B41" s="6" t="s">
        <v>3</v>
      </c>
      <c r="C41" s="312"/>
      <c r="D41" s="314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30"/>
      <c r="U41" s="19" t="s">
        <v>36</v>
      </c>
      <c r="V41" s="112" t="s">
        <v>201</v>
      </c>
      <c r="W41" s="1" t="s">
        <v>39</v>
      </c>
      <c r="X41" s="1" t="s">
        <v>203</v>
      </c>
    </row>
    <row r="42" spans="2:24" ht="21" x14ac:dyDescent="0.25">
      <c r="B42" s="6">
        <v>10</v>
      </c>
      <c r="C42" s="312"/>
      <c r="D42" s="314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30"/>
      <c r="U42" s="19" t="s">
        <v>40</v>
      </c>
      <c r="V42" s="112" t="s">
        <v>201</v>
      </c>
      <c r="W42" s="1" t="s">
        <v>41</v>
      </c>
      <c r="X42" s="1" t="s">
        <v>203</v>
      </c>
    </row>
    <row r="43" spans="2:24" ht="21" x14ac:dyDescent="0.25">
      <c r="B43" s="6" t="s">
        <v>4</v>
      </c>
      <c r="C43" s="312"/>
      <c r="D43" s="314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30"/>
      <c r="U43" s="19" t="s">
        <v>45</v>
      </c>
      <c r="V43" s="112" t="s">
        <v>201</v>
      </c>
      <c r="W43" s="1" t="s">
        <v>43</v>
      </c>
      <c r="X43" s="1" t="s">
        <v>203</v>
      </c>
    </row>
    <row r="44" spans="2:24" ht="21" x14ac:dyDescent="0.25">
      <c r="B44" s="332" t="s">
        <v>53</v>
      </c>
      <c r="C44" s="312"/>
      <c r="D44" s="314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203</v>
      </c>
    </row>
    <row r="45" spans="2:24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203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48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408</v>
      </c>
      <c r="C48" s="10"/>
      <c r="D48" s="337"/>
      <c r="E48" s="323" t="s">
        <v>202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45931.617314467592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114學年度第1學期第6週午餐菜單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/>
      <c r="D4" s="314" t="str">
        <f>午餐設計表!D4</f>
        <v>X中秋放假</v>
      </c>
      <c r="E4" s="317">
        <f>午餐設計表!E4</f>
        <v>0</v>
      </c>
      <c r="F4" s="318"/>
      <c r="G4" s="319"/>
      <c r="H4" s="317">
        <f>午餐設計表!H4</f>
        <v>0</v>
      </c>
      <c r="I4" s="318"/>
      <c r="J4" s="319"/>
      <c r="K4" s="317">
        <f>午餐設計表!K4</f>
        <v>0</v>
      </c>
      <c r="L4" s="318"/>
      <c r="M4" s="319"/>
      <c r="N4" s="317">
        <f>午餐設計表!N4</f>
        <v>0</v>
      </c>
      <c r="O4" s="318"/>
      <c r="P4" s="319"/>
      <c r="Q4" s="317">
        <f>午餐設計表!Q4</f>
        <v>0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0大卡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30"/>
      <c r="U5" s="19" t="str">
        <f>午餐設計表!U5</f>
        <v>醣類：</v>
      </c>
      <c r="V5" s="112" t="str">
        <f>雲林公版!G37&amp;" g"</f>
        <v>0 g</v>
      </c>
    </row>
    <row r="6" spans="2:22" s="5" customFormat="1" ht="19.5" customHeight="1" x14ac:dyDescent="0.3">
      <c r="B6" s="6">
        <f>午餐設計表!B6</f>
        <v>6</v>
      </c>
      <c r="C6" s="312"/>
      <c r="D6" s="314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30"/>
      <c r="U6" s="19" t="str">
        <f>午餐設計表!U6</f>
        <v>脂肪：</v>
      </c>
      <c r="V6" s="112" t="str">
        <f>雲林公版!F37&amp;" g"</f>
        <v>0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雲林公版!E37&amp;" g"</f>
        <v>0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408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全穀雜糧類:0.0份 豆魚蛋肉類:0.0份 蔬菜類:0.0份 水果類:0.0份 油脂與堅果類:0.0份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/>
      <c r="D13" s="316" t="str">
        <f>午餐設計表!D13</f>
        <v>白米飯(雜糧各送3K)</v>
      </c>
      <c r="E13" s="317" t="str">
        <f>午餐設計表!E13</f>
        <v>香滷雞排</v>
      </c>
      <c r="F13" s="318"/>
      <c r="G13" s="319"/>
      <c r="H13" s="317" t="str">
        <f>午餐設計表!H13</f>
        <v>三杯魷魚圈</v>
      </c>
      <c r="I13" s="318"/>
      <c r="J13" s="319"/>
      <c r="K13" s="317" t="str">
        <f>午餐設計表!K13</f>
        <v>蕃茄炒蛋</v>
      </c>
      <c r="L13" s="318"/>
      <c r="M13" s="319"/>
      <c r="N13" s="317" t="str">
        <f>午餐設計表!N13</f>
        <v>炒高麗菜</v>
      </c>
      <c r="O13" s="318"/>
      <c r="P13" s="319"/>
      <c r="Q13" s="317" t="str">
        <f>午餐設計表!Q13</f>
        <v>榨菜肉絲湯</v>
      </c>
      <c r="R13" s="318"/>
      <c r="S13" s="319"/>
      <c r="T13" s="329" t="str">
        <f>午餐設計表!T13</f>
        <v>砂糖橘*1(424+10)(精進10元)</v>
      </c>
      <c r="U13" s="18" t="str">
        <f>午餐設計表!U13</f>
        <v>熱量：</v>
      </c>
      <c r="V13" s="114" t="str">
        <f>雲林公版!S37&amp;"大卡"</f>
        <v>608.4大卡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雞排(6)(QR)醃料-滷</v>
      </c>
      <c r="F14" s="100">
        <f>午餐設計表!F14</f>
        <v>408</v>
      </c>
      <c r="G14" s="103" t="str">
        <f>午餐設計表!G14</f>
        <v>片</v>
      </c>
      <c r="H14" s="102" t="str">
        <f>午餐設計表!H14</f>
        <v>杏鮑菇頭(切小丁)</v>
      </c>
      <c r="I14" s="100">
        <f>午餐設計表!I14</f>
        <v>12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榨菜絲-不辣</v>
      </c>
      <c r="R14" s="100">
        <f>午餐設計表!R14</f>
        <v>6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雲林公版!R37&amp;" g"</f>
        <v>78.5 g</v>
      </c>
    </row>
    <row r="15" spans="2:22" s="5" customFormat="1" ht="21" x14ac:dyDescent="0.3">
      <c r="B15" s="6">
        <f>午餐設計表!B15</f>
        <v>7</v>
      </c>
      <c r="C15" s="312"/>
      <c r="D15" s="314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生鮮魷魚圈(CAS)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蕃茄</v>
      </c>
      <c r="L15" s="105">
        <f>午餐設計表!L15</f>
        <v>10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3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雲林公版!Q37&amp;" g"</f>
        <v>20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滷包(30g-小包)</v>
      </c>
      <c r="F16" s="105">
        <f>午餐設計表!F16</f>
        <v>4</v>
      </c>
      <c r="G16" s="106" t="str">
        <f>午餐設計表!G16</f>
        <v>包</v>
      </c>
      <c r="H16" s="104" t="str">
        <f>午餐設計表!H16</f>
        <v>碎蒜(0.6K/包)</v>
      </c>
      <c r="I16" s="105">
        <f>午餐設計表!I16</f>
        <v>1</v>
      </c>
      <c r="J16" s="106" t="str">
        <f>午餐設計表!J16</f>
        <v>包</v>
      </c>
      <c r="K16" s="104" t="e">
        <f>午餐設計表!#REF!</f>
        <v>#REF!</v>
      </c>
      <c r="L16" s="105" t="e">
        <f>午餐設計表!#REF!</f>
        <v>#REF!</v>
      </c>
      <c r="M16" s="106" t="e">
        <f>午餐設計表!#REF!</f>
        <v>#REF!</v>
      </c>
      <c r="N16" s="104" t="str">
        <f>午餐設計表!N16</f>
        <v>紅蘿蔔(切絲)</v>
      </c>
      <c r="O16" s="105">
        <f>午餐設計表!O16</f>
        <v>1</v>
      </c>
      <c r="P16" s="106" t="str">
        <f>午餐設計表!P16</f>
        <v>公斤</v>
      </c>
      <c r="Q16" s="104" t="str">
        <f>午餐設計表!Q16</f>
        <v>金針菇(QR)</v>
      </c>
      <c r="R16" s="105">
        <f>午餐設計表!R16</f>
        <v>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雲林公版!P37&amp;" g"</f>
        <v>28.6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薑片(0.6K)</v>
      </c>
      <c r="I17" s="105">
        <f>午餐設計表!I17</f>
        <v>1</v>
      </c>
      <c r="J17" s="106" t="str">
        <f>午餐設計表!J17</f>
        <v>包</v>
      </c>
      <c r="K17" s="104" t="str">
        <f>午餐設計表!K16</f>
        <v>蕃茄醬(3K)可果美</v>
      </c>
      <c r="L17" s="105">
        <f>午餐設計表!L16</f>
        <v>2</v>
      </c>
      <c r="M17" s="106" t="str">
        <f>午餐設計表!M16</f>
        <v>罐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1</v>
      </c>
      <c r="S17" s="106" t="str">
        <f>午餐設計表!S17</f>
        <v>包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九層塔</v>
      </c>
      <c r="I18" s="105">
        <f>午餐設計表!I18</f>
        <v>0.2</v>
      </c>
      <c r="J18" s="106" t="str">
        <f>午餐設計表!J18</f>
        <v>公斤</v>
      </c>
      <c r="K18" s="104" t="str">
        <f>午餐設計表!K17</f>
        <v>蔥(0.5K/把)</v>
      </c>
      <c r="L18" s="105">
        <f>午餐設計表!L17</f>
        <v>1</v>
      </c>
      <c r="M18" s="106" t="str">
        <f>午餐設計表!M17</f>
        <v>把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 t="str">
        <f>午餐設計表!E19</f>
        <v>薑片(0.6K)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408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全穀雜糧類:3.7份 豆魚蛋肉類:2.8份 蔬菜類:1.6份 水果類:1.0份 油脂與堅果類:1.2份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/>
      <c r="D22" s="316" t="str">
        <f>午餐設計表!D22</f>
        <v>五穀米飯</v>
      </c>
      <c r="E22" s="317" t="str">
        <f>午餐設計表!E22</f>
        <v>蘑菇洋蔥肉片</v>
      </c>
      <c r="F22" s="318"/>
      <c r="G22" s="319"/>
      <c r="H22" s="317" t="str">
        <f>午餐設計表!H22</f>
        <v>麥克雞塊(*2)</v>
      </c>
      <c r="I22" s="318"/>
      <c r="J22" s="319"/>
      <c r="K22" s="317" t="str">
        <f>午餐設計表!K22</f>
        <v>扁蒲燴什錦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冬瓜仙草蜜</v>
      </c>
      <c r="R22" s="318"/>
      <c r="S22" s="319"/>
      <c r="T22" s="329" t="str">
        <f>午餐設計表!T22</f>
        <v>光泉鮮奶(424+10備)(契約)</v>
      </c>
      <c r="U22" s="18" t="str">
        <f>午餐設計表!U22</f>
        <v>熱量：</v>
      </c>
      <c r="V22" s="114" t="str">
        <f>雲林公版!AD37&amp;"大卡"</f>
        <v>908.5大卡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溫體肉片(井野)(臺灣)</v>
      </c>
      <c r="F23" s="100">
        <f>午餐設計表!F23</f>
        <v>28</v>
      </c>
      <c r="G23" s="103" t="str">
        <f>午餐設計表!G23</f>
        <v>公斤</v>
      </c>
      <c r="H23" s="102" t="str">
        <f>午餐設計表!H23</f>
        <v>麥克雞塊(CAS)(Ｋ)</v>
      </c>
      <c r="I23" s="100">
        <f>午餐設計表!I23</f>
        <v>22</v>
      </c>
      <c r="J23" s="103" t="str">
        <f>午餐設計表!J23</f>
        <v>公斤</v>
      </c>
      <c r="K23" s="102" t="str">
        <f>午餐設計表!K23</f>
        <v>扁蒲(切大丁)</v>
      </c>
      <c r="L23" s="100">
        <f>午餐設計表!L23</f>
        <v>24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冬瓜塊小(0.6K)</v>
      </c>
      <c r="R23" s="100">
        <f>午餐設計表!R23</f>
        <v>10</v>
      </c>
      <c r="S23" s="103" t="str">
        <f>午餐設計表!S23</f>
        <v>塊</v>
      </c>
      <c r="T23" s="330"/>
      <c r="U23" s="19" t="str">
        <f>午餐設計表!U23</f>
        <v>醣類：</v>
      </c>
      <c r="V23" s="112" t="str">
        <f>雲林公版!AC37&amp;" g"</f>
        <v>103 g</v>
      </c>
    </row>
    <row r="24" spans="2:22" s="5" customFormat="1" ht="21" x14ac:dyDescent="0.3">
      <c r="B24" s="6">
        <f>午餐設計表!B24</f>
        <v>8</v>
      </c>
      <c r="C24" s="312"/>
      <c r="D24" s="314"/>
      <c r="E24" s="104" t="str">
        <f>午餐設計表!E24</f>
        <v>洋蔥(去皮)</v>
      </c>
      <c r="F24" s="105">
        <f>午餐設計表!F24</f>
        <v>13</v>
      </c>
      <c r="G24" s="106" t="str">
        <f>午餐設計表!G24</f>
        <v>公斤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 t="str">
        <f>午餐設計表!K24</f>
        <v>溫體肉絲(井野)(臺灣)</v>
      </c>
      <c r="L24" s="105">
        <f>午餐設計表!L24</f>
        <v>5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仙草蜜(5K/桶)</v>
      </c>
      <c r="R24" s="105">
        <f>午餐設計表!R24</f>
        <v>8</v>
      </c>
      <c r="S24" s="106" t="str">
        <f>午餐設計表!S24</f>
        <v>桶</v>
      </c>
      <c r="T24" s="330"/>
      <c r="U24" s="19" t="str">
        <f>午餐設計表!U24</f>
        <v>脂肪：</v>
      </c>
      <c r="V24" s="112" t="str">
        <f>雲林公版!AB37&amp;" g"</f>
        <v>34.1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二砂台糖(1K/包)</v>
      </c>
      <c r="R25" s="105">
        <f>午餐設計表!R25</f>
        <v>5</v>
      </c>
      <c r="S25" s="106" t="str">
        <f>午餐設計表!S25</f>
        <v>包</v>
      </c>
      <c r="T25" s="330"/>
      <c r="U25" s="19" t="str">
        <f>午餐設計表!U25</f>
        <v>蛋白質：</v>
      </c>
      <c r="V25" s="112" t="str">
        <f>雲林公版!AA37&amp;" g"</f>
        <v>47.4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蘑菇醬台塑(3K)</v>
      </c>
      <c r="F27" s="105">
        <f>午餐設計表!F27</f>
        <v>1</v>
      </c>
      <c r="G27" s="106" t="str">
        <f>午餐設計表!G27</f>
        <v>罐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蝦米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全穀雜糧類:6.3份 豆魚蛋肉類:3.7份 蔬菜類:1.7份 水果類:0.0份 油脂與堅果類:2.4份 乳品類:0.9份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/>
      <c r="D31" s="316" t="str">
        <f>午餐設計表!D31</f>
        <v>紫米飯</v>
      </c>
      <c r="E31" s="317" t="str">
        <f>午餐設計表!E31</f>
        <v>咖哩雞</v>
      </c>
      <c r="F31" s="318"/>
      <c r="G31" s="319"/>
      <c r="H31" s="317" t="str">
        <f>午餐設計表!H31</f>
        <v>紅燒雙結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黃瓜湯</v>
      </c>
      <c r="R31" s="318"/>
      <c r="S31" s="319"/>
      <c r="T31" s="329" t="str">
        <f>午餐設計表!T31</f>
        <v>履歷豆奶(424+10)(獎勵金)</v>
      </c>
      <c r="U31" s="18" t="str">
        <f>午餐設計表!U31</f>
        <v>熱量：</v>
      </c>
      <c r="V31" s="114" t="str">
        <f>雲林公版!AO37&amp;"大卡"</f>
        <v>933.9大卡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上雞胸丁(CAS)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海帶結</v>
      </c>
      <c r="I32" s="100">
        <f>午餐設計表!I32</f>
        <v>12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408</v>
      </c>
      <c r="M32" s="103" t="str">
        <f>午餐設計表!M32</f>
        <v>個</v>
      </c>
      <c r="N32" s="102" t="str">
        <f>午餐設計表!N32</f>
        <v>有機油江菜(彰-尚紘)(切)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大黃瓜(切大丁)</v>
      </c>
      <c r="R32" s="100">
        <f>午餐設計表!R32</f>
        <v>16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雲林公版!AN37&amp;" g"</f>
        <v>106 g</v>
      </c>
    </row>
    <row r="33" spans="2:22" ht="21" x14ac:dyDescent="0.25">
      <c r="B33" s="6">
        <f>午餐設計表!B33</f>
        <v>9</v>
      </c>
      <c r="C33" s="312"/>
      <c r="D33" s="314"/>
      <c r="E33" s="104" t="str">
        <f>午餐設計表!E33</f>
        <v>洋芋(去皮-泡水)</v>
      </c>
      <c r="F33" s="105">
        <f>午餐設計表!F33</f>
        <v>9</v>
      </c>
      <c r="G33" s="106" t="str">
        <f>午餐設計表!G33</f>
        <v>公斤</v>
      </c>
      <c r="H33" s="104" t="str">
        <f>午餐設計表!H33</f>
        <v>非基改豆干結</v>
      </c>
      <c r="I33" s="105">
        <f>午餐設計表!I33</f>
        <v>12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15</v>
      </c>
      <c r="M33" s="106" t="str">
        <f>午餐設計表!M33</f>
        <v>個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大骨(CAS)</v>
      </c>
      <c r="R33" s="105">
        <f>午餐設計表!R33</f>
        <v>4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雲林公版!AM37&amp;" g"</f>
        <v>35.5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洋蔥(去皮)</v>
      </c>
      <c r="F34" s="105">
        <f>午餐設計表!F34</f>
        <v>3</v>
      </c>
      <c r="G34" s="106" t="str">
        <f>午餐設計表!G34</f>
        <v>公斤</v>
      </c>
      <c r="H34" s="104" t="str">
        <f>午餐設計表!H34</f>
        <v>滷包(30g-小包)</v>
      </c>
      <c r="I34" s="105">
        <f>午餐設計表!I34</f>
        <v>4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香菜(150g/把)</v>
      </c>
      <c r="R34" s="105">
        <f>午餐設計表!R34</f>
        <v>1</v>
      </c>
      <c r="S34" s="106" t="str">
        <f>午餐設計表!S34</f>
        <v>把</v>
      </c>
      <c r="T34" s="330"/>
      <c r="U34" s="19" t="str">
        <f>午餐設計表!U34</f>
        <v>蛋白質：</v>
      </c>
      <c r="V34" s="112" t="str">
        <f>雲林公版!AL37&amp;" g"</f>
        <v>47.6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紅蘿蔔(去皮)</v>
      </c>
      <c r="F35" s="105">
        <f>午餐設計表!F35</f>
        <v>3</v>
      </c>
      <c r="G35" s="106" t="str">
        <f>午餐設計表!G35</f>
        <v>公斤</v>
      </c>
      <c r="H35" s="104" t="str">
        <f>午餐設計表!H35</f>
        <v>鴻喜菇 (QR)</v>
      </c>
      <c r="I35" s="105">
        <f>午餐設計表!I35</f>
        <v>3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咖哩粉小磨坊(600g)</v>
      </c>
      <c r="F36" s="105">
        <f>午餐設計表!F36</f>
        <v>1</v>
      </c>
      <c r="G36" s="106" t="str">
        <f>午餐設計表!G36</f>
        <v>盒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 t="str">
        <f>午餐設計表!E37</f>
        <v>蒜仁(0.6K/包)</v>
      </c>
      <c r="F37" s="105">
        <f>午餐設計表!F37</f>
        <v>1</v>
      </c>
      <c r="G37" s="106" t="str">
        <f>午餐設計表!G37</f>
        <v>包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 t="str">
        <f>午餐設計表!E38</f>
        <v>蔥(0.5K/把)</v>
      </c>
      <c r="F38" s="110">
        <f>午餐設計表!F38</f>
        <v>1</v>
      </c>
      <c r="G38" s="111" t="str">
        <f>午餐設計表!G38</f>
        <v>把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全穀雜糧類:6.5份 豆魚蛋肉類:4.7份 蔬菜類:1.7份 水果類:0.0份 油脂與堅果類:2.4份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/>
      <c r="D40" s="316" t="str">
        <f>午餐設計表!D40</f>
        <v>X雙十放假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雲林公版!AZ37&amp;"大卡"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雲林公版!AY37&amp;" g"</f>
        <v>0 g</v>
      </c>
    </row>
    <row r="42" spans="2:22" ht="21" x14ac:dyDescent="0.25">
      <c r="B42" s="6">
        <f>午餐設計表!B42</f>
        <v>10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雲林公版!AX37&amp;" g"</f>
        <v>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雲林公版!AW37&amp;" g"</f>
        <v>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/>
      <c r="D48" s="337"/>
      <c r="E48" s="323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全穀雜糧類:0.0份 豆魚蛋肉類:0.0份 蔬菜類:0.0份 水果類:0.0份 油脂與堅果類:0.0份 乳品類:0.0份 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45931.617314467592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114學年度第1學期第6週午餐菜單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10</v>
      </c>
      <c r="C6" s="345" t="str">
        <f>RIGHT(IF(午餐設計表!B8&lt;&gt;"",午餐設計表!B8,""),1)</f>
        <v>一</v>
      </c>
      <c r="D6" s="24" t="str">
        <f>IF(午餐設計表!D4&gt;"",午餐設計表!D4,"")</f>
        <v>X中秋放假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6</v>
      </c>
      <c r="C8" s="340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10</v>
      </c>
      <c r="C13" s="339" t="str">
        <f>RIGHT(IF(午餐設計表!B17&lt;&gt;"",午餐設計表!B17,""),1)</f>
        <v>二</v>
      </c>
      <c r="D13" s="31" t="str">
        <f>IF(午餐設計表!D13&gt;"",午餐設計表!D13,"")</f>
        <v>白米飯(雜糧各送3K)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香滷雞排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7</v>
      </c>
      <c r="C15" s="340"/>
      <c r="D15" s="24" t="str">
        <f>IF(午餐設計表!H13&gt;"",午餐設計表!H13,"")</f>
        <v>三杯魷魚圈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蕃茄炒蛋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炒高麗菜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榨菜肉絲湯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砂糖橘*1(424+10)(精進10元)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10</v>
      </c>
      <c r="C20" s="339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蘑菇洋蔥肉片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8</v>
      </c>
      <c r="C22" s="340"/>
      <c r="D22" s="24" t="str">
        <f>IF(午餐設計表!H22&gt;"",午餐設計表!H22,"")</f>
        <v>麥克雞塊(*2)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扁蒲燴什錦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冬瓜仙草蜜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光泉鮮奶(424+10備)(契約)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10</v>
      </c>
      <c r="C27" s="339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咖哩雞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9</v>
      </c>
      <c r="C29" s="340"/>
      <c r="D29" s="24" t="str">
        <f>IF(午餐設計表!H31&gt;"",午餐設計表!H31,"")</f>
        <v>紅燒雙結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滷蛋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炒有機油江菜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黃瓜湯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>履歷豆奶(424+10)(獎勵金)</v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10</v>
      </c>
      <c r="C34" s="339" t="str">
        <f>RIGHT(IF(午餐設計表!B44&lt;&gt;"",午餐設計表!B44,""),1)</f>
        <v>五</v>
      </c>
      <c r="D34" s="31" t="str">
        <f>IF(午餐設計表!D40&gt;"",午餐設計表!D40,"")</f>
        <v>X雙十放假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10</v>
      </c>
      <c r="C36" s="340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114學年度第1學期第6週午餐菜單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X中秋放假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0.0份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5"/>
      <c r="U5" s="58" t="str">
        <f>午餐設計表!V5</f>
        <v>0.0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6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5"/>
      <c r="U6" s="61" t="s">
        <v>40</v>
      </c>
      <c r="V6" s="62" t="s">
        <v>41</v>
      </c>
      <c r="W6" s="60" t="str">
        <f>午餐設計表!X6</f>
        <v>0.0份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5"/>
      <c r="U7" s="58" t="str">
        <f>午餐設計表!V6</f>
        <v>0.0 g</v>
      </c>
      <c r="V7" s="62" t="s">
        <v>43</v>
      </c>
      <c r="W7" s="60" t="str">
        <f>午餐設計表!X7</f>
        <v>0.0份</v>
      </c>
    </row>
    <row r="8" spans="1:23" ht="27.75" customHeight="1" x14ac:dyDescent="0.3">
      <c r="A8" s="357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0.0 g</v>
      </c>
      <c r="V9" s="64" t="s">
        <v>47</v>
      </c>
      <c r="W9" s="60" t="str">
        <f>午餐設計表!X9</f>
        <v>0.0份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408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0大卡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白米飯(雜糧各送3K)</v>
      </c>
      <c r="C12" s="51" t="s">
        <v>34</v>
      </c>
      <c r="D12" s="51"/>
      <c r="E12" s="51" t="str">
        <f>午餐設計表!E13</f>
        <v>香滷雞排</v>
      </c>
      <c r="F12" s="51"/>
      <c r="G12" s="51"/>
      <c r="H12" s="51" t="str">
        <f>午餐設計表!H13</f>
        <v>三杯魷魚圈</v>
      </c>
      <c r="I12" s="51"/>
      <c r="J12" s="51"/>
      <c r="K12" s="51" t="str">
        <f>午餐設計表!K13</f>
        <v>蕃茄炒蛋</v>
      </c>
      <c r="L12" s="51"/>
      <c r="M12" s="51"/>
      <c r="N12" s="51" t="str">
        <f>午餐設計表!N13</f>
        <v>炒高麗菜</v>
      </c>
      <c r="O12" s="51"/>
      <c r="P12" s="51"/>
      <c r="Q12" s="51" t="str">
        <f>午餐設計表!Q13</f>
        <v>榨菜肉絲湯</v>
      </c>
      <c r="R12" s="51"/>
      <c r="S12" s="51"/>
      <c r="T12" s="354" t="str">
        <f>午餐設計表!T13</f>
        <v>砂糖橘*1(424+10)(精進10元)</v>
      </c>
      <c r="U12" s="52" t="s">
        <v>36</v>
      </c>
      <c r="V12" s="53" t="s">
        <v>37</v>
      </c>
      <c r="W12" s="54" t="str">
        <f>午餐設計表!X13</f>
        <v>3.7份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雞排(6)(QR)醃料-滷</v>
      </c>
      <c r="F13" s="56"/>
      <c r="G13" s="57">
        <f>午餐設計表!F14</f>
        <v>408</v>
      </c>
      <c r="H13" s="56" t="str">
        <f>午餐設計表!H14</f>
        <v>杏鮑菇頭(切小丁)</v>
      </c>
      <c r="I13" s="56"/>
      <c r="J13" s="57">
        <f>午餐設計表!I14</f>
        <v>12</v>
      </c>
      <c r="K13" s="56" t="str">
        <f>午餐設計表!K14</f>
        <v>洗選蛋(QR)</v>
      </c>
      <c r="L13" s="56"/>
      <c r="M13" s="57">
        <f>午餐設計表!L14</f>
        <v>22</v>
      </c>
      <c r="N13" s="56" t="str">
        <f>午餐設計表!N14</f>
        <v>高麗菜(切實重)</v>
      </c>
      <c r="O13" s="56"/>
      <c r="P13" s="57">
        <f>午餐設計表!O14</f>
        <v>30</v>
      </c>
      <c r="Q13" s="56" t="str">
        <f>午餐設計表!Q14</f>
        <v>榨菜絲-不辣</v>
      </c>
      <c r="R13" s="56"/>
      <c r="S13" s="57">
        <f>午餐設計表!R14</f>
        <v>6</v>
      </c>
      <c r="T13" s="355"/>
      <c r="U13" s="58" t="str">
        <f>午餐設計表!V14</f>
        <v>72.4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7</v>
      </c>
      <c r="B14" s="56"/>
      <c r="C14" s="56"/>
      <c r="D14" s="57"/>
      <c r="E14" s="56" t="str">
        <f>午餐設計表!E15</f>
        <v>雞排(6)(QR)醃料-滷(備品)</v>
      </c>
      <c r="F14" s="56"/>
      <c r="G14" s="57">
        <f>午餐設計表!F15</f>
        <v>15</v>
      </c>
      <c r="H14" s="56" t="str">
        <f>午餐設計表!H15</f>
        <v>生鮮魷魚圈(CAS)</v>
      </c>
      <c r="I14" s="56"/>
      <c r="J14" s="57">
        <f>午餐設計表!I15</f>
        <v>12</v>
      </c>
      <c r="K14" s="56" t="str">
        <f>午餐設計表!K15</f>
        <v>蕃茄</v>
      </c>
      <c r="L14" s="56"/>
      <c r="M14" s="57">
        <f>午餐設計表!L15</f>
        <v>10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溫體肉絲(井野)(臺灣)</v>
      </c>
      <c r="R14" s="56"/>
      <c r="S14" s="57">
        <f>午餐設計表!R15</f>
        <v>3</v>
      </c>
      <c r="T14" s="355"/>
      <c r="U14" s="61" t="s">
        <v>40</v>
      </c>
      <c r="V14" s="62" t="s">
        <v>41</v>
      </c>
      <c r="W14" s="60" t="str">
        <f>午餐設計表!X15</f>
        <v>2.8份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滷包(30g-小包)</v>
      </c>
      <c r="F15" s="63"/>
      <c r="G15" s="57">
        <f>午餐設計表!F16</f>
        <v>4</v>
      </c>
      <c r="H15" s="56" t="str">
        <f>午餐設計表!H16</f>
        <v>碎蒜(0.6K/包)</v>
      </c>
      <c r="I15" s="63"/>
      <c r="J15" s="57">
        <f>午餐設計表!I16</f>
        <v>1</v>
      </c>
      <c r="K15" s="56" t="e">
        <f>午餐設計表!#REF!</f>
        <v>#REF!</v>
      </c>
      <c r="L15" s="63"/>
      <c r="M15" s="57" t="e">
        <f>午餐設計表!#REF!</f>
        <v>#REF!</v>
      </c>
      <c r="N15" s="56" t="str">
        <f>午餐設計表!N16</f>
        <v>紅蘿蔔(切絲)</v>
      </c>
      <c r="O15" s="63"/>
      <c r="P15" s="57">
        <f>午餐設計表!O16</f>
        <v>1</v>
      </c>
      <c r="Q15" s="56" t="str">
        <f>午餐設計表!Q16</f>
        <v>金針菇(QR)</v>
      </c>
      <c r="R15" s="63"/>
      <c r="S15" s="57">
        <f>午餐設計表!R16</f>
        <v>3</v>
      </c>
      <c r="T15" s="355"/>
      <c r="U15" s="58" t="str">
        <f>午餐設計表!V15</f>
        <v>19.8 g</v>
      </c>
      <c r="V15" s="62" t="s">
        <v>43</v>
      </c>
      <c r="W15" s="60" t="str">
        <f>午餐設計表!X16</f>
        <v>1.6份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蒜仁(0.6K/包)</v>
      </c>
      <c r="F16" s="63"/>
      <c r="G16" s="57">
        <f>午餐設計表!F17</f>
        <v>1</v>
      </c>
      <c r="H16" s="56" t="str">
        <f>午餐設計表!H17</f>
        <v>薑片(0.6K)</v>
      </c>
      <c r="I16" s="63"/>
      <c r="J16" s="57">
        <f>午餐設計表!I17</f>
        <v>1</v>
      </c>
      <c r="K16" s="56" t="str">
        <f>午餐設計表!K16</f>
        <v>蕃茄醬(3K)可果美</v>
      </c>
      <c r="L16" s="63"/>
      <c r="M16" s="57">
        <f>午餐設計表!L16</f>
        <v>2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1</v>
      </c>
      <c r="T16" s="355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7"/>
      <c r="B17" s="63"/>
      <c r="C17" s="63"/>
      <c r="D17" s="57"/>
      <c r="E17" s="56" t="str">
        <f>午餐設計表!E18</f>
        <v>蔥(0.5K/把)</v>
      </c>
      <c r="F17" s="63"/>
      <c r="G17" s="57">
        <f>午餐設計表!F18</f>
        <v>1</v>
      </c>
      <c r="H17" s="56" t="str">
        <f>午餐設計表!H18</f>
        <v>九層塔</v>
      </c>
      <c r="I17" s="63"/>
      <c r="J17" s="57">
        <f>午餐設計表!I18</f>
        <v>0.2</v>
      </c>
      <c r="K17" s="56" t="str">
        <f>午餐設計表!K17</f>
        <v>蔥(0.5K/把)</v>
      </c>
      <c r="L17" s="63"/>
      <c r="M17" s="57">
        <f>午餐設計表!L17</f>
        <v>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31.0 g</v>
      </c>
      <c r="V17" s="64" t="s">
        <v>47</v>
      </c>
      <c r="W17" s="60" t="str">
        <f>午餐設計表!X18</f>
        <v>1.2份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薑片(0.6K)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611大卡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蘑菇洋蔥肉片</v>
      </c>
      <c r="F20" s="51"/>
      <c r="G20" s="51"/>
      <c r="H20" s="51" t="str">
        <f>午餐設計表!H22</f>
        <v>麥克雞塊(*2)</v>
      </c>
      <c r="I20" s="51"/>
      <c r="J20" s="51"/>
      <c r="K20" s="51" t="str">
        <f>午餐設計表!K22</f>
        <v>扁蒲燴什錦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冬瓜仙草蜜</v>
      </c>
      <c r="R20" s="51"/>
      <c r="S20" s="51"/>
      <c r="T20" s="354" t="str">
        <f>午餐設計表!T22</f>
        <v>光泉鮮奶(424+10備)(契約)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溫體肉片(井野)(臺灣)</v>
      </c>
      <c r="F21" s="56"/>
      <c r="G21" s="57">
        <f>午餐設計表!F23</f>
        <v>28</v>
      </c>
      <c r="H21" s="56" t="str">
        <f>午餐設計表!H23</f>
        <v>麥克雞塊(CAS)(Ｋ)</v>
      </c>
      <c r="I21" s="56"/>
      <c r="J21" s="57">
        <f>午餐設計表!I23</f>
        <v>22</v>
      </c>
      <c r="K21" s="56" t="str">
        <f>午餐設計表!K23</f>
        <v>扁蒲(切大丁)</v>
      </c>
      <c r="L21" s="56"/>
      <c r="M21" s="57">
        <f>午餐設計表!L23</f>
        <v>24</v>
      </c>
      <c r="N21" s="56" t="str">
        <f>午餐設計表!N23</f>
        <v>履歷青江菜(切實重)</v>
      </c>
      <c r="O21" s="56"/>
      <c r="P21" s="57">
        <f>午餐設計表!O23</f>
        <v>30</v>
      </c>
      <c r="Q21" s="56" t="str">
        <f>午餐設計表!Q23</f>
        <v>冬瓜塊小(0.6K)</v>
      </c>
      <c r="R21" s="56"/>
      <c r="S21" s="57">
        <f>午餐設計表!R23</f>
        <v>10</v>
      </c>
      <c r="T21" s="355"/>
      <c r="U21" s="58" t="str">
        <f>午餐設計表!V23</f>
        <v>154.3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8</v>
      </c>
      <c r="B22" s="56"/>
      <c r="C22" s="56"/>
      <c r="D22" s="56"/>
      <c r="E22" s="56" t="str">
        <f>午餐設計表!E24</f>
        <v>洋蔥(去皮)</v>
      </c>
      <c r="F22" s="56"/>
      <c r="G22" s="57">
        <f>午餐設計表!F24</f>
        <v>13</v>
      </c>
      <c r="H22" s="56">
        <f>午餐設計表!H24</f>
        <v>0</v>
      </c>
      <c r="I22" s="56"/>
      <c r="J22" s="57">
        <f>午餐設計表!I24</f>
        <v>0</v>
      </c>
      <c r="K22" s="56" t="str">
        <f>午餐設計表!K24</f>
        <v>溫體肉絲(井野)(臺灣)</v>
      </c>
      <c r="L22" s="56"/>
      <c r="M22" s="57">
        <f>午餐設計表!L24</f>
        <v>5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仙草蜜(5K/桶)</v>
      </c>
      <c r="R22" s="56"/>
      <c r="S22" s="57">
        <f>午餐設計表!R24</f>
        <v>8</v>
      </c>
      <c r="T22" s="355"/>
      <c r="U22" s="61" t="s">
        <v>40</v>
      </c>
      <c r="V22" s="62" t="s">
        <v>41</v>
      </c>
      <c r="W22" s="60" t="str">
        <f>午餐設計表!X24</f>
        <v>3.7份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蒜仁(0.6K/包)</v>
      </c>
      <c r="F23" s="63"/>
      <c r="G23" s="57">
        <f>午餐設計表!F25</f>
        <v>1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白精靈菇 (QR)</v>
      </c>
      <c r="L23" s="63"/>
      <c r="M23" s="57">
        <f>午餐設計表!L25</f>
        <v>2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二砂台糖(1K/包)</v>
      </c>
      <c r="R23" s="63"/>
      <c r="S23" s="57">
        <f>午餐設計表!R25</f>
        <v>5</v>
      </c>
      <c r="T23" s="355"/>
      <c r="U23" s="58" t="str">
        <f>午餐設計表!V24</f>
        <v>33.0 g</v>
      </c>
      <c r="V23" s="62" t="s">
        <v>43</v>
      </c>
      <c r="W23" s="60" t="str">
        <f>午餐設計表!X25</f>
        <v>1.7份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蔥(0.5K/把)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紅蘿蔔(切片)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 t="str">
        <f>午餐設計表!E27</f>
        <v>蘑菇醬台塑(3K)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蝦米</v>
      </c>
      <c r="L25" s="63"/>
      <c r="M25" s="57">
        <f>午餐設計表!L27</f>
        <v>0.1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44.5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408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1090大卡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咖哩雞</v>
      </c>
      <c r="F28" s="51"/>
      <c r="G28" s="51"/>
      <c r="H28" s="51" t="str">
        <f>午餐設計表!H31</f>
        <v>紅燒雙結</v>
      </c>
      <c r="I28" s="51"/>
      <c r="J28" s="51"/>
      <c r="K28" s="51" t="str">
        <f>午餐設計表!K31</f>
        <v>滷蛋</v>
      </c>
      <c r="L28" s="51"/>
      <c r="M28" s="51"/>
      <c r="N28" s="51" t="str">
        <f>午餐設計表!N31</f>
        <v>炒有機油江菜</v>
      </c>
      <c r="O28" s="51"/>
      <c r="P28" s="51"/>
      <c r="Q28" s="51" t="str">
        <f>午餐設計表!Q31</f>
        <v>黃瓜湯</v>
      </c>
      <c r="R28" s="51"/>
      <c r="S28" s="51"/>
      <c r="T28" s="354" t="str">
        <f>午餐設計表!T31</f>
        <v>履歷豆奶(424+10)(獎勵金)</v>
      </c>
      <c r="U28" s="52" t="s">
        <v>36</v>
      </c>
      <c r="V28" s="53" t="s">
        <v>37</v>
      </c>
      <c r="W28" s="54" t="str">
        <f>午餐設計表!X31</f>
        <v>6.5份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上雞胸丁(CAS)</v>
      </c>
      <c r="F29" s="56"/>
      <c r="G29" s="57">
        <f>午餐設計表!F32</f>
        <v>30</v>
      </c>
      <c r="H29" s="56" t="str">
        <f>午餐設計表!H32</f>
        <v>海帶結</v>
      </c>
      <c r="I29" s="56"/>
      <c r="J29" s="57">
        <f>午餐設計表!I32</f>
        <v>12</v>
      </c>
      <c r="K29" s="56" t="str">
        <f>午餐設計表!K32</f>
        <v>滷雞蛋(國產:台灣)</v>
      </c>
      <c r="L29" s="56"/>
      <c r="M29" s="57">
        <f>午餐設計表!L32</f>
        <v>408</v>
      </c>
      <c r="N29" s="56" t="str">
        <f>午餐設計表!N32</f>
        <v>有機油江菜(彰-尚紘)(切)</v>
      </c>
      <c r="O29" s="56"/>
      <c r="P29" s="57">
        <f>午餐設計表!O32</f>
        <v>30</v>
      </c>
      <c r="Q29" s="56" t="str">
        <f>午餐設計表!Q32</f>
        <v>大黃瓜(切大丁)</v>
      </c>
      <c r="R29" s="56"/>
      <c r="S29" s="57">
        <f>午餐設計表!R32</f>
        <v>16</v>
      </c>
      <c r="T29" s="355"/>
      <c r="U29" s="58" t="str">
        <f>午餐設計表!V32</f>
        <v>122.0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9</v>
      </c>
      <c r="B30" s="56"/>
      <c r="C30" s="56"/>
      <c r="D30" s="56"/>
      <c r="E30" s="56" t="str">
        <f>午餐設計表!E33</f>
        <v>洋芋(去皮-泡水)</v>
      </c>
      <c r="F30" s="56"/>
      <c r="G30" s="57">
        <f>午餐設計表!F33</f>
        <v>9</v>
      </c>
      <c r="H30" s="56" t="str">
        <f>午餐設計表!H33</f>
        <v>非基改豆干結</v>
      </c>
      <c r="I30" s="56"/>
      <c r="J30" s="57">
        <f>午餐設計表!I33</f>
        <v>12</v>
      </c>
      <c r="K30" s="56" t="str">
        <f>午餐設計表!K33</f>
        <v>滷雞蛋(國產:台灣)(備品)</v>
      </c>
      <c r="L30" s="56"/>
      <c r="M30" s="57">
        <f>午餐設計表!L33</f>
        <v>15</v>
      </c>
      <c r="N30" s="56" t="str">
        <f>午餐設計表!N33</f>
        <v>碎蒜(0.6K/包)</v>
      </c>
      <c r="O30" s="56"/>
      <c r="P30" s="57">
        <f>午餐設計表!O33</f>
        <v>1</v>
      </c>
      <c r="Q30" s="56" t="str">
        <f>午餐設計表!Q33</f>
        <v>大骨(CAS)</v>
      </c>
      <c r="R30" s="56"/>
      <c r="S30" s="57">
        <f>午餐設計表!R33</f>
        <v>4</v>
      </c>
      <c r="T30" s="355"/>
      <c r="U30" s="61" t="s">
        <v>40</v>
      </c>
      <c r="V30" s="62" t="s">
        <v>41</v>
      </c>
      <c r="W30" s="60" t="str">
        <f>午餐設計表!X33</f>
        <v>4.7份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洋蔥(去皮)</v>
      </c>
      <c r="F31" s="63"/>
      <c r="G31" s="57">
        <f>午餐設計表!F34</f>
        <v>3</v>
      </c>
      <c r="H31" s="56" t="str">
        <f>午餐設計表!H34</f>
        <v>滷包(30g-小包)</v>
      </c>
      <c r="I31" s="56"/>
      <c r="J31" s="57">
        <f>午餐設計表!I34</f>
        <v>4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香菜(150g/把)</v>
      </c>
      <c r="R31" s="63"/>
      <c r="S31" s="57">
        <f>午餐設計表!R34</f>
        <v>1</v>
      </c>
      <c r="T31" s="355"/>
      <c r="U31" s="58" t="str">
        <f>午餐設計表!V33</f>
        <v>31.2 g</v>
      </c>
      <c r="V31" s="62" t="s">
        <v>43</v>
      </c>
      <c r="W31" s="60" t="str">
        <f>午餐設計表!X34</f>
        <v>1.7份</v>
      </c>
    </row>
    <row r="32" spans="1:23" ht="27.75" customHeight="1" x14ac:dyDescent="0.3">
      <c r="A32" s="357" t="s">
        <v>52</v>
      </c>
      <c r="B32" s="63"/>
      <c r="C32" s="63"/>
      <c r="D32" s="56"/>
      <c r="E32" s="56" t="str">
        <f>午餐設計表!E35</f>
        <v>紅蘿蔔(去皮)</v>
      </c>
      <c r="F32" s="63"/>
      <c r="G32" s="57">
        <f>午餐設計表!F35</f>
        <v>3</v>
      </c>
      <c r="H32" s="56" t="str">
        <f>午餐設計表!H35</f>
        <v>鴻喜菇 (QR)</v>
      </c>
      <c r="I32" s="56"/>
      <c r="J32" s="57">
        <f>午餐設計表!I35</f>
        <v>3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 t="str">
        <f>午餐設計表!E36</f>
        <v>咖哩粉小磨坊(600g)</v>
      </c>
      <c r="F33" s="63"/>
      <c r="G33" s="57">
        <f>午餐設計表!F36</f>
        <v>1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52.6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蒜仁(0.6K/包)</v>
      </c>
      <c r="F34" s="63"/>
      <c r="G34" s="57">
        <f>午餐設計表!F37</f>
        <v>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408</v>
      </c>
      <c r="B35" s="63"/>
      <c r="C35" s="63"/>
      <c r="D35" s="56"/>
      <c r="E35" s="56" t="str">
        <f>午餐設計表!E38</f>
        <v>蔥(0.5K/把)</v>
      </c>
      <c r="F35" s="63"/>
      <c r="G35" s="57">
        <f>午餐設計表!F38</f>
        <v>1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985大卡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X雙十放假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 t="str">
        <f>午餐設計表!X40</f>
        <v>0.0份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5"/>
      <c r="U37" s="58" t="str">
        <f>午餐設計表!V41</f>
        <v>0.0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 t="str">
        <f>午餐設計表!X42</f>
        <v>0.0份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 t="str">
        <f>午餐設計表!V42</f>
        <v>0.0 g</v>
      </c>
      <c r="V39" s="62" t="s">
        <v>43</v>
      </c>
      <c r="W39" s="60" t="str">
        <f>午餐設計表!X43</f>
        <v>0.0份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0.0 g</v>
      </c>
      <c r="V41" s="64" t="s">
        <v>47</v>
      </c>
      <c r="W41" s="60" t="str">
        <f>午餐設計表!X45</f>
        <v>0.0份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408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0大卡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114學年度第1學期第6週午餐菜單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6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10</v>
      </c>
      <c r="O2" s="121" t="s">
        <v>3</v>
      </c>
      <c r="P2" s="121">
        <f>午餐設計表!B15</f>
        <v>7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10</v>
      </c>
      <c r="Z2" s="126" t="s">
        <v>61</v>
      </c>
      <c r="AA2" s="126">
        <f>午餐設計表!B24</f>
        <v>8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10</v>
      </c>
      <c r="AK2" s="126" t="s">
        <v>3</v>
      </c>
      <c r="AL2" s="126">
        <f>午餐設計表!B33</f>
        <v>9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10</v>
      </c>
      <c r="AV2" s="126" t="s">
        <v>3</v>
      </c>
      <c r="AW2" s="126">
        <f>午餐設計表!B42</f>
        <v>10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408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408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408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408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408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X中秋放假</v>
      </c>
      <c r="D4" s="444"/>
      <c r="E4" s="444"/>
      <c r="F4" s="444"/>
      <c r="G4" s="444"/>
      <c r="H4" s="449"/>
      <c r="I4" s="135">
        <f>午餐設計表!B12</f>
        <v>408</v>
      </c>
      <c r="J4" s="443"/>
      <c r="K4" s="444"/>
      <c r="L4" s="445"/>
      <c r="M4" s="133" t="s">
        <v>2</v>
      </c>
      <c r="N4" s="443" t="str">
        <f>午餐設計表!D13</f>
        <v>白米飯(雜糧各送3K)</v>
      </c>
      <c r="O4" s="444"/>
      <c r="P4" s="444"/>
      <c r="Q4" s="444"/>
      <c r="R4" s="444"/>
      <c r="S4" s="449"/>
      <c r="T4" s="135">
        <f>午餐設計表!B21</f>
        <v>408</v>
      </c>
      <c r="U4" s="443"/>
      <c r="V4" s="444"/>
      <c r="W4" s="445"/>
      <c r="X4" s="133" t="s">
        <v>2</v>
      </c>
      <c r="Y4" s="443" t="str">
        <f>午餐設計表!D22</f>
        <v>五穀米飯</v>
      </c>
      <c r="Z4" s="444"/>
      <c r="AA4" s="444"/>
      <c r="AB4" s="444"/>
      <c r="AC4" s="444"/>
      <c r="AD4" s="449"/>
      <c r="AE4" s="135">
        <f>午餐設計表!B30</f>
        <v>408</v>
      </c>
      <c r="AF4" s="443"/>
      <c r="AG4" s="444"/>
      <c r="AH4" s="445"/>
      <c r="AI4" s="133" t="s">
        <v>2</v>
      </c>
      <c r="AJ4" s="443" t="str">
        <f>午餐設計表!D31</f>
        <v>紫米飯</v>
      </c>
      <c r="AK4" s="444"/>
      <c r="AL4" s="444"/>
      <c r="AM4" s="444"/>
      <c r="AN4" s="444"/>
      <c r="AO4" s="449"/>
      <c r="AP4" s="136">
        <f>午餐設計表!B39</f>
        <v>408</v>
      </c>
      <c r="AQ4" s="448"/>
      <c r="AR4" s="444"/>
      <c r="AS4" s="445"/>
      <c r="AT4" s="131" t="s">
        <v>2</v>
      </c>
      <c r="AU4" s="443" t="str">
        <f>午餐設計表!D40</f>
        <v>X雙十放假</v>
      </c>
      <c r="AV4" s="444"/>
      <c r="AW4" s="444"/>
      <c r="AX4" s="444"/>
      <c r="AY4" s="444"/>
      <c r="AZ4" s="449"/>
      <c r="BA4" s="136">
        <f>午餐設計表!B48</f>
        <v>408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>
        <f>午餐設計表!E4</f>
        <v>0</v>
      </c>
      <c r="C6" s="422">
        <f>午餐設計表!E5</f>
        <v>0</v>
      </c>
      <c r="D6" s="422"/>
      <c r="E6" s="422"/>
      <c r="F6" s="422"/>
      <c r="G6" s="145">
        <f>午餐設計表!F5</f>
        <v>0</v>
      </c>
      <c r="H6" s="146">
        <f>午餐設計表!G5</f>
        <v>0</v>
      </c>
      <c r="I6" s="147">
        <f t="shared" ref="I6:I12" si="0">G6*1000/$I$4</f>
        <v>0</v>
      </c>
      <c r="J6" s="148"/>
      <c r="K6" s="149"/>
      <c r="L6" s="149">
        <f t="shared" ref="L6:L35" si="1">G6*K6</f>
        <v>0</v>
      </c>
      <c r="M6" s="432" t="str">
        <f>午餐設計表!E13</f>
        <v>香滷雞排</v>
      </c>
      <c r="N6" s="422" t="str">
        <f>午餐設計表!E14</f>
        <v>雞排(6)(QR)醃料-滷</v>
      </c>
      <c r="O6" s="422"/>
      <c r="P6" s="422"/>
      <c r="Q6" s="422"/>
      <c r="R6" s="150">
        <f>午餐設計表!F14</f>
        <v>408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432" t="str">
        <f>午餐設計表!E22</f>
        <v>蘑菇洋蔥肉片</v>
      </c>
      <c r="Y6" s="422" t="str">
        <f>午餐設計表!E23</f>
        <v>溫體肉片(井野)(臺灣)</v>
      </c>
      <c r="Z6" s="422"/>
      <c r="AA6" s="422"/>
      <c r="AB6" s="422"/>
      <c r="AC6" s="155">
        <f>午餐設計表!F23</f>
        <v>28</v>
      </c>
      <c r="AD6" s="156" t="str">
        <f>午餐設計表!G23</f>
        <v>公斤</v>
      </c>
      <c r="AE6" s="157">
        <f t="shared" ref="AE6:AE12" si="4">AC6*1000/$AE$4</f>
        <v>68.627450980392155</v>
      </c>
      <c r="AF6" s="157"/>
      <c r="AG6" s="158"/>
      <c r="AH6" s="159">
        <f t="shared" ref="AH6:AH35" si="5">AG6*AC6</f>
        <v>0</v>
      </c>
      <c r="AI6" s="432" t="str">
        <f>午餐設計表!E31</f>
        <v>咖哩雞</v>
      </c>
      <c r="AJ6" s="422" t="str">
        <f>午餐設計表!E32</f>
        <v>上雞胸丁(CAS)</v>
      </c>
      <c r="AK6" s="422"/>
      <c r="AL6" s="422"/>
      <c r="AM6" s="422"/>
      <c r="AN6" s="150">
        <f>午餐設計表!F32</f>
        <v>30</v>
      </c>
      <c r="AO6" s="160" t="str">
        <f>午餐設計表!G32</f>
        <v>公斤</v>
      </c>
      <c r="AP6" s="161">
        <f t="shared" ref="AP6:AP12" si="6">AN6*1000/$AP$4</f>
        <v>73.529411764705884</v>
      </c>
      <c r="AQ6" s="162"/>
      <c r="AR6" s="160"/>
      <c r="AS6" s="163">
        <f t="shared" ref="AS6:AS27" si="7">AR6*AN6</f>
        <v>0</v>
      </c>
      <c r="AT6" s="426">
        <f>午餐設計表!E40</f>
        <v>0</v>
      </c>
      <c r="AU6" s="422">
        <f>午餐設計表!E41</f>
        <v>0</v>
      </c>
      <c r="AV6" s="422"/>
      <c r="AW6" s="422"/>
      <c r="AX6" s="422"/>
      <c r="AY6" s="164">
        <f>午餐設計表!F41</f>
        <v>0</v>
      </c>
      <c r="AZ6" s="151">
        <f>午餐設計表!G41</f>
        <v>0</v>
      </c>
      <c r="BA6" s="165">
        <f t="shared" ref="BA6:BA12" si="8">AY6*1000/$BA$4</f>
        <v>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>
        <f>午餐設計表!E6</f>
        <v>0</v>
      </c>
      <c r="D7" s="411"/>
      <c r="E7" s="411"/>
      <c r="F7" s="411"/>
      <c r="G7" s="167">
        <f>午餐設計表!F6</f>
        <v>0</v>
      </c>
      <c r="H7" s="168">
        <f>午餐設計表!G6</f>
        <v>0</v>
      </c>
      <c r="I7" s="169">
        <f t="shared" si="0"/>
        <v>0</v>
      </c>
      <c r="J7" s="169"/>
      <c r="K7" s="170"/>
      <c r="L7" s="149">
        <f t="shared" si="1"/>
        <v>0</v>
      </c>
      <c r="M7" s="433"/>
      <c r="N7" s="411" t="str">
        <f>午餐設計表!E15</f>
        <v>雞排(6)(QR)醃料-滷(備品)</v>
      </c>
      <c r="O7" s="411"/>
      <c r="P7" s="411"/>
      <c r="Q7" s="411"/>
      <c r="R7" s="171">
        <f>午餐設計表!F15</f>
        <v>15</v>
      </c>
      <c r="S7" s="172" t="str">
        <f>午餐設計表!G15</f>
        <v>片</v>
      </c>
      <c r="T7" s="173">
        <f t="shared" si="2"/>
        <v>36.764705882352942</v>
      </c>
      <c r="U7" s="173"/>
      <c r="V7" s="174"/>
      <c r="W7" s="175">
        <f t="shared" si="3"/>
        <v>0</v>
      </c>
      <c r="X7" s="433"/>
      <c r="Y7" s="411" t="str">
        <f>午餐設計表!E24</f>
        <v>洋蔥(去皮)</v>
      </c>
      <c r="Z7" s="411"/>
      <c r="AA7" s="411"/>
      <c r="AB7" s="411"/>
      <c r="AC7" s="176">
        <f>午餐設計表!F24</f>
        <v>13</v>
      </c>
      <c r="AD7" s="177" t="str">
        <f>午餐設計表!G24</f>
        <v>公斤</v>
      </c>
      <c r="AE7" s="178">
        <f t="shared" si="4"/>
        <v>31.862745098039216</v>
      </c>
      <c r="AF7" s="178"/>
      <c r="AG7" s="179"/>
      <c r="AH7" s="180">
        <f t="shared" si="5"/>
        <v>0</v>
      </c>
      <c r="AI7" s="433"/>
      <c r="AJ7" s="411" t="str">
        <f>午餐設計表!E33</f>
        <v>洋芋(去皮-泡水)</v>
      </c>
      <c r="AK7" s="411"/>
      <c r="AL7" s="411"/>
      <c r="AM7" s="411"/>
      <c r="AN7" s="171">
        <f>午餐設計表!F33</f>
        <v>9</v>
      </c>
      <c r="AO7" s="181" t="str">
        <f>午餐設計表!G33</f>
        <v>公斤</v>
      </c>
      <c r="AP7" s="182">
        <f t="shared" si="6"/>
        <v>22.058823529411764</v>
      </c>
      <c r="AQ7" s="183"/>
      <c r="AR7" s="181"/>
      <c r="AS7" s="184">
        <f t="shared" si="7"/>
        <v>0</v>
      </c>
      <c r="AT7" s="427"/>
      <c r="AU7" s="411">
        <f>午餐設計表!E42</f>
        <v>0</v>
      </c>
      <c r="AV7" s="411"/>
      <c r="AW7" s="411"/>
      <c r="AX7" s="411"/>
      <c r="AY7" s="185">
        <f>午餐設計表!F42</f>
        <v>0</v>
      </c>
      <c r="AZ7" s="172">
        <f>午餐設計表!G42</f>
        <v>0</v>
      </c>
      <c r="BA7" s="186">
        <f t="shared" si="8"/>
        <v>0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>
        <f>午餐設計表!E7</f>
        <v>0</v>
      </c>
      <c r="D8" s="411"/>
      <c r="E8" s="411"/>
      <c r="F8" s="411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433"/>
      <c r="N8" s="411" t="str">
        <f>午餐設計表!E16</f>
        <v>滷包(30g-小包)</v>
      </c>
      <c r="O8" s="411"/>
      <c r="P8" s="411"/>
      <c r="Q8" s="411"/>
      <c r="R8" s="171">
        <f>午餐設計表!F16</f>
        <v>4</v>
      </c>
      <c r="S8" s="172" t="str">
        <f>午餐設計表!G16</f>
        <v>包</v>
      </c>
      <c r="T8" s="173">
        <f t="shared" si="2"/>
        <v>9.8039215686274517</v>
      </c>
      <c r="U8" s="173"/>
      <c r="V8" s="174"/>
      <c r="W8" s="175">
        <f t="shared" si="3"/>
        <v>0</v>
      </c>
      <c r="X8" s="433"/>
      <c r="Y8" s="411" t="str">
        <f>午餐設計表!E25</f>
        <v>蒜仁(0.6K/包)</v>
      </c>
      <c r="Z8" s="411"/>
      <c r="AA8" s="411"/>
      <c r="AB8" s="411"/>
      <c r="AC8" s="176">
        <f>午餐設計表!F25</f>
        <v>1</v>
      </c>
      <c r="AD8" s="177" t="str">
        <f>午餐設計表!G25</f>
        <v>包</v>
      </c>
      <c r="AE8" s="178">
        <f t="shared" si="4"/>
        <v>2.4509803921568629</v>
      </c>
      <c r="AF8" s="178"/>
      <c r="AG8" s="179"/>
      <c r="AH8" s="180">
        <f t="shared" si="5"/>
        <v>0</v>
      </c>
      <c r="AI8" s="433"/>
      <c r="AJ8" s="411" t="str">
        <f>午餐設計表!E34</f>
        <v>洋蔥(去皮)</v>
      </c>
      <c r="AK8" s="411"/>
      <c r="AL8" s="411"/>
      <c r="AM8" s="411"/>
      <c r="AN8" s="171">
        <f>午餐設計表!F34</f>
        <v>3</v>
      </c>
      <c r="AO8" s="181" t="str">
        <f>午餐設計表!G34</f>
        <v>公斤</v>
      </c>
      <c r="AP8" s="182">
        <f t="shared" si="6"/>
        <v>7.3529411764705879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>
        <f>午餐設計表!E8</f>
        <v>0</v>
      </c>
      <c r="D9" s="411"/>
      <c r="E9" s="411"/>
      <c r="F9" s="411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433"/>
      <c r="N9" s="411" t="str">
        <f>午餐設計表!E17</f>
        <v>蒜仁(0.6K/包)</v>
      </c>
      <c r="O9" s="411"/>
      <c r="P9" s="411"/>
      <c r="Q9" s="411"/>
      <c r="R9" s="171">
        <f>午餐設計表!F17</f>
        <v>1</v>
      </c>
      <c r="S9" s="172" t="str">
        <f>午餐設計表!G17</f>
        <v>包</v>
      </c>
      <c r="T9" s="173">
        <f t="shared" si="2"/>
        <v>2.4509803921568629</v>
      </c>
      <c r="U9" s="173"/>
      <c r="V9" s="174"/>
      <c r="W9" s="175">
        <f t="shared" si="3"/>
        <v>0</v>
      </c>
      <c r="X9" s="433"/>
      <c r="Y9" s="411" t="str">
        <f>午餐設計表!E26</f>
        <v>蔥(0.5K/把)</v>
      </c>
      <c r="Z9" s="411"/>
      <c r="AA9" s="411"/>
      <c r="AB9" s="411"/>
      <c r="AC9" s="176">
        <f>午餐設計表!F26</f>
        <v>1</v>
      </c>
      <c r="AD9" s="177" t="str">
        <f>午餐設計表!G26</f>
        <v>把</v>
      </c>
      <c r="AE9" s="178">
        <f t="shared" si="4"/>
        <v>2.4509803921568629</v>
      </c>
      <c r="AF9" s="178"/>
      <c r="AG9" s="179"/>
      <c r="AH9" s="180">
        <f t="shared" si="5"/>
        <v>0</v>
      </c>
      <c r="AI9" s="433"/>
      <c r="AJ9" s="411" t="str">
        <f>午餐設計表!E35</f>
        <v>紅蘿蔔(去皮)</v>
      </c>
      <c r="AK9" s="411"/>
      <c r="AL9" s="411"/>
      <c r="AM9" s="411"/>
      <c r="AN9" s="171">
        <f>午餐設計表!F35</f>
        <v>3</v>
      </c>
      <c r="AO9" s="181" t="str">
        <f>午餐設計表!G35</f>
        <v>公斤</v>
      </c>
      <c r="AP9" s="182">
        <f t="shared" si="6"/>
        <v>7.3529411764705879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 t="str">
        <f>午餐設計表!E18</f>
        <v>蔥(0.5K/把)</v>
      </c>
      <c r="O10" s="411"/>
      <c r="P10" s="411"/>
      <c r="Q10" s="411"/>
      <c r="R10" s="171">
        <f>午餐設計表!F18</f>
        <v>1</v>
      </c>
      <c r="S10" s="172" t="str">
        <f>午餐設計表!G18</f>
        <v>把</v>
      </c>
      <c r="T10" s="173">
        <f t="shared" si="2"/>
        <v>2.4509803921568629</v>
      </c>
      <c r="U10" s="173"/>
      <c r="V10" s="174"/>
      <c r="W10" s="175">
        <f t="shared" si="3"/>
        <v>0</v>
      </c>
      <c r="X10" s="433"/>
      <c r="Y10" s="411" t="str">
        <f>午餐設計表!E27</f>
        <v>蘑菇醬台塑(3K)</v>
      </c>
      <c r="Z10" s="411"/>
      <c r="AA10" s="411"/>
      <c r="AB10" s="411"/>
      <c r="AC10" s="176">
        <f>午餐設計表!F27</f>
        <v>1</v>
      </c>
      <c r="AD10" s="177" t="str">
        <f>午餐設計表!G27</f>
        <v>罐</v>
      </c>
      <c r="AE10" s="178">
        <f t="shared" si="4"/>
        <v>2.4509803921568629</v>
      </c>
      <c r="AF10" s="178"/>
      <c r="AG10" s="179"/>
      <c r="AH10" s="180">
        <f t="shared" si="5"/>
        <v>0</v>
      </c>
      <c r="AI10" s="433"/>
      <c r="AJ10" s="411" t="str">
        <f>午餐設計表!E36</f>
        <v>咖哩粉小磨坊(600g)</v>
      </c>
      <c r="AK10" s="411"/>
      <c r="AL10" s="411"/>
      <c r="AM10" s="411"/>
      <c r="AN10" s="171">
        <f>午餐設計表!F36</f>
        <v>1</v>
      </c>
      <c r="AO10" s="181" t="str">
        <f>午餐設計表!G36</f>
        <v>盒</v>
      </c>
      <c r="AP10" s="182">
        <f t="shared" si="6"/>
        <v>2.4509803921568629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 t="str">
        <f>午餐設計表!E19</f>
        <v>薑片(0.6K)</v>
      </c>
      <c r="O11" s="411"/>
      <c r="P11" s="411"/>
      <c r="Q11" s="411"/>
      <c r="R11" s="171">
        <f>午餐設計表!F19</f>
        <v>1</v>
      </c>
      <c r="S11" s="172" t="str">
        <f>午餐設計表!G19</f>
        <v>包</v>
      </c>
      <c r="T11" s="173">
        <f t="shared" si="2"/>
        <v>2.4509803921568629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 t="str">
        <f>午餐設計表!E37</f>
        <v>蒜仁(0.6K/包)</v>
      </c>
      <c r="AK11" s="411"/>
      <c r="AL11" s="411"/>
      <c r="AM11" s="411"/>
      <c r="AN11" s="171">
        <f>午餐設計表!F37</f>
        <v>1</v>
      </c>
      <c r="AO11" s="181" t="str">
        <f>午餐設計表!G37</f>
        <v>包</v>
      </c>
      <c r="AP11" s="182">
        <f t="shared" si="6"/>
        <v>2.4509803921568629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 t="str">
        <f>午餐設計表!E38</f>
        <v>蔥(0.5K/把)</v>
      </c>
      <c r="AK12" s="411"/>
      <c r="AL12" s="411"/>
      <c r="AM12" s="411"/>
      <c r="AN12" s="171">
        <f>午餐設計表!F38</f>
        <v>1</v>
      </c>
      <c r="AO12" s="181" t="str">
        <f>午餐設計表!G38</f>
        <v>把</v>
      </c>
      <c r="AP12" s="182">
        <f t="shared" si="6"/>
        <v>2.4509803921568629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>
        <f>午餐設計表!H4</f>
        <v>0</v>
      </c>
      <c r="C15" s="422">
        <f>午餐設計表!H5</f>
        <v>0</v>
      </c>
      <c r="D15" s="422"/>
      <c r="E15" s="422"/>
      <c r="F15" s="422"/>
      <c r="G15" s="150">
        <f>午餐設計表!I5</f>
        <v>0</v>
      </c>
      <c r="H15" s="218">
        <f>午餐設計表!J5</f>
        <v>0</v>
      </c>
      <c r="I15" s="147">
        <f t="shared" ref="I15:I21" si="10">G15*1000/$I$4</f>
        <v>0</v>
      </c>
      <c r="J15" s="147"/>
      <c r="K15" s="149"/>
      <c r="L15" s="149">
        <f t="shared" si="1"/>
        <v>0</v>
      </c>
      <c r="M15" s="423" t="str">
        <f>午餐設計表!H13</f>
        <v>三杯魷魚圈</v>
      </c>
      <c r="N15" s="422" t="str">
        <f>午餐設計表!H14</f>
        <v>杏鮑菇頭(切小丁)</v>
      </c>
      <c r="O15" s="422"/>
      <c r="P15" s="422"/>
      <c r="Q15" s="422"/>
      <c r="R15" s="150">
        <f>午餐設計表!I14</f>
        <v>12</v>
      </c>
      <c r="S15" s="151" t="str">
        <f>午餐設計表!J14</f>
        <v>公斤</v>
      </c>
      <c r="T15" s="152">
        <f t="shared" ref="T15:T21" si="11">R15*1000/$T$4</f>
        <v>29.411764705882351</v>
      </c>
      <c r="U15" s="152"/>
      <c r="V15" s="153"/>
      <c r="W15" s="154">
        <f t="shared" si="3"/>
        <v>0</v>
      </c>
      <c r="X15" s="423" t="str">
        <f>午餐設計表!H22</f>
        <v>麥克雞塊(*2)</v>
      </c>
      <c r="Y15" s="422" t="str">
        <f>午餐設計表!H23</f>
        <v>麥克雞塊(CAS)(Ｋ)</v>
      </c>
      <c r="Z15" s="422"/>
      <c r="AA15" s="422"/>
      <c r="AB15" s="422"/>
      <c r="AC15" s="150">
        <f>午餐設計表!I23</f>
        <v>22</v>
      </c>
      <c r="AD15" s="151" t="str">
        <f>午餐設計表!J23</f>
        <v>公斤</v>
      </c>
      <c r="AE15" s="157">
        <f t="shared" ref="AE15:AE21" si="12">AC15*1000/$AE$4</f>
        <v>53.921568627450981</v>
      </c>
      <c r="AF15" s="157"/>
      <c r="AG15" s="158"/>
      <c r="AH15" s="159">
        <f t="shared" si="5"/>
        <v>0</v>
      </c>
      <c r="AI15" s="423" t="str">
        <f>午餐設計表!H31</f>
        <v>紅燒雙結</v>
      </c>
      <c r="AJ15" s="422" t="str">
        <f>午餐設計表!H32</f>
        <v>海帶結</v>
      </c>
      <c r="AK15" s="422"/>
      <c r="AL15" s="422"/>
      <c r="AM15" s="422"/>
      <c r="AN15" s="150">
        <f>午餐設計表!I32</f>
        <v>12</v>
      </c>
      <c r="AO15" s="219" t="str">
        <f>午餐設計表!J32</f>
        <v>公斤</v>
      </c>
      <c r="AP15" s="161">
        <f t="shared" ref="AP15:AP21" si="13">AN15*1000/$AP$4</f>
        <v>29.411764705882351</v>
      </c>
      <c r="AQ15" s="162"/>
      <c r="AR15" s="220"/>
      <c r="AS15" s="221">
        <f t="shared" si="7"/>
        <v>0</v>
      </c>
      <c r="AT15" s="424">
        <f>午餐設計表!H40</f>
        <v>0</v>
      </c>
      <c r="AU15" s="422">
        <f>午餐設計表!H41</f>
        <v>0</v>
      </c>
      <c r="AV15" s="422"/>
      <c r="AW15" s="422"/>
      <c r="AX15" s="422"/>
      <c r="AY15" s="164">
        <f>午餐設計表!I41</f>
        <v>0</v>
      </c>
      <c r="AZ15" s="222">
        <f>午餐設計表!J41</f>
        <v>0</v>
      </c>
      <c r="BA15" s="165">
        <f t="shared" ref="BA15:BA21" si="14">AY15*1000/$BA$4</f>
        <v>0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>
        <f>午餐設計表!H6</f>
        <v>0</v>
      </c>
      <c r="D16" s="411"/>
      <c r="E16" s="411"/>
      <c r="F16" s="411"/>
      <c r="G16" s="171">
        <f>午餐設計表!I6</f>
        <v>0</v>
      </c>
      <c r="H16" s="224">
        <f>午餐設計表!J6</f>
        <v>0</v>
      </c>
      <c r="I16" s="169">
        <f t="shared" si="10"/>
        <v>0</v>
      </c>
      <c r="J16" s="169"/>
      <c r="K16" s="170"/>
      <c r="L16" s="149">
        <f t="shared" si="1"/>
        <v>0</v>
      </c>
      <c r="M16" s="417"/>
      <c r="N16" s="411" t="str">
        <f>午餐設計表!H15</f>
        <v>生鮮魷魚圈(CAS)</v>
      </c>
      <c r="O16" s="411"/>
      <c r="P16" s="411"/>
      <c r="Q16" s="411"/>
      <c r="R16" s="171">
        <f>午餐設計表!I15</f>
        <v>12</v>
      </c>
      <c r="S16" s="172" t="str">
        <f>午餐設計表!J15</f>
        <v>公斤</v>
      </c>
      <c r="T16" s="173">
        <f t="shared" si="11"/>
        <v>29.411764705882351</v>
      </c>
      <c r="U16" s="173"/>
      <c r="V16" s="174"/>
      <c r="W16" s="175">
        <f t="shared" si="3"/>
        <v>0</v>
      </c>
      <c r="X16" s="417"/>
      <c r="Y16" s="411">
        <f>午餐設計表!H24</f>
        <v>0</v>
      </c>
      <c r="Z16" s="411"/>
      <c r="AA16" s="411"/>
      <c r="AB16" s="411"/>
      <c r="AC16" s="171">
        <f>午餐設計表!I24</f>
        <v>0</v>
      </c>
      <c r="AD16" s="172">
        <f>午餐設計表!J24</f>
        <v>0</v>
      </c>
      <c r="AE16" s="178">
        <f t="shared" si="12"/>
        <v>0</v>
      </c>
      <c r="AF16" s="178"/>
      <c r="AG16" s="179"/>
      <c r="AH16" s="180">
        <f t="shared" si="5"/>
        <v>0</v>
      </c>
      <c r="AI16" s="417"/>
      <c r="AJ16" s="411" t="str">
        <f>午餐設計表!H33</f>
        <v>非基改豆干結</v>
      </c>
      <c r="AK16" s="411"/>
      <c r="AL16" s="411"/>
      <c r="AM16" s="411"/>
      <c r="AN16" s="171">
        <f>午餐設計表!I33</f>
        <v>12</v>
      </c>
      <c r="AO16" s="225" t="str">
        <f>午餐設計表!J33</f>
        <v>公斤</v>
      </c>
      <c r="AP16" s="182">
        <f t="shared" si="13"/>
        <v>29.411764705882351</v>
      </c>
      <c r="AQ16" s="183"/>
      <c r="AR16" s="181"/>
      <c r="AS16" s="184">
        <f t="shared" si="7"/>
        <v>0</v>
      </c>
      <c r="AT16" s="409"/>
      <c r="AU16" s="411">
        <f>午餐設計表!H42</f>
        <v>0</v>
      </c>
      <c r="AV16" s="411"/>
      <c r="AW16" s="411"/>
      <c r="AX16" s="411"/>
      <c r="AY16" s="185">
        <f>午餐設計表!I42</f>
        <v>0</v>
      </c>
      <c r="AZ16" s="226">
        <f>午餐設計表!J42</f>
        <v>0</v>
      </c>
      <c r="BA16" s="186">
        <f t="shared" si="14"/>
        <v>0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>
        <f>午餐設計表!H7</f>
        <v>0</v>
      </c>
      <c r="D17" s="411"/>
      <c r="E17" s="411"/>
      <c r="F17" s="411"/>
      <c r="G17" s="171">
        <f>午餐設計表!I7</f>
        <v>0</v>
      </c>
      <c r="H17" s="224">
        <f>午餐設計表!J7</f>
        <v>0</v>
      </c>
      <c r="I17" s="169">
        <f t="shared" si="10"/>
        <v>0</v>
      </c>
      <c r="J17" s="169"/>
      <c r="K17" s="170"/>
      <c r="L17" s="149">
        <f t="shared" si="1"/>
        <v>0</v>
      </c>
      <c r="M17" s="417"/>
      <c r="N17" s="411" t="str">
        <f>午餐設計表!H16</f>
        <v>碎蒜(0.6K/包)</v>
      </c>
      <c r="O17" s="411"/>
      <c r="P17" s="411"/>
      <c r="Q17" s="411"/>
      <c r="R17" s="171">
        <f>午餐設計表!I16</f>
        <v>1</v>
      </c>
      <c r="S17" s="172" t="str">
        <f>午餐設計表!J16</f>
        <v>包</v>
      </c>
      <c r="T17" s="173">
        <f t="shared" si="11"/>
        <v>2.4509803921568629</v>
      </c>
      <c r="U17" s="173"/>
      <c r="V17" s="174"/>
      <c r="W17" s="175">
        <f t="shared" si="3"/>
        <v>0</v>
      </c>
      <c r="X17" s="417"/>
      <c r="Y17" s="411">
        <f>午餐設計表!H25</f>
        <v>0</v>
      </c>
      <c r="Z17" s="411"/>
      <c r="AA17" s="411"/>
      <c r="AB17" s="411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417"/>
      <c r="AJ17" s="411" t="str">
        <f>午餐設計表!H34</f>
        <v>滷包(30g-小包)</v>
      </c>
      <c r="AK17" s="411"/>
      <c r="AL17" s="411"/>
      <c r="AM17" s="411"/>
      <c r="AN17" s="171">
        <f>午餐設計表!I34</f>
        <v>4</v>
      </c>
      <c r="AO17" s="225" t="str">
        <f>午餐設計表!J34</f>
        <v>包</v>
      </c>
      <c r="AP17" s="182">
        <f t="shared" si="13"/>
        <v>9.8039215686274517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>
        <f>午餐設計表!H8</f>
        <v>0</v>
      </c>
      <c r="D18" s="411"/>
      <c r="E18" s="411"/>
      <c r="F18" s="411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417"/>
      <c r="N18" s="411" t="str">
        <f>午餐設計表!H17</f>
        <v>薑片(0.6K)</v>
      </c>
      <c r="O18" s="411"/>
      <c r="P18" s="411"/>
      <c r="Q18" s="411"/>
      <c r="R18" s="171">
        <f>午餐設計表!I17</f>
        <v>1</v>
      </c>
      <c r="S18" s="172" t="str">
        <f>午餐設計表!J17</f>
        <v>包</v>
      </c>
      <c r="T18" s="173">
        <f t="shared" si="11"/>
        <v>2.4509803921568629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 t="str">
        <f>午餐設計表!H35</f>
        <v>鴻喜菇 (QR)</v>
      </c>
      <c r="AK18" s="411"/>
      <c r="AL18" s="411"/>
      <c r="AM18" s="411"/>
      <c r="AN18" s="171">
        <f>午餐設計表!I35</f>
        <v>3</v>
      </c>
      <c r="AO18" s="225" t="str">
        <f>午餐設計表!J35</f>
        <v>公斤</v>
      </c>
      <c r="AP18" s="182">
        <f t="shared" si="13"/>
        <v>7.3529411764705879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>
        <f>午餐設計表!H9</f>
        <v>0</v>
      </c>
      <c r="D19" s="411"/>
      <c r="E19" s="411"/>
      <c r="F19" s="411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7"/>
      <c r="N19" s="411" t="str">
        <f>午餐設計表!H18</f>
        <v>九層塔</v>
      </c>
      <c r="O19" s="411"/>
      <c r="P19" s="411"/>
      <c r="Q19" s="411"/>
      <c r="R19" s="171">
        <f>午餐設計表!I18</f>
        <v>0.2</v>
      </c>
      <c r="S19" s="172" t="str">
        <f>午餐設計表!J18</f>
        <v>公斤</v>
      </c>
      <c r="T19" s="173">
        <f t="shared" si="11"/>
        <v>0.49019607843137253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>
        <f>午餐設計表!K4</f>
        <v>0</v>
      </c>
      <c r="C23" s="422">
        <f>午餐設計表!K5</f>
        <v>0</v>
      </c>
      <c r="D23" s="422"/>
      <c r="E23" s="422"/>
      <c r="F23" s="422"/>
      <c r="G23" s="150">
        <f>午餐設計表!L5</f>
        <v>0</v>
      </c>
      <c r="H23" s="151">
        <f>午餐設計表!M5</f>
        <v>0</v>
      </c>
      <c r="I23" s="147">
        <f t="shared" ref="I23:I34" si="15">G23*1000/$I$4</f>
        <v>0</v>
      </c>
      <c r="J23" s="147"/>
      <c r="K23" s="149"/>
      <c r="L23" s="149">
        <f t="shared" si="1"/>
        <v>0</v>
      </c>
      <c r="M23" s="423" t="str">
        <f>午餐設計表!K13</f>
        <v>蕃茄炒蛋</v>
      </c>
      <c r="N23" s="422" t="str">
        <f>午餐設計表!K14</f>
        <v>洗選蛋(QR)</v>
      </c>
      <c r="O23" s="422"/>
      <c r="P23" s="422"/>
      <c r="Q23" s="422"/>
      <c r="R23" s="150">
        <f>午餐設計表!L14</f>
        <v>22</v>
      </c>
      <c r="S23" s="151" t="str">
        <f>午餐設計表!M14</f>
        <v>公斤</v>
      </c>
      <c r="T23" s="152">
        <f t="shared" ref="T23:T34" si="16">R23*1000/$T$4</f>
        <v>53.921568627450981</v>
      </c>
      <c r="U23" s="152"/>
      <c r="V23" s="153"/>
      <c r="W23" s="154">
        <f t="shared" si="3"/>
        <v>0</v>
      </c>
      <c r="X23" s="423" t="str">
        <f>午餐設計表!K22</f>
        <v>扁蒲燴什錦</v>
      </c>
      <c r="Y23" s="422" t="str">
        <f>午餐設計表!K23</f>
        <v>扁蒲(切大丁)</v>
      </c>
      <c r="Z23" s="422"/>
      <c r="AA23" s="422"/>
      <c r="AB23" s="422"/>
      <c r="AC23" s="155">
        <f>午餐設計表!L23</f>
        <v>24</v>
      </c>
      <c r="AD23" s="156" t="str">
        <f>午餐設計表!M23</f>
        <v>公斤</v>
      </c>
      <c r="AE23" s="157">
        <f t="shared" ref="AE23:AE34" si="17">AC23*1000/$AE$4</f>
        <v>58.823529411764703</v>
      </c>
      <c r="AF23" s="157"/>
      <c r="AG23" s="158"/>
      <c r="AH23" s="159">
        <f t="shared" si="5"/>
        <v>0</v>
      </c>
      <c r="AI23" s="423" t="str">
        <f>午餐設計表!K31</f>
        <v>滷蛋</v>
      </c>
      <c r="AJ23" s="422" t="str">
        <f>午餐設計表!K32</f>
        <v>滷雞蛋(國產:台灣)</v>
      </c>
      <c r="AK23" s="422"/>
      <c r="AL23" s="422"/>
      <c r="AM23" s="422"/>
      <c r="AN23" s="150">
        <f>午餐設計表!L32</f>
        <v>408</v>
      </c>
      <c r="AO23" s="219" t="str">
        <f>午餐設計表!M32</f>
        <v>個</v>
      </c>
      <c r="AP23" s="161">
        <f t="shared" ref="AP23:AP34" si="18">AN23*1000/$AP$4</f>
        <v>1000</v>
      </c>
      <c r="AQ23" s="162"/>
      <c r="AR23" s="220"/>
      <c r="AS23" s="221">
        <f t="shared" si="7"/>
        <v>0</v>
      </c>
      <c r="AT23" s="424">
        <f>午餐設計表!K40</f>
        <v>0</v>
      </c>
      <c r="AU23" s="422">
        <f>午餐設計表!K41</f>
        <v>0</v>
      </c>
      <c r="AV23" s="422"/>
      <c r="AW23" s="422"/>
      <c r="AX23" s="422"/>
      <c r="AY23" s="164">
        <f>午餐設計表!L41</f>
        <v>0</v>
      </c>
      <c r="AZ23" s="151">
        <f>午餐設計表!M41</f>
        <v>0</v>
      </c>
      <c r="BA23" s="165">
        <f t="shared" ref="BA23:BA34" si="19">AY23*1000/$BA$4</f>
        <v>0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>
        <f>午餐設計表!K6</f>
        <v>0</v>
      </c>
      <c r="D24" s="411"/>
      <c r="E24" s="411"/>
      <c r="F24" s="411"/>
      <c r="G24" s="171">
        <f>午餐設計表!L6</f>
        <v>0</v>
      </c>
      <c r="H24" s="172">
        <f>午餐設計表!M6</f>
        <v>0</v>
      </c>
      <c r="I24" s="169">
        <f t="shared" si="15"/>
        <v>0</v>
      </c>
      <c r="J24" s="169"/>
      <c r="K24" s="170"/>
      <c r="L24" s="149">
        <f t="shared" si="1"/>
        <v>0</v>
      </c>
      <c r="M24" s="417"/>
      <c r="N24" s="411" t="str">
        <f>午餐設計表!K15</f>
        <v>蕃茄</v>
      </c>
      <c r="O24" s="411"/>
      <c r="P24" s="411"/>
      <c r="Q24" s="411"/>
      <c r="R24" s="171">
        <f>午餐設計表!L15</f>
        <v>10</v>
      </c>
      <c r="S24" s="172" t="str">
        <f>午餐設計表!M15</f>
        <v>公斤</v>
      </c>
      <c r="T24" s="173">
        <f t="shared" si="16"/>
        <v>24.509803921568629</v>
      </c>
      <c r="U24" s="173"/>
      <c r="V24" s="174"/>
      <c r="W24" s="175">
        <f t="shared" si="3"/>
        <v>0</v>
      </c>
      <c r="X24" s="417"/>
      <c r="Y24" s="411" t="str">
        <f>午餐設計表!K24</f>
        <v>溫體肉絲(井野)(臺灣)</v>
      </c>
      <c r="Z24" s="411"/>
      <c r="AA24" s="411"/>
      <c r="AB24" s="411"/>
      <c r="AC24" s="176">
        <f>午餐設計表!L24</f>
        <v>5</v>
      </c>
      <c r="AD24" s="177" t="str">
        <f>午餐設計表!M24</f>
        <v>公斤</v>
      </c>
      <c r="AE24" s="178">
        <f t="shared" si="17"/>
        <v>12.254901960784315</v>
      </c>
      <c r="AF24" s="178"/>
      <c r="AG24" s="179"/>
      <c r="AH24" s="180">
        <f t="shared" si="5"/>
        <v>0</v>
      </c>
      <c r="AI24" s="417"/>
      <c r="AJ24" s="411" t="str">
        <f>午餐設計表!K33</f>
        <v>滷雞蛋(國產:台灣)(備品)</v>
      </c>
      <c r="AK24" s="411"/>
      <c r="AL24" s="411"/>
      <c r="AM24" s="411"/>
      <c r="AN24" s="171">
        <f>午餐設計表!L33</f>
        <v>15</v>
      </c>
      <c r="AO24" s="225" t="str">
        <f>午餐設計表!M33</f>
        <v>個</v>
      </c>
      <c r="AP24" s="182">
        <f t="shared" si="18"/>
        <v>36.764705882352942</v>
      </c>
      <c r="AQ24" s="183"/>
      <c r="AR24" s="181"/>
      <c r="AS24" s="184">
        <f t="shared" si="7"/>
        <v>0</v>
      </c>
      <c r="AT24" s="409"/>
      <c r="AU24" s="411">
        <f>午餐設計表!K42</f>
        <v>0</v>
      </c>
      <c r="AV24" s="411"/>
      <c r="AW24" s="411"/>
      <c r="AX24" s="411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>
        <f>午餐設計表!K7</f>
        <v>0</v>
      </c>
      <c r="D25" s="411"/>
      <c r="E25" s="411"/>
      <c r="F25" s="411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7"/>
      <c r="N25" s="411" t="e">
        <f>午餐設計表!#REF!</f>
        <v>#REF!</v>
      </c>
      <c r="O25" s="411"/>
      <c r="P25" s="411"/>
      <c r="Q25" s="411"/>
      <c r="R25" s="171" t="e">
        <f>午餐設計表!#REF!</f>
        <v>#REF!</v>
      </c>
      <c r="S25" s="172" t="e">
        <f>午餐設計表!#REF!</f>
        <v>#REF!</v>
      </c>
      <c r="T25" s="173" t="e">
        <f t="shared" si="16"/>
        <v>#REF!</v>
      </c>
      <c r="U25" s="173"/>
      <c r="V25" s="174"/>
      <c r="W25" s="175" t="e">
        <f t="shared" si="3"/>
        <v>#REF!</v>
      </c>
      <c r="X25" s="417"/>
      <c r="Y25" s="411" t="str">
        <f>午餐設計表!K25</f>
        <v>白精靈菇 (QR)</v>
      </c>
      <c r="Z25" s="411"/>
      <c r="AA25" s="411"/>
      <c r="AB25" s="411"/>
      <c r="AC25" s="176">
        <f>午餐設計表!L25</f>
        <v>2</v>
      </c>
      <c r="AD25" s="177" t="str">
        <f>午餐設計表!M25</f>
        <v>公斤</v>
      </c>
      <c r="AE25" s="178">
        <f t="shared" si="17"/>
        <v>4.9019607843137258</v>
      </c>
      <c r="AF25" s="178"/>
      <c r="AG25" s="179"/>
      <c r="AH25" s="180">
        <f t="shared" si="5"/>
        <v>0</v>
      </c>
      <c r="AI25" s="417"/>
      <c r="AJ25" s="411">
        <f>午餐設計表!K34</f>
        <v>0</v>
      </c>
      <c r="AK25" s="411"/>
      <c r="AL25" s="411"/>
      <c r="AM25" s="411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>
        <f>午餐設計表!K8</f>
        <v>0</v>
      </c>
      <c r="D26" s="411"/>
      <c r="E26" s="411"/>
      <c r="F26" s="411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7"/>
      <c r="N26" s="411" t="str">
        <f>午餐設計表!K16</f>
        <v>蕃茄醬(3K)可果美</v>
      </c>
      <c r="O26" s="411"/>
      <c r="P26" s="411"/>
      <c r="Q26" s="411"/>
      <c r="R26" s="171">
        <f>午餐設計表!L16</f>
        <v>2</v>
      </c>
      <c r="S26" s="172" t="str">
        <f>午餐設計表!M16</f>
        <v>罐</v>
      </c>
      <c r="T26" s="173">
        <f t="shared" si="16"/>
        <v>4.9019607843137258</v>
      </c>
      <c r="U26" s="173"/>
      <c r="V26" s="174"/>
      <c r="W26" s="175">
        <f t="shared" si="3"/>
        <v>0</v>
      </c>
      <c r="X26" s="417"/>
      <c r="Y26" s="411" t="str">
        <f>午餐設計表!K26</f>
        <v>紅蘿蔔(切片)</v>
      </c>
      <c r="Z26" s="411"/>
      <c r="AA26" s="411"/>
      <c r="AB26" s="411"/>
      <c r="AC26" s="176">
        <f>午餐設計表!L26</f>
        <v>1</v>
      </c>
      <c r="AD26" s="177" t="str">
        <f>午餐設計表!M26</f>
        <v>公斤</v>
      </c>
      <c r="AE26" s="178">
        <f t="shared" si="17"/>
        <v>2.4509803921568629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 t="str">
        <f>午餐設計表!K17</f>
        <v>蔥(0.5K/把)</v>
      </c>
      <c r="O27" s="412"/>
      <c r="P27" s="412"/>
      <c r="Q27" s="412"/>
      <c r="R27" s="227">
        <f>午餐設計表!L17</f>
        <v>1</v>
      </c>
      <c r="S27" s="229" t="str">
        <f>午餐設計表!M17</f>
        <v>把</v>
      </c>
      <c r="T27" s="202">
        <f t="shared" si="16"/>
        <v>2.4509803921568629</v>
      </c>
      <c r="U27" s="202"/>
      <c r="V27" s="203"/>
      <c r="W27" s="204">
        <f t="shared" si="3"/>
        <v>0</v>
      </c>
      <c r="X27" s="418"/>
      <c r="Y27" s="412" t="str">
        <f>午餐設計表!K27</f>
        <v>蝦米</v>
      </c>
      <c r="Z27" s="412"/>
      <c r="AA27" s="412"/>
      <c r="AB27" s="412"/>
      <c r="AC27" s="233">
        <f>午餐設計表!L27</f>
        <v>0.1</v>
      </c>
      <c r="AD27" s="234" t="str">
        <f>午餐設計表!M27</f>
        <v>公斤</v>
      </c>
      <c r="AE27" s="207">
        <f t="shared" si="17"/>
        <v>0.24509803921568626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>
        <f>午餐設計表!Q4</f>
        <v>0</v>
      </c>
      <c r="C28" s="407">
        <f>午餐設計表!Q5</f>
        <v>0</v>
      </c>
      <c r="D28" s="407"/>
      <c r="E28" s="407"/>
      <c r="F28" s="407"/>
      <c r="G28" s="235">
        <f>午餐設計表!R5</f>
        <v>0</v>
      </c>
      <c r="H28" s="236">
        <f>午餐設計表!S5</f>
        <v>0</v>
      </c>
      <c r="I28" s="147">
        <f t="shared" si="15"/>
        <v>0</v>
      </c>
      <c r="J28" s="147"/>
      <c r="K28" s="149"/>
      <c r="L28" s="149">
        <f t="shared" si="1"/>
        <v>0</v>
      </c>
      <c r="M28" s="416" t="str">
        <f>午餐設計表!Q13</f>
        <v>榨菜肉絲湯</v>
      </c>
      <c r="N28" s="407" t="str">
        <f>午餐設計表!Q14</f>
        <v>榨菜絲-不辣</v>
      </c>
      <c r="O28" s="407"/>
      <c r="P28" s="407"/>
      <c r="Q28" s="407"/>
      <c r="R28" s="235">
        <f>午餐設計表!R14</f>
        <v>6</v>
      </c>
      <c r="S28" s="236" t="str">
        <f>午餐設計表!S14</f>
        <v>公斤</v>
      </c>
      <c r="T28" s="152">
        <f t="shared" si="16"/>
        <v>14.705882352941176</v>
      </c>
      <c r="U28" s="152"/>
      <c r="V28" s="153"/>
      <c r="W28" s="154">
        <f t="shared" si="3"/>
        <v>0</v>
      </c>
      <c r="X28" s="416" t="str">
        <f>午餐設計表!Q22</f>
        <v>冬瓜仙草蜜</v>
      </c>
      <c r="Y28" s="407" t="str">
        <f>午餐設計表!Q23</f>
        <v>冬瓜塊小(0.6K)</v>
      </c>
      <c r="Z28" s="407"/>
      <c r="AA28" s="407"/>
      <c r="AB28" s="407"/>
      <c r="AC28" s="237">
        <f>午餐設計表!R23</f>
        <v>10</v>
      </c>
      <c r="AD28" s="238" t="str">
        <f>午餐設計表!S23</f>
        <v>塊</v>
      </c>
      <c r="AE28" s="157">
        <f t="shared" si="17"/>
        <v>24.509803921568629</v>
      </c>
      <c r="AF28" s="157"/>
      <c r="AG28" s="158"/>
      <c r="AH28" s="159">
        <f t="shared" si="5"/>
        <v>0</v>
      </c>
      <c r="AI28" s="416" t="str">
        <f>午餐設計表!Q31</f>
        <v>黃瓜湯</v>
      </c>
      <c r="AJ28" s="407" t="str">
        <f>午餐設計表!Q32</f>
        <v>大黃瓜(切大丁)</v>
      </c>
      <c r="AK28" s="407"/>
      <c r="AL28" s="407"/>
      <c r="AM28" s="407"/>
      <c r="AN28" s="235">
        <f>午餐設計表!R32</f>
        <v>16</v>
      </c>
      <c r="AO28" s="239" t="str">
        <f>午餐設計表!S32</f>
        <v>公斤</v>
      </c>
      <c r="AP28" s="161">
        <f t="shared" si="18"/>
        <v>39.215686274509807</v>
      </c>
      <c r="AQ28" s="162"/>
      <c r="AR28" s="220"/>
      <c r="AS28" s="221">
        <f t="shared" ref="AS28:AS34" si="20">AR28*AQ28</f>
        <v>0</v>
      </c>
      <c r="AT28" s="408">
        <f>午餐設計表!Q40</f>
        <v>0</v>
      </c>
      <c r="AU28" s="407">
        <f>午餐設計表!Q41</f>
        <v>0</v>
      </c>
      <c r="AV28" s="407"/>
      <c r="AW28" s="407"/>
      <c r="AX28" s="407"/>
      <c r="AY28" s="240">
        <f>午餐設計表!R41</f>
        <v>0</v>
      </c>
      <c r="AZ28" s="241">
        <f>午餐設計表!S41</f>
        <v>0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>
        <f>午餐設計表!Q6</f>
        <v>0</v>
      </c>
      <c r="D29" s="411"/>
      <c r="E29" s="411"/>
      <c r="F29" s="411"/>
      <c r="G29" s="171">
        <f>午餐設計表!R6</f>
        <v>0</v>
      </c>
      <c r="H29" s="172">
        <f>午餐設計表!S6</f>
        <v>0</v>
      </c>
      <c r="I29" s="169">
        <f t="shared" si="15"/>
        <v>0</v>
      </c>
      <c r="J29" s="169"/>
      <c r="K29" s="170"/>
      <c r="L29" s="149">
        <f t="shared" si="1"/>
        <v>0</v>
      </c>
      <c r="M29" s="417"/>
      <c r="N29" s="411" t="str">
        <f>午餐設計表!Q15</f>
        <v>溫體肉絲(井野)(臺灣)</v>
      </c>
      <c r="O29" s="411"/>
      <c r="P29" s="411"/>
      <c r="Q29" s="411"/>
      <c r="R29" s="171">
        <f>午餐設計表!R15</f>
        <v>3</v>
      </c>
      <c r="S29" s="172" t="str">
        <f>午餐設計表!S15</f>
        <v>公斤</v>
      </c>
      <c r="T29" s="173">
        <f t="shared" si="16"/>
        <v>7.3529411764705879</v>
      </c>
      <c r="U29" s="173"/>
      <c r="V29" s="174"/>
      <c r="W29" s="175">
        <f t="shared" si="3"/>
        <v>0</v>
      </c>
      <c r="X29" s="417"/>
      <c r="Y29" s="411" t="str">
        <f>午餐設計表!Q24</f>
        <v>仙草蜜(5K/桶)</v>
      </c>
      <c r="Z29" s="411"/>
      <c r="AA29" s="411"/>
      <c r="AB29" s="411"/>
      <c r="AC29" s="176">
        <f>午餐設計表!R24</f>
        <v>8</v>
      </c>
      <c r="AD29" s="177" t="str">
        <f>午餐設計表!S24</f>
        <v>桶</v>
      </c>
      <c r="AE29" s="178">
        <f t="shared" si="17"/>
        <v>19.607843137254903</v>
      </c>
      <c r="AF29" s="178"/>
      <c r="AG29" s="179"/>
      <c r="AH29" s="180">
        <f t="shared" si="5"/>
        <v>0</v>
      </c>
      <c r="AI29" s="417"/>
      <c r="AJ29" s="411" t="str">
        <f>午餐設計表!Q33</f>
        <v>大骨(CAS)</v>
      </c>
      <c r="AK29" s="411"/>
      <c r="AL29" s="411"/>
      <c r="AM29" s="411"/>
      <c r="AN29" s="171">
        <f>午餐設計表!R33</f>
        <v>4</v>
      </c>
      <c r="AO29" s="225" t="str">
        <f>午餐設計表!S33</f>
        <v>公斤</v>
      </c>
      <c r="AP29" s="182">
        <f t="shared" si="18"/>
        <v>9.8039215686274517</v>
      </c>
      <c r="AQ29" s="183"/>
      <c r="AR29" s="181"/>
      <c r="AS29" s="184">
        <f t="shared" si="20"/>
        <v>0</v>
      </c>
      <c r="AT29" s="409"/>
      <c r="AU29" s="411">
        <f>午餐設計表!Q42</f>
        <v>0</v>
      </c>
      <c r="AV29" s="411"/>
      <c r="AW29" s="411"/>
      <c r="AX29" s="411"/>
      <c r="AY29" s="185">
        <f>午餐設計表!R42</f>
        <v>0</v>
      </c>
      <c r="AZ29" s="242">
        <f>午餐設計表!S42</f>
        <v>0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>
        <f>午餐設計表!Q7</f>
        <v>0</v>
      </c>
      <c r="D30" s="411"/>
      <c r="E30" s="411"/>
      <c r="F30" s="411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417"/>
      <c r="N30" s="411" t="str">
        <f>午餐設計表!Q16</f>
        <v>金針菇(QR)</v>
      </c>
      <c r="O30" s="411"/>
      <c r="P30" s="411"/>
      <c r="Q30" s="411"/>
      <c r="R30" s="171">
        <f>午餐設計表!R16</f>
        <v>3</v>
      </c>
      <c r="S30" s="172" t="str">
        <f>午餐設計表!S16</f>
        <v>公斤</v>
      </c>
      <c r="T30" s="173">
        <f t="shared" si="16"/>
        <v>7.3529411764705879</v>
      </c>
      <c r="U30" s="173"/>
      <c r="V30" s="174"/>
      <c r="W30" s="175">
        <f t="shared" si="3"/>
        <v>0</v>
      </c>
      <c r="X30" s="417"/>
      <c r="Y30" s="411" t="str">
        <f>午餐設計表!Q25</f>
        <v>二砂台糖(1K/包)</v>
      </c>
      <c r="Z30" s="411"/>
      <c r="AA30" s="411"/>
      <c r="AB30" s="411"/>
      <c r="AC30" s="176">
        <f>午餐設計表!R25</f>
        <v>5</v>
      </c>
      <c r="AD30" s="177" t="str">
        <f>午餐設計表!S25</f>
        <v>包</v>
      </c>
      <c r="AE30" s="178">
        <f t="shared" si="17"/>
        <v>12.254901960784315</v>
      </c>
      <c r="AF30" s="178"/>
      <c r="AG30" s="179"/>
      <c r="AH30" s="180">
        <f t="shared" si="5"/>
        <v>0</v>
      </c>
      <c r="AI30" s="417"/>
      <c r="AJ30" s="411" t="str">
        <f>午餐設計表!Q34</f>
        <v>香菜(150g/把)</v>
      </c>
      <c r="AK30" s="411"/>
      <c r="AL30" s="411"/>
      <c r="AM30" s="411"/>
      <c r="AN30" s="171">
        <f>午餐設計表!R34</f>
        <v>1</v>
      </c>
      <c r="AO30" s="225" t="str">
        <f>午餐設計表!S34</f>
        <v>把</v>
      </c>
      <c r="AP30" s="182">
        <f t="shared" si="18"/>
        <v>2.4509803921568629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>
        <f>午餐設計表!Q8</f>
        <v>0</v>
      </c>
      <c r="D31" s="411"/>
      <c r="E31" s="411"/>
      <c r="F31" s="411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 t="str">
        <f>午餐設計表!Q17</f>
        <v>薑絲(0.6K/包)</v>
      </c>
      <c r="O31" s="411"/>
      <c r="P31" s="411"/>
      <c r="Q31" s="411"/>
      <c r="R31" s="171">
        <f>午餐設計表!R17</f>
        <v>1</v>
      </c>
      <c r="S31" s="172" t="str">
        <f>午餐設計表!S17</f>
        <v>包</v>
      </c>
      <c r="T31" s="173">
        <f t="shared" si="16"/>
        <v>2.4509803921568629</v>
      </c>
      <c r="U31" s="173"/>
      <c r="V31" s="174"/>
      <c r="W31" s="175">
        <f t="shared" si="3"/>
        <v>0</v>
      </c>
      <c r="X31" s="417"/>
      <c r="Y31" s="411">
        <f>午餐設計表!Q26</f>
        <v>0</v>
      </c>
      <c r="Z31" s="411"/>
      <c r="AA31" s="411"/>
      <c r="AB31" s="411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>
        <f>午餐設計表!Q18</f>
        <v>0</v>
      </c>
      <c r="O32" s="411"/>
      <c r="P32" s="411"/>
      <c r="Q32" s="411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7"/>
      <c r="Y32" s="411">
        <f>午餐設計表!Q27</f>
        <v>0</v>
      </c>
      <c r="Z32" s="411"/>
      <c r="AA32" s="411"/>
      <c r="AB32" s="411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砂糖橘*1(424+10)(精進10元)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光泉鮮奶(424+10備)(契約)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 t="str">
        <f>午餐設計表!T31</f>
        <v>履歷豆奶(424+10)(獎勵金)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 t="e">
        <f>SUM(W6:W35)</f>
        <v>#REF!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0</v>
      </c>
      <c r="F37" s="259">
        <f>D40*5+I40*4+G40*5</f>
        <v>0</v>
      </c>
      <c r="G37" s="259">
        <f>C40*15+E40*5+F40*15</f>
        <v>0</v>
      </c>
      <c r="H37" s="260">
        <f>E37*4+F37*9+G37*4</f>
        <v>0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28.6</v>
      </c>
      <c r="Q37" s="259">
        <f>O40*5+T40*4+R40*5</f>
        <v>20</v>
      </c>
      <c r="R37" s="260">
        <f>N40*15+P40*5+Q40*15</f>
        <v>78.5</v>
      </c>
      <c r="S37" s="260">
        <f>P37*4+Q37*9+R37*4</f>
        <v>608.4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47.400000000000006</v>
      </c>
      <c r="AB37" s="259">
        <f>Z40*5+AE40*4+AC40*5</f>
        <v>34.1</v>
      </c>
      <c r="AC37" s="260">
        <f>Y40*15+AA40*5+AB40*15</f>
        <v>103</v>
      </c>
      <c r="AD37" s="260">
        <f>AA37*4+AB37*9+AC37*4</f>
        <v>908.5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47.6</v>
      </c>
      <c r="AM37" s="259">
        <f>AK40*5+AP40*4+AN40*5</f>
        <v>35.5</v>
      </c>
      <c r="AN37" s="260">
        <f>AJ40*15+AL40*5+AM40*15</f>
        <v>106</v>
      </c>
      <c r="AO37" s="260">
        <f>AL37*4+AM37*9+AN37*4</f>
        <v>933.9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0</v>
      </c>
      <c r="AX37" s="259">
        <f>AV40*5+BA40*4+AY40*5</f>
        <v>0</v>
      </c>
      <c r="AY37" s="260">
        <f>AU40*15+AW40*5+AX40*15</f>
        <v>0</v>
      </c>
      <c r="AZ37" s="260">
        <f>AW37*4+AX37*9+AY37*4</f>
        <v>0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 t="e">
        <f>(E37*4)/H37</f>
        <v>#DIV/0!</v>
      </c>
      <c r="F38" s="264" t="e">
        <f>(F37*9)/H37</f>
        <v>#DIV/0!</v>
      </c>
      <c r="G38" s="264" t="e">
        <f>(G37*4)/H37</f>
        <v>#DIV/0!</v>
      </c>
      <c r="H38" s="264" t="e">
        <f>E38+F38+G38</f>
        <v>#DIV/0!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0.18803418803418806</v>
      </c>
      <c r="Q38" s="264">
        <f>(Q37*9)/S37</f>
        <v>0.29585798816568049</v>
      </c>
      <c r="R38" s="264">
        <f>(R37*4)/S37</f>
        <v>0.51610782380013154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0.20869565217391306</v>
      </c>
      <c r="AB38" s="264">
        <f>(AB37*9)/AD37</f>
        <v>0.33780957622454599</v>
      </c>
      <c r="AC38" s="264">
        <f>(AC37*4)/AD37</f>
        <v>0.453494771601541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0.20387621801049363</v>
      </c>
      <c r="AM38" s="264">
        <f>(AM37*9)/AO37</f>
        <v>0.34211371667202056</v>
      </c>
      <c r="AN38" s="264">
        <f>(AN37*4)/AO37</f>
        <v>0.45401006531748583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 t="e">
        <f>(AW37*4)/AZ37</f>
        <v>#DIV/0!</v>
      </c>
      <c r="AX38" s="264" t="e">
        <f>(AX37*9)/AZ37</f>
        <v>#DIV/0!</v>
      </c>
      <c r="AY38" s="264" t="e">
        <f>(AY37*4)/AZ37</f>
        <v>#DIV/0!</v>
      </c>
      <c r="AZ38" s="264" t="e">
        <f>AW38+AX38+AY38</f>
        <v>#DIV/0!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0.0</v>
      </c>
      <c r="D40" s="273" t="str">
        <f>MID(午餐設計表!X6,1,LEN(午餐設計表!X6)-1)</f>
        <v>0.0</v>
      </c>
      <c r="E40" s="274" t="str">
        <f>MID(午餐設計表!X7,1,LEN(午餐設計表!X7)-1)</f>
        <v>0.0</v>
      </c>
      <c r="F40" s="274" t="str">
        <f>MID(午餐設計表!X8,1,LEN(午餐設計表!X8)-1)</f>
        <v>0.0</v>
      </c>
      <c r="G40" s="275" t="str">
        <f>MID(午餐設計表!X9,1,LEN(午餐設計表!X9)-1)</f>
        <v>0.0</v>
      </c>
      <c r="H40" s="276">
        <f>H37</f>
        <v>0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3.7</v>
      </c>
      <c r="O40" s="273" t="str">
        <f>MID(午餐設計表!X15,1,LEN(午餐設計表!X15)-1)</f>
        <v>2.8</v>
      </c>
      <c r="P40" s="274" t="str">
        <f>MID(午餐設計表!X16,1,LEN(午餐設計表!X16)-1)</f>
        <v>1.6</v>
      </c>
      <c r="Q40" s="274" t="str">
        <f>MID(午餐設計表!X17,1,LEN(午餐設計表!X17)-1)</f>
        <v>1.0</v>
      </c>
      <c r="R40" s="275" t="str">
        <f>MID(午餐設計表!X18,1,LEN(午餐設計表!X18)-1)</f>
        <v>1.2</v>
      </c>
      <c r="S40" s="276">
        <f>S37</f>
        <v>608.4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3.7</v>
      </c>
      <c r="AA40" s="274" t="str">
        <f>MID(午餐設計表!X25,1,LEN(午餐設計表!X25)-1)</f>
        <v>1.7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908.5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6.5</v>
      </c>
      <c r="AK40" s="273" t="str">
        <f>MID(午餐設計表!X33,1,LEN(午餐設計表!X33)-1)</f>
        <v>4.7</v>
      </c>
      <c r="AL40" s="274" t="str">
        <f>MID(午餐設計表!X34,1,LEN(午餐設計表!X34)-1)</f>
        <v>1.7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933.9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0.0</v>
      </c>
      <c r="AV40" s="273" t="str">
        <f>MID(午餐設計表!X42,1,LEN(午餐設計表!X42)-1)</f>
        <v>0.0</v>
      </c>
      <c r="AW40" s="274" t="str">
        <f>MID(午餐設計表!X43,1,LEN(午餐設計表!X43)-1)</f>
        <v>0.0</v>
      </c>
      <c r="AX40" s="274" t="str">
        <f>MID(午餐設計表!X44,1,LEN(午餐設計表!X44)-1)</f>
        <v>0.0</v>
      </c>
      <c r="AY40" s="275" t="str">
        <f>MID(午餐設計表!X45,1,LEN(午餐設計表!X45)-1)</f>
        <v>0.0</v>
      </c>
      <c r="AZ40" s="276">
        <f>AZ37</f>
        <v>0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114學年度第1學期第6週午餐菜單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>
        <f>午餐設計表!C4</f>
        <v>0</v>
      </c>
      <c r="D4" s="314" t="str">
        <f>午餐設計表!D4</f>
        <v>X中秋放假</v>
      </c>
      <c r="E4" s="317">
        <f>午餐設計表!E4</f>
        <v>0</v>
      </c>
      <c r="F4" s="318"/>
      <c r="G4" s="319"/>
      <c r="H4" s="317">
        <f>午餐設計表!H4</f>
        <v>0</v>
      </c>
      <c r="I4" s="318"/>
      <c r="J4" s="319"/>
      <c r="K4" s="317">
        <f>午餐設計表!K4</f>
        <v>0</v>
      </c>
      <c r="L4" s="318"/>
      <c r="M4" s="319"/>
      <c r="N4" s="317">
        <f>午餐設計表!N4</f>
        <v>0</v>
      </c>
      <c r="O4" s="318"/>
      <c r="P4" s="319"/>
      <c r="Q4" s="317">
        <f>午餐設計表!Q4</f>
        <v>0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0大卡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30"/>
      <c r="U5" s="19" t="str">
        <f>午餐設計表!U5</f>
        <v>醣類：</v>
      </c>
      <c r="V5" s="112" t="str">
        <f>午餐設計表!V5</f>
        <v>0.0 g</v>
      </c>
    </row>
    <row r="6" spans="2:22" s="5" customFormat="1" ht="19.5" customHeight="1" x14ac:dyDescent="0.3">
      <c r="B6" s="6">
        <f>午餐設計表!B6</f>
        <v>6</v>
      </c>
      <c r="C6" s="312"/>
      <c r="D6" s="314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30"/>
      <c r="U6" s="19" t="str">
        <f>午餐設計表!U6</f>
        <v>脂肪：</v>
      </c>
      <c r="V6" s="112" t="str">
        <f>午餐設計表!V6</f>
        <v>0.0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午餐設計表!V7</f>
        <v>0.0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408</v>
      </c>
      <c r="C12" s="9">
        <f>午餐設計表!C12</f>
        <v>0</v>
      </c>
      <c r="D12" s="315"/>
      <c r="E12" s="334" t="str">
        <f>午餐設計表!E12</f>
        <v>全穀雜糧類:0.0份 乳品類:0.0份 豆魚蛋肉類:0.0份 蔬菜類:0.0份 水果類:0.0份 油脂與堅果種子類:0.0份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>
        <f>午餐設計表!C13</f>
        <v>0</v>
      </c>
      <c r="D13" s="316" t="str">
        <f>午餐設計表!D13</f>
        <v>白米飯(雜糧各送3K)</v>
      </c>
      <c r="E13" s="317" t="str">
        <f>午餐設計表!E13</f>
        <v>香滷雞排</v>
      </c>
      <c r="F13" s="318"/>
      <c r="G13" s="319"/>
      <c r="H13" s="317" t="str">
        <f>午餐設計表!H13</f>
        <v>三杯魷魚圈</v>
      </c>
      <c r="I13" s="318"/>
      <c r="J13" s="319"/>
      <c r="K13" s="317" t="str">
        <f>午餐設計表!K13</f>
        <v>蕃茄炒蛋</v>
      </c>
      <c r="L13" s="318"/>
      <c r="M13" s="319"/>
      <c r="N13" s="317" t="str">
        <f>午餐設計表!N13</f>
        <v>炒高麗菜</v>
      </c>
      <c r="O13" s="318"/>
      <c r="P13" s="319"/>
      <c r="Q13" s="317" t="str">
        <f>午餐設計表!Q13</f>
        <v>榨菜肉絲湯</v>
      </c>
      <c r="R13" s="318"/>
      <c r="S13" s="319"/>
      <c r="T13" s="329" t="str">
        <f>午餐設計表!T13</f>
        <v>砂糖橘*1(424+10)(精進10元)</v>
      </c>
      <c r="U13" s="18" t="str">
        <f>午餐設計表!U13</f>
        <v>熱量：</v>
      </c>
      <c r="V13" s="114" t="str">
        <f>午餐設計表!V13</f>
        <v>611大卡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雞排(6)(QR)醃料-滷</v>
      </c>
      <c r="F14" s="100">
        <f>午餐設計表!F14</f>
        <v>408</v>
      </c>
      <c r="G14" s="103" t="str">
        <f>午餐設計表!G14</f>
        <v>片</v>
      </c>
      <c r="H14" s="102" t="str">
        <f>午餐設計表!H14</f>
        <v>杏鮑菇頭(切小丁)</v>
      </c>
      <c r="I14" s="100">
        <f>午餐設計表!I14</f>
        <v>12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榨菜絲-不辣</v>
      </c>
      <c r="R14" s="100">
        <f>午餐設計表!R14</f>
        <v>6</v>
      </c>
      <c r="S14" s="103" t="str">
        <f>午餐設計表!S14</f>
        <v>公斤</v>
      </c>
      <c r="T14" s="330"/>
      <c r="U14" s="19" t="str">
        <f>午餐設計表!U14</f>
        <v>醣類：</v>
      </c>
      <c r="V14" s="112" t="str">
        <f>午餐設計表!V14</f>
        <v>72.4 g</v>
      </c>
    </row>
    <row r="15" spans="2:22" s="5" customFormat="1" ht="21" x14ac:dyDescent="0.3">
      <c r="B15" s="6">
        <f>午餐設計表!B15</f>
        <v>7</v>
      </c>
      <c r="C15" s="312"/>
      <c r="D15" s="314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生鮮魷魚圈(CAS)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蕃茄</v>
      </c>
      <c r="L15" s="105">
        <f>午餐設計表!L15</f>
        <v>10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3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午餐設計表!V15</f>
        <v>19.8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滷包(30g-小包)</v>
      </c>
      <c r="F16" s="105">
        <f>午餐設計表!F16</f>
        <v>4</v>
      </c>
      <c r="G16" s="106" t="str">
        <f>午餐設計表!G16</f>
        <v>包</v>
      </c>
      <c r="H16" s="104" t="str">
        <f>午餐設計表!H16</f>
        <v>碎蒜(0.6K/包)</v>
      </c>
      <c r="I16" s="105">
        <f>午餐設計表!I16</f>
        <v>1</v>
      </c>
      <c r="J16" s="106" t="str">
        <f>午餐設計表!J16</f>
        <v>包</v>
      </c>
      <c r="K16" s="104" t="e">
        <f>午餐設計表!#REF!</f>
        <v>#REF!</v>
      </c>
      <c r="L16" s="105" t="e">
        <f>午餐設計表!#REF!</f>
        <v>#REF!</v>
      </c>
      <c r="M16" s="106" t="e">
        <f>午餐設計表!#REF!</f>
        <v>#REF!</v>
      </c>
      <c r="N16" s="104" t="str">
        <f>午餐設計表!N16</f>
        <v>紅蘿蔔(切絲)</v>
      </c>
      <c r="O16" s="105">
        <f>午餐設計表!O16</f>
        <v>1</v>
      </c>
      <c r="P16" s="106" t="str">
        <f>午餐設計表!P16</f>
        <v>公斤</v>
      </c>
      <c r="Q16" s="104" t="str">
        <f>午餐設計表!Q16</f>
        <v>金針菇(QR)</v>
      </c>
      <c r="R16" s="105">
        <f>午餐設計表!R16</f>
        <v>3</v>
      </c>
      <c r="S16" s="106" t="str">
        <f>午餐設計表!S16</f>
        <v>公斤</v>
      </c>
      <c r="T16" s="330"/>
      <c r="U16" s="19" t="str">
        <f>午餐設計表!U16</f>
        <v>蛋白質：</v>
      </c>
      <c r="V16" s="112" t="str">
        <f>午餐設計表!V16</f>
        <v>31.0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薑片(0.6K)</v>
      </c>
      <c r="I17" s="105">
        <f>午餐設計表!I17</f>
        <v>1</v>
      </c>
      <c r="J17" s="106" t="str">
        <f>午餐設計表!J17</f>
        <v>包</v>
      </c>
      <c r="K17" s="104" t="str">
        <f>午餐設計表!K16</f>
        <v>蕃茄醬(3K)可果美</v>
      </c>
      <c r="L17" s="105">
        <f>午餐設計表!L16</f>
        <v>2</v>
      </c>
      <c r="M17" s="106" t="str">
        <f>午餐設計表!M16</f>
        <v>罐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1</v>
      </c>
      <c r="S17" s="106" t="str">
        <f>午餐設計表!S17</f>
        <v>包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九層塔</v>
      </c>
      <c r="I18" s="105">
        <f>午餐設計表!I18</f>
        <v>0.2</v>
      </c>
      <c r="J18" s="106" t="str">
        <f>午餐設計表!J18</f>
        <v>公斤</v>
      </c>
      <c r="K18" s="104" t="str">
        <f>午餐設計表!K17</f>
        <v>蔥(0.5K/把)</v>
      </c>
      <c r="L18" s="105">
        <f>午餐設計表!L17</f>
        <v>1</v>
      </c>
      <c r="M18" s="106" t="str">
        <f>午餐設計表!M17</f>
        <v>把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 t="str">
        <f>午餐設計表!E19</f>
        <v>薑片(0.6K)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408</v>
      </c>
      <c r="C21" s="9">
        <f>午餐設計表!C21</f>
        <v>0</v>
      </c>
      <c r="D21" s="315"/>
      <c r="E21" s="334" t="str">
        <f>午餐設計表!E21</f>
        <v>全穀雜糧類:3.7份 乳品類:0.0份 豆魚蛋肉類:2.8份 蔬菜類:1.6份 水果類:1.0份 油脂與堅果種子類:1.2份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>
        <f>午餐設計表!C22</f>
        <v>0</v>
      </c>
      <c r="D22" s="316" t="str">
        <f>午餐設計表!D22</f>
        <v>五穀米飯</v>
      </c>
      <c r="E22" s="317" t="str">
        <f>午餐設計表!E22</f>
        <v>蘑菇洋蔥肉片</v>
      </c>
      <c r="F22" s="318"/>
      <c r="G22" s="319"/>
      <c r="H22" s="317" t="str">
        <f>午餐設計表!H22</f>
        <v>麥克雞塊(*2)</v>
      </c>
      <c r="I22" s="318"/>
      <c r="J22" s="319"/>
      <c r="K22" s="317" t="str">
        <f>午餐設計表!K22</f>
        <v>扁蒲燴什錦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冬瓜仙草蜜</v>
      </c>
      <c r="R22" s="318"/>
      <c r="S22" s="319"/>
      <c r="T22" s="329" t="str">
        <f>午餐設計表!T22</f>
        <v>光泉鮮奶(424+10備)(契約)</v>
      </c>
      <c r="U22" s="18" t="str">
        <f>午餐設計表!U22</f>
        <v>熱量：</v>
      </c>
      <c r="V22" s="114" t="str">
        <f>午餐設計表!V22</f>
        <v>1090大卡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溫體肉片(井野)(臺灣)</v>
      </c>
      <c r="F23" s="100">
        <f>午餐設計表!F23</f>
        <v>28</v>
      </c>
      <c r="G23" s="103" t="str">
        <f>午餐設計表!G23</f>
        <v>公斤</v>
      </c>
      <c r="H23" s="102" t="str">
        <f>午餐設計表!H23</f>
        <v>麥克雞塊(CAS)(Ｋ)</v>
      </c>
      <c r="I23" s="100">
        <f>午餐設計表!I23</f>
        <v>22</v>
      </c>
      <c r="J23" s="103" t="str">
        <f>午餐設計表!J23</f>
        <v>公斤</v>
      </c>
      <c r="K23" s="102" t="str">
        <f>午餐設計表!K23</f>
        <v>扁蒲(切大丁)</v>
      </c>
      <c r="L23" s="100">
        <f>午餐設計表!L23</f>
        <v>24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30</v>
      </c>
      <c r="P23" s="103" t="str">
        <f>午餐設計表!P23</f>
        <v>公斤</v>
      </c>
      <c r="Q23" s="102" t="str">
        <f>午餐設計表!Q23</f>
        <v>冬瓜塊小(0.6K)</v>
      </c>
      <c r="R23" s="100">
        <f>午餐設計表!R23</f>
        <v>10</v>
      </c>
      <c r="S23" s="103" t="str">
        <f>午餐設計表!S23</f>
        <v>塊</v>
      </c>
      <c r="T23" s="330"/>
      <c r="U23" s="19" t="str">
        <f>午餐設計表!U23</f>
        <v>醣類：</v>
      </c>
      <c r="V23" s="112" t="str">
        <f>午餐設計表!V23</f>
        <v>154.3 g</v>
      </c>
    </row>
    <row r="24" spans="2:22" s="5" customFormat="1" ht="21" x14ac:dyDescent="0.3">
      <c r="B24" s="6">
        <f>午餐設計表!B24</f>
        <v>8</v>
      </c>
      <c r="C24" s="312"/>
      <c r="D24" s="314"/>
      <c r="E24" s="104" t="str">
        <f>午餐設計表!E24</f>
        <v>洋蔥(去皮)</v>
      </c>
      <c r="F24" s="105">
        <f>午餐設計表!F24</f>
        <v>13</v>
      </c>
      <c r="G24" s="106" t="str">
        <f>午餐設計表!G24</f>
        <v>公斤</v>
      </c>
      <c r="H24" s="104">
        <f>午餐設計表!H24</f>
        <v>0</v>
      </c>
      <c r="I24" s="105">
        <f>午餐設計表!I24</f>
        <v>0</v>
      </c>
      <c r="J24" s="106">
        <f>午餐設計表!J24</f>
        <v>0</v>
      </c>
      <c r="K24" s="104" t="str">
        <f>午餐設計表!K24</f>
        <v>溫體肉絲(井野)(臺灣)</v>
      </c>
      <c r="L24" s="105">
        <f>午餐設計表!L24</f>
        <v>5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仙草蜜(5K/桶)</v>
      </c>
      <c r="R24" s="105">
        <f>午餐設計表!R24</f>
        <v>8</v>
      </c>
      <c r="S24" s="106" t="str">
        <f>午餐設計表!S24</f>
        <v>桶</v>
      </c>
      <c r="T24" s="330"/>
      <c r="U24" s="19" t="str">
        <f>午餐設計表!U24</f>
        <v>脂肪：</v>
      </c>
      <c r="V24" s="112" t="str">
        <f>午餐設計表!V24</f>
        <v>33.0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二砂台糖(1K/包)</v>
      </c>
      <c r="R25" s="105">
        <f>午餐設計表!R25</f>
        <v>5</v>
      </c>
      <c r="S25" s="106" t="str">
        <f>午餐設計表!S25</f>
        <v>包</v>
      </c>
      <c r="T25" s="330"/>
      <c r="U25" s="19" t="str">
        <f>午餐設計表!U25</f>
        <v>蛋白質：</v>
      </c>
      <c r="V25" s="112" t="str">
        <f>午餐設計表!V25</f>
        <v>44.5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 t="str">
        <f>午餐設計表!E27</f>
        <v>蘑菇醬台塑(3K)</v>
      </c>
      <c r="F27" s="105">
        <f>午餐設計表!F27</f>
        <v>1</v>
      </c>
      <c r="G27" s="106" t="str">
        <f>午餐設計表!G27</f>
        <v>罐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蝦米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408</v>
      </c>
      <c r="C30" s="9">
        <f>午餐設計表!C30</f>
        <v>0</v>
      </c>
      <c r="D30" s="315"/>
      <c r="E30" s="334" t="str">
        <f>午餐設計表!E30</f>
        <v>全穀雜糧類:6.3份 乳品類:0.9份 豆魚蛋肉類:3.7份 蔬菜類:1.7份 水果類:0.0份 油脂與堅果種子類:2.4份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>
        <f>午餐設計表!C31</f>
        <v>0</v>
      </c>
      <c r="D31" s="316" t="str">
        <f>午餐設計表!D31</f>
        <v>紫米飯</v>
      </c>
      <c r="E31" s="317" t="str">
        <f>午餐設計表!E31</f>
        <v>咖哩雞</v>
      </c>
      <c r="F31" s="318"/>
      <c r="G31" s="319"/>
      <c r="H31" s="317" t="str">
        <f>午餐設計表!H31</f>
        <v>紅燒雙結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黃瓜湯</v>
      </c>
      <c r="R31" s="318"/>
      <c r="S31" s="319"/>
      <c r="T31" s="329" t="str">
        <f>午餐設計表!T31</f>
        <v>履歷豆奶(424+10)(獎勵金)</v>
      </c>
      <c r="U31" s="18" t="str">
        <f>午餐設計表!U31</f>
        <v>熱量：</v>
      </c>
      <c r="V31" s="114" t="str">
        <f>午餐設計表!V31</f>
        <v>985大卡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上雞胸丁(CAS)</v>
      </c>
      <c r="F32" s="100">
        <f>午餐設計表!F32</f>
        <v>30</v>
      </c>
      <c r="G32" s="103" t="str">
        <f>午餐設計表!G32</f>
        <v>公斤</v>
      </c>
      <c r="H32" s="102" t="str">
        <f>午餐設計表!H32</f>
        <v>海帶結</v>
      </c>
      <c r="I32" s="100">
        <f>午餐設計表!I32</f>
        <v>12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408</v>
      </c>
      <c r="M32" s="103" t="str">
        <f>午餐設計表!M32</f>
        <v>個</v>
      </c>
      <c r="N32" s="102" t="str">
        <f>午餐設計表!N32</f>
        <v>有機油江菜(彰-尚紘)(切)</v>
      </c>
      <c r="O32" s="100">
        <f>午餐設計表!O32</f>
        <v>30</v>
      </c>
      <c r="P32" s="103" t="str">
        <f>午餐設計表!P32</f>
        <v>公斤</v>
      </c>
      <c r="Q32" s="102" t="str">
        <f>午餐設計表!Q32</f>
        <v>大黃瓜(切大丁)</v>
      </c>
      <c r="R32" s="100">
        <f>午餐設計表!R32</f>
        <v>16</v>
      </c>
      <c r="S32" s="103" t="str">
        <f>午餐設計表!S32</f>
        <v>公斤</v>
      </c>
      <c r="T32" s="330"/>
      <c r="U32" s="19" t="str">
        <f>午餐設計表!U32</f>
        <v>醣類：</v>
      </c>
      <c r="V32" s="112" t="str">
        <f>午餐設計表!V32</f>
        <v>122.0 g</v>
      </c>
    </row>
    <row r="33" spans="2:22" ht="21" x14ac:dyDescent="0.25">
      <c r="B33" s="6">
        <f>午餐設計表!B33</f>
        <v>9</v>
      </c>
      <c r="C33" s="312"/>
      <c r="D33" s="314"/>
      <c r="E33" s="104" t="str">
        <f>午餐設計表!E33</f>
        <v>洋芋(去皮-泡水)</v>
      </c>
      <c r="F33" s="105">
        <f>午餐設計表!F33</f>
        <v>9</v>
      </c>
      <c r="G33" s="106" t="str">
        <f>午餐設計表!G33</f>
        <v>公斤</v>
      </c>
      <c r="H33" s="104" t="str">
        <f>午餐設計表!H33</f>
        <v>非基改豆干結</v>
      </c>
      <c r="I33" s="105">
        <f>午餐設計表!I33</f>
        <v>12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15</v>
      </c>
      <c r="M33" s="106" t="str">
        <f>午餐設計表!M33</f>
        <v>個</v>
      </c>
      <c r="N33" s="104" t="str">
        <f>午餐設計表!N33</f>
        <v>碎蒜(0.6K/包)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大骨(CAS)</v>
      </c>
      <c r="R33" s="105">
        <f>午餐設計表!R33</f>
        <v>4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午餐設計表!V33</f>
        <v>31.2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洋蔥(去皮)</v>
      </c>
      <c r="F34" s="105">
        <f>午餐設計表!F34</f>
        <v>3</v>
      </c>
      <c r="G34" s="106" t="str">
        <f>午餐設計表!G34</f>
        <v>公斤</v>
      </c>
      <c r="H34" s="104" t="str">
        <f>午餐設計表!H34</f>
        <v>滷包(30g-小包)</v>
      </c>
      <c r="I34" s="105">
        <f>午餐設計表!I34</f>
        <v>4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香菜(150g/把)</v>
      </c>
      <c r="R34" s="105">
        <f>午餐設計表!R34</f>
        <v>1</v>
      </c>
      <c r="S34" s="106" t="str">
        <f>午餐設計表!S34</f>
        <v>把</v>
      </c>
      <c r="T34" s="330"/>
      <c r="U34" s="19" t="str">
        <f>午餐設計表!U34</f>
        <v>蛋白質：</v>
      </c>
      <c r="V34" s="112" t="str">
        <f>午餐設計表!V34</f>
        <v>52.6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紅蘿蔔(去皮)</v>
      </c>
      <c r="F35" s="105">
        <f>午餐設計表!F35</f>
        <v>3</v>
      </c>
      <c r="G35" s="106" t="str">
        <f>午餐設計表!G35</f>
        <v>公斤</v>
      </c>
      <c r="H35" s="104" t="str">
        <f>午餐設計表!H35</f>
        <v>鴻喜菇 (QR)</v>
      </c>
      <c r="I35" s="105">
        <f>午餐設計表!I35</f>
        <v>3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 t="str">
        <f>午餐設計表!E36</f>
        <v>咖哩粉小磨坊(600g)</v>
      </c>
      <c r="F36" s="105">
        <f>午餐設計表!F36</f>
        <v>1</v>
      </c>
      <c r="G36" s="106" t="str">
        <f>午餐設計表!G36</f>
        <v>盒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 t="str">
        <f>午餐設計表!E37</f>
        <v>蒜仁(0.6K/包)</v>
      </c>
      <c r="F37" s="105">
        <f>午餐設計表!F37</f>
        <v>1</v>
      </c>
      <c r="G37" s="106" t="str">
        <f>午餐設計表!G37</f>
        <v>包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 t="str">
        <f>午餐設計表!E38</f>
        <v>蔥(0.5K/把)</v>
      </c>
      <c r="F38" s="110">
        <f>午餐設計表!F38</f>
        <v>1</v>
      </c>
      <c r="G38" s="111" t="str">
        <f>午餐設計表!G38</f>
        <v>把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408</v>
      </c>
      <c r="C39" s="9">
        <f>午餐設計表!C39</f>
        <v>0</v>
      </c>
      <c r="D39" s="315"/>
      <c r="E39" s="326" t="str">
        <f>午餐設計表!E39</f>
        <v>全穀雜糧類:6.5份 乳品類:0.0份 豆魚蛋肉類:4.7份 蔬菜類:1.7份 水果類:0.0份 油脂與堅果種子類:2.4份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>
        <f>午餐設計表!C40</f>
        <v>0</v>
      </c>
      <c r="D40" s="316" t="str">
        <f>午餐設計表!D40</f>
        <v>X雙十放假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午餐設計表!V40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午餐設計表!V41</f>
        <v>0.0 g</v>
      </c>
    </row>
    <row r="42" spans="2:22" ht="21" x14ac:dyDescent="0.25">
      <c r="B42" s="6">
        <f>午餐設計表!B42</f>
        <v>10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午餐設計表!V42</f>
        <v>0.0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午餐設計表!V43</f>
        <v>0.0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408</v>
      </c>
      <c r="C48" s="10">
        <f>午餐設計表!C48</f>
        <v>0</v>
      </c>
      <c r="D48" s="337"/>
      <c r="E48" s="323" t="str">
        <f>午餐設計表!E48</f>
        <v>全穀雜糧類:0.0份 乳品類:0.0份 豆魚蛋肉類:0.0份 蔬菜類:0.0份 水果類:0.0份 油脂與堅果種子類:0.0份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45931.617314467592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2025-10-01T06:48:57Z</dcterms:modified>
</cp:coreProperties>
</file>