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3D3F61A4-0305-47C8-8692-B9ECB6A9C419}" xr6:coauthVersionLast="47" xr6:coauthVersionMax="47" xr10:uidLastSave="{00000000-0000-0000-0000-000000000000}"/>
  <bookViews>
    <workbookView xWindow="15660" yWindow="1260" windowWidth="12540" windowHeight="13320" xr2:uid="{00000000-000D-0000-FFFF-FFFF00000000}"/>
  </bookViews>
  <sheets>
    <sheet name="午餐設計表" sheetId="2" r:id="rId1"/>
    <sheet name="午餐設計表 (2)" sheetId="7" r:id="rId2"/>
    <sheet name="意見表" sheetId="3" r:id="rId3"/>
    <sheet name="彰化公版" sheetId="4" r:id="rId4"/>
    <sheet name="雲林公版" sheetId="5" r:id="rId5"/>
    <sheet name="午餐設計表 (三菜)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7" l="1"/>
  <c r="L49" i="7"/>
  <c r="M49" i="7"/>
  <c r="N49" i="7"/>
  <c r="O49" i="7"/>
  <c r="B50" i="7"/>
  <c r="C50" i="7"/>
  <c r="D50" i="7"/>
  <c r="E50" i="7"/>
  <c r="F50" i="7"/>
  <c r="G50" i="7"/>
  <c r="H50" i="7"/>
  <c r="I50" i="7"/>
  <c r="J50" i="7"/>
  <c r="K50" i="7"/>
  <c r="L50" i="7"/>
  <c r="M50" i="7"/>
  <c r="N50" i="7"/>
  <c r="O50" i="7"/>
  <c r="P50" i="7"/>
  <c r="Q50" i="7"/>
  <c r="R50" i="7"/>
  <c r="S50" i="7"/>
  <c r="T50" i="7"/>
  <c r="B51" i="7"/>
  <c r="C51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B52" i="7"/>
  <c r="U4" i="7"/>
  <c r="U5" i="7"/>
  <c r="U6" i="7"/>
  <c r="U7" i="7"/>
  <c r="U8" i="7"/>
  <c r="V8" i="7"/>
  <c r="U9" i="7"/>
  <c r="V9" i="7"/>
  <c r="U10" i="7"/>
  <c r="V10" i="7"/>
  <c r="U11" i="7"/>
  <c r="V11" i="7"/>
  <c r="U12" i="7"/>
  <c r="V12" i="7"/>
  <c r="U13" i="7"/>
  <c r="U14" i="7"/>
  <c r="U15" i="7"/>
  <c r="U16" i="7"/>
  <c r="U17" i="7"/>
  <c r="V17" i="7"/>
  <c r="U18" i="7"/>
  <c r="V18" i="7"/>
  <c r="U19" i="7"/>
  <c r="V19" i="7"/>
  <c r="U20" i="7"/>
  <c r="V20" i="7"/>
  <c r="U21" i="7"/>
  <c r="V21" i="7"/>
  <c r="U22" i="7"/>
  <c r="U23" i="7"/>
  <c r="U24" i="7"/>
  <c r="U25" i="7"/>
  <c r="U26" i="7"/>
  <c r="V26" i="7"/>
  <c r="U27" i="7"/>
  <c r="V27" i="7"/>
  <c r="U28" i="7"/>
  <c r="V28" i="7"/>
  <c r="U29" i="7"/>
  <c r="V29" i="7"/>
  <c r="U30" i="7"/>
  <c r="V30" i="7"/>
  <c r="U31" i="7"/>
  <c r="U32" i="7"/>
  <c r="U33" i="7"/>
  <c r="U34" i="7"/>
  <c r="U35" i="7"/>
  <c r="V35" i="7"/>
  <c r="U36" i="7"/>
  <c r="V36" i="7"/>
  <c r="U37" i="7"/>
  <c r="V37" i="7"/>
  <c r="U38" i="7"/>
  <c r="V38" i="7"/>
  <c r="U39" i="7"/>
  <c r="V39" i="7"/>
  <c r="U40" i="7"/>
  <c r="U41" i="7"/>
  <c r="U42" i="7"/>
  <c r="U43" i="7"/>
  <c r="U44" i="7"/>
  <c r="V44" i="7"/>
  <c r="U45" i="7"/>
  <c r="V45" i="7"/>
  <c r="U46" i="7"/>
  <c r="V46" i="7"/>
  <c r="U47" i="7"/>
  <c r="V47" i="7"/>
  <c r="U48" i="7"/>
  <c r="V48" i="7"/>
  <c r="E4" i="7"/>
  <c r="H4" i="7"/>
  <c r="K4" i="7"/>
  <c r="N4" i="7"/>
  <c r="Q4" i="7"/>
  <c r="T4" i="7"/>
  <c r="E5" i="7"/>
  <c r="F5" i="7"/>
  <c r="G5" i="7"/>
  <c r="H5" i="7"/>
  <c r="I5" i="7"/>
  <c r="J5" i="7"/>
  <c r="K5" i="7"/>
  <c r="L5" i="7"/>
  <c r="M5" i="7"/>
  <c r="N5" i="7"/>
  <c r="O5" i="7"/>
  <c r="P5" i="7"/>
  <c r="Q5" i="7"/>
  <c r="R5" i="7"/>
  <c r="S5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E13" i="7"/>
  <c r="H13" i="7"/>
  <c r="K13" i="7"/>
  <c r="N13" i="7"/>
  <c r="Q13" i="7"/>
  <c r="T13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E17" i="7"/>
  <c r="F17" i="7"/>
  <c r="G17" i="7"/>
  <c r="H17" i="7"/>
  <c r="I17" i="7"/>
  <c r="J17" i="7"/>
  <c r="K17" i="7"/>
  <c r="L17" i="7"/>
  <c r="M17" i="7"/>
  <c r="N17" i="7"/>
  <c r="O17" i="7"/>
  <c r="P17" i="7"/>
  <c r="Q17" i="7"/>
  <c r="R17" i="7"/>
  <c r="S17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E22" i="7"/>
  <c r="H22" i="7"/>
  <c r="K22" i="7"/>
  <c r="N22" i="7"/>
  <c r="Q22" i="7"/>
  <c r="T22" i="7"/>
  <c r="E23" i="7"/>
  <c r="F23" i="7"/>
  <c r="G23" i="7"/>
  <c r="H23" i="7"/>
  <c r="I23" i="7"/>
  <c r="J23" i="7"/>
  <c r="K23" i="7"/>
  <c r="L23" i="7"/>
  <c r="M23" i="7"/>
  <c r="N23" i="7"/>
  <c r="O23" i="7"/>
  <c r="P23" i="7"/>
  <c r="Q23" i="7"/>
  <c r="R23" i="7"/>
  <c r="S23" i="7"/>
  <c r="E24" i="7"/>
  <c r="F24" i="7"/>
  <c r="G24" i="7"/>
  <c r="H24" i="7"/>
  <c r="I24" i="7"/>
  <c r="J24" i="7"/>
  <c r="K24" i="7"/>
  <c r="L24" i="7"/>
  <c r="M24" i="7"/>
  <c r="N24" i="7"/>
  <c r="O24" i="7"/>
  <c r="P24" i="7"/>
  <c r="Q24" i="7"/>
  <c r="R24" i="7"/>
  <c r="S24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E26" i="7"/>
  <c r="F26" i="7"/>
  <c r="G26" i="7"/>
  <c r="H26" i="7"/>
  <c r="I26" i="7"/>
  <c r="J26" i="7"/>
  <c r="K26" i="7"/>
  <c r="L26" i="7"/>
  <c r="M26" i="7"/>
  <c r="N26" i="7"/>
  <c r="O26" i="7"/>
  <c r="P26" i="7"/>
  <c r="Q26" i="7"/>
  <c r="R26" i="7"/>
  <c r="S26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S27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E29" i="7"/>
  <c r="F29" i="7"/>
  <c r="G29" i="7"/>
  <c r="H29" i="7"/>
  <c r="I29" i="7"/>
  <c r="J29" i="7"/>
  <c r="K29" i="7"/>
  <c r="L29" i="7"/>
  <c r="M29" i="7"/>
  <c r="N29" i="7"/>
  <c r="O29" i="7"/>
  <c r="P29" i="7"/>
  <c r="Q29" i="7"/>
  <c r="R29" i="7"/>
  <c r="S29" i="7"/>
  <c r="E31" i="7"/>
  <c r="H31" i="7"/>
  <c r="K31" i="7"/>
  <c r="N31" i="7"/>
  <c r="Q31" i="7"/>
  <c r="T31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E34" i="7"/>
  <c r="F34" i="7"/>
  <c r="G34" i="7"/>
  <c r="H34" i="7"/>
  <c r="I34" i="7"/>
  <c r="J34" i="7"/>
  <c r="K34" i="7"/>
  <c r="L34" i="7"/>
  <c r="M34" i="7"/>
  <c r="N34" i="7"/>
  <c r="O34" i="7"/>
  <c r="P34" i="7"/>
  <c r="Q34" i="7"/>
  <c r="R34" i="7"/>
  <c r="S34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E40" i="7"/>
  <c r="H40" i="7"/>
  <c r="K40" i="7"/>
  <c r="N40" i="7"/>
  <c r="Q40" i="7"/>
  <c r="T40" i="7"/>
  <c r="E41" i="7"/>
  <c r="F41" i="7"/>
  <c r="G41" i="7"/>
  <c r="H41" i="7"/>
  <c r="I41" i="7"/>
  <c r="J41" i="7"/>
  <c r="K41" i="7"/>
  <c r="L41" i="7"/>
  <c r="M41" i="7"/>
  <c r="N41" i="7"/>
  <c r="O41" i="7"/>
  <c r="P41" i="7"/>
  <c r="Q41" i="7"/>
  <c r="R41" i="7"/>
  <c r="S41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E43" i="7"/>
  <c r="F43" i="7"/>
  <c r="G43" i="7"/>
  <c r="H43" i="7"/>
  <c r="I43" i="7"/>
  <c r="J43" i="7"/>
  <c r="K43" i="7"/>
  <c r="L43" i="7"/>
  <c r="M43" i="7"/>
  <c r="N43" i="7"/>
  <c r="O43" i="7"/>
  <c r="P43" i="7"/>
  <c r="Q43" i="7"/>
  <c r="R43" i="7"/>
  <c r="S43" i="7"/>
  <c r="E44" i="7"/>
  <c r="F44" i="7"/>
  <c r="G44" i="7"/>
  <c r="H44" i="7"/>
  <c r="I44" i="7"/>
  <c r="J44" i="7"/>
  <c r="K44" i="7"/>
  <c r="L44" i="7"/>
  <c r="M44" i="7"/>
  <c r="N44" i="7"/>
  <c r="O44" i="7"/>
  <c r="P44" i="7"/>
  <c r="Q44" i="7"/>
  <c r="R44" i="7"/>
  <c r="S44" i="7"/>
  <c r="E45" i="7"/>
  <c r="F45" i="7"/>
  <c r="G45" i="7"/>
  <c r="H45" i="7"/>
  <c r="I45" i="7"/>
  <c r="J45" i="7"/>
  <c r="K45" i="7"/>
  <c r="L45" i="7"/>
  <c r="M45" i="7"/>
  <c r="N45" i="7"/>
  <c r="O45" i="7"/>
  <c r="P45" i="7"/>
  <c r="Q45" i="7"/>
  <c r="R45" i="7"/>
  <c r="S45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E47" i="7"/>
  <c r="F47" i="7"/>
  <c r="G47" i="7"/>
  <c r="H47" i="7"/>
  <c r="I47" i="7"/>
  <c r="J47" i="7"/>
  <c r="K47" i="7"/>
  <c r="L47" i="7"/>
  <c r="M47" i="7"/>
  <c r="N47" i="7"/>
  <c r="O47" i="7"/>
  <c r="P47" i="7"/>
  <c r="Q47" i="7"/>
  <c r="R47" i="7"/>
  <c r="S47" i="7"/>
  <c r="D4" i="7"/>
  <c r="D13" i="7"/>
  <c r="D22" i="7"/>
  <c r="D31" i="7"/>
  <c r="D40" i="7"/>
  <c r="B4" i="7"/>
  <c r="B5" i="7"/>
  <c r="B6" i="7"/>
  <c r="B7" i="7"/>
  <c r="B8" i="7"/>
  <c r="B11" i="7"/>
  <c r="B12" i="7"/>
  <c r="B13" i="7"/>
  <c r="B14" i="7"/>
  <c r="B15" i="7"/>
  <c r="B16" i="7"/>
  <c r="B17" i="7"/>
  <c r="B20" i="7"/>
  <c r="B21" i="7"/>
  <c r="B22" i="7"/>
  <c r="B23" i="7"/>
  <c r="B24" i="7"/>
  <c r="B25" i="7"/>
  <c r="B26" i="7"/>
  <c r="B29" i="7"/>
  <c r="B30" i="7"/>
  <c r="B31" i="7"/>
  <c r="B32" i="7"/>
  <c r="B33" i="7"/>
  <c r="B34" i="7"/>
  <c r="B35" i="7"/>
  <c r="B38" i="7"/>
  <c r="B39" i="7"/>
  <c r="B40" i="7"/>
  <c r="B41" i="7"/>
  <c r="B42" i="7"/>
  <c r="B43" i="7"/>
  <c r="B44" i="7"/>
  <c r="B47" i="7"/>
  <c r="B48" i="7"/>
  <c r="B1" i="7"/>
  <c r="B52" i="6" l="1"/>
  <c r="A45" i="5"/>
  <c r="A45" i="4"/>
  <c r="C40" i="5" l="1"/>
  <c r="D40" i="5"/>
  <c r="E40" i="5"/>
  <c r="F40" i="5"/>
  <c r="G40" i="5"/>
  <c r="I40" i="5"/>
  <c r="E12" i="7" l="1"/>
  <c r="E37" i="5"/>
  <c r="V7" i="7" s="1"/>
  <c r="F37" i="5"/>
  <c r="V6" i="7" s="1"/>
  <c r="G37" i="5"/>
  <c r="V5" i="7" s="1"/>
  <c r="B1" i="6"/>
  <c r="H37" i="5" l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H40" i="5" l="1"/>
  <c r="V4" i="7"/>
  <c r="BA40" i="5"/>
  <c r="AY40" i="5"/>
  <c r="AX40" i="5"/>
  <c r="AW40" i="5"/>
  <c r="AV40" i="5"/>
  <c r="AU40" i="5"/>
  <c r="AP40" i="5"/>
  <c r="AN40" i="5"/>
  <c r="AM40" i="5"/>
  <c r="AL40" i="5"/>
  <c r="AK40" i="5"/>
  <c r="AM37" i="5" s="1"/>
  <c r="V33" i="7" s="1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W29" i="5" s="1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L25" i="5" s="1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BA19" i="5" s="1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BD17" i="5" s="1"/>
  <c r="AU17" i="5"/>
  <c r="AO17" i="5"/>
  <c r="AN17" i="5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W15" i="5" s="1"/>
  <c r="N15" i="5"/>
  <c r="M15" i="5"/>
  <c r="H15" i="5"/>
  <c r="G15" i="5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31" i="5" s="1"/>
  <c r="AU4" i="5"/>
  <c r="AP4" i="5"/>
  <c r="AP33" i="5" s="1"/>
  <c r="AJ4" i="5"/>
  <c r="AE4" i="5"/>
  <c r="AE17" i="5" s="1"/>
  <c r="Y4" i="5"/>
  <c r="T4" i="5"/>
  <c r="N4" i="5"/>
  <c r="I4" i="5"/>
  <c r="I31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AS28" i="5"/>
  <c r="AH27" i="5"/>
  <c r="BD26" i="5"/>
  <c r="BD25" i="5"/>
  <c r="W23" i="5"/>
  <c r="BD22" i="5"/>
  <c r="AS22" i="5"/>
  <c r="AH22" i="5"/>
  <c r="W22" i="5"/>
  <c r="L22" i="5"/>
  <c r="AH21" i="5"/>
  <c r="W21" i="5"/>
  <c r="AS20" i="5"/>
  <c r="L20" i="5"/>
  <c r="AS17" i="5"/>
  <c r="AS16" i="5"/>
  <c r="L15" i="5"/>
  <c r="BD14" i="5"/>
  <c r="AS14" i="5"/>
  <c r="AH14" i="5"/>
  <c r="W14" i="5"/>
  <c r="L14" i="5"/>
  <c r="BD13" i="5"/>
  <c r="AS13" i="5"/>
  <c r="AH13" i="5"/>
  <c r="W13" i="5"/>
  <c r="L13" i="5"/>
  <c r="AH11" i="5"/>
  <c r="AS10" i="5"/>
  <c r="AH10" i="5"/>
  <c r="BD8" i="5"/>
  <c r="BD7" i="5"/>
  <c r="W7" i="5"/>
  <c r="AH6" i="5"/>
  <c r="L6" i="5"/>
  <c r="AX37" i="5" l="1"/>
  <c r="V42" i="7" s="1"/>
  <c r="Q37" i="5"/>
  <c r="V15" i="7" s="1"/>
  <c r="BA25" i="5"/>
  <c r="BA15" i="5"/>
  <c r="BA7" i="5"/>
  <c r="BA6" i="5"/>
  <c r="BA20" i="5"/>
  <c r="AP12" i="5"/>
  <c r="AP18" i="5"/>
  <c r="AP28" i="5"/>
  <c r="AE24" i="5"/>
  <c r="AE27" i="5"/>
  <c r="AE15" i="5"/>
  <c r="AE21" i="5"/>
  <c r="AE8" i="5"/>
  <c r="T29" i="5"/>
  <c r="I19" i="5"/>
  <c r="I26" i="5"/>
  <c r="I12" i="5"/>
  <c r="I7" i="5"/>
  <c r="E39" i="7"/>
  <c r="AN37" i="5"/>
  <c r="AL37" i="5"/>
  <c r="T16" i="5"/>
  <c r="AE30" i="5"/>
  <c r="AP30" i="5"/>
  <c r="E21" i="7"/>
  <c r="P37" i="5"/>
  <c r="R37" i="5"/>
  <c r="E48" i="7"/>
  <c r="AY37" i="5"/>
  <c r="AW37" i="5"/>
  <c r="I21" i="5"/>
  <c r="E30" i="7"/>
  <c r="AC37" i="5"/>
  <c r="AA37" i="5"/>
  <c r="AH8" i="5"/>
  <c r="AB37" i="5"/>
  <c r="T32" i="5"/>
  <c r="I10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U50" i="7" s="1"/>
  <c r="V23" i="7" l="1"/>
  <c r="V43" i="7"/>
  <c r="AZ37" i="5"/>
  <c r="AY38" i="5" s="1"/>
  <c r="V41" i="7"/>
  <c r="V14" i="7"/>
  <c r="V16" i="7"/>
  <c r="S37" i="5"/>
  <c r="P38" i="5" s="1"/>
  <c r="V24" i="7"/>
  <c r="V34" i="7"/>
  <c r="AO37" i="5"/>
  <c r="AL38" i="5" s="1"/>
  <c r="V32" i="7"/>
  <c r="V25" i="7"/>
  <c r="AD37" i="5"/>
  <c r="AB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A38" i="5" l="1"/>
  <c r="V31" i="7"/>
  <c r="AM38" i="5"/>
  <c r="AO40" i="5"/>
  <c r="V13" i="7"/>
  <c r="S40" i="5"/>
  <c r="Q38" i="5"/>
  <c r="R38" i="5"/>
  <c r="V22" i="7"/>
  <c r="AD40" i="5"/>
  <c r="V40" i="7"/>
  <c r="AZ40" i="5"/>
  <c r="AX38" i="5"/>
  <c r="AW38" i="5"/>
  <c r="AZ38" i="5" s="1"/>
  <c r="AN38" i="5"/>
  <c r="AC38" i="5"/>
  <c r="AO38" i="5" l="1"/>
  <c r="AD38" i="5"/>
  <c r="S38" i="5"/>
</calcChain>
</file>

<file path=xl/sharedStrings.xml><?xml version="1.0" encoding="utf-8"?>
<sst xmlns="http://schemas.openxmlformats.org/spreadsheetml/2006/main" count="731" uniqueCount="283">
  <si>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</si>
  <si>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</si>
  <si>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</si>
  <si>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</si>
  <si>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</si>
  <si>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</si>
  <si>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</si>
  <si>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</si>
  <si>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</si>
  <si>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</si>
  <si>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</si>
  <si>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</si>
  <si>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</si>
  <si>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</si>
  <si>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</si>
  <si>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</si>
  <si>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</si>
  <si>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</si>
  <si>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</si>
  <si>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</si>
  <si>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</si>
  <si>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</si>
  <si>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</si>
  <si>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</si>
  <si>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</si>
  <si>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</si>
  <si>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</si>
  <si>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</si>
  <si>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</si>
  <si>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</si>
  <si>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</si>
  <si>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</si>
  <si>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</si>
  <si>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</si>
  <si>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</si>
  <si>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</si>
  <si>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</si>
  <si>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</si>
  <si>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</si>
  <si>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</si>
  <si>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</si>
  <si>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</si>
  <si>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</si>
  <si>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</si>
  <si>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</si>
  <si>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</si>
  <si>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</si>
  <si>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</si>
  <si>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</si>
  <si>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</si>
  <si>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</si>
  <si>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</si>
  <si>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</si>
  <si>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</si>
  <si>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</si>
  <si>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</si>
  <si>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</si>
  <si>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</si>
  <si>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</si>
  <si>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</si>
  <si>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</si>
  <si>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</si>
  <si>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</si>
  <si>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</si>
  <si>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</si>
  <si>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</si>
  <si>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</si>
  <si>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</si>
  <si>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</si>
  <si>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</si>
  <si>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</si>
  <si>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</si>
  <si>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</si>
  <si>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</si>
  <si>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</si>
  <si>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</si>
  <si>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</si>
  <si>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</si>
  <si>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</si>
  <si>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</si>
  <si>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</si>
  <si>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</si>
  <si>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</si>
  <si>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</si>
  <si>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</si>
  <si>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</si>
  <si>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</si>
  <si>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</si>
  <si>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</si>
  <si>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</si>
  <si>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</si>
  <si>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</si>
  <si>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</si>
  <si>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</si>
  <si>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</si>
  <si>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</si>
  <si>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</si>
  <si>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</si>
  <si>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</si>
  <si>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</si>
  <si>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</si>
  <si>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</si>
  <si>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</si>
  <si>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</si>
  <si>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</si>
  <si>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</si>
  <si>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</si>
  <si>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</si>
  <si>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</si>
  <si>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</si>
  <si>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</si>
  <si>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</si>
  <si>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</si>
  <si>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</si>
  <si>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</si>
  <si>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</si>
  <si>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</si>
  <si>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</si>
  <si>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</si>
  <si>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</si>
  <si>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</si>
  <si>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</si>
  <si>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</si>
  <si>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</si>
  <si>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113學年度第2學期第17週午餐菜單</t>
  </si>
  <si>
    <t>9車</t>
  </si>
  <si>
    <t>材料用量</t>
    <phoneticPr fontId="2" type="noConversion"/>
  </si>
  <si>
    <t>白米飯(361葷+21素)</t>
  </si>
  <si>
    <t>餐數</t>
    <phoneticPr fontId="2" type="noConversion"/>
  </si>
  <si>
    <t>南法燉肉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</si>
  <si>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</si>
  <si>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</si>
  <si>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</si>
  <si>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</si>
  <si>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溫體肉丁(井野)(臺灣)</t>
  </si>
  <si>
    <t>公斤</t>
  </si>
  <si>
    <t>南瓜(切中丁)</t>
  </si>
  <si>
    <t>洋蔥(切中丁)</t>
  </si>
  <si>
    <t>義大利香料(120g)</t>
  </si>
  <si>
    <t>瓶</t>
  </si>
  <si>
    <t>蒜仁(0.3K/包)</t>
  </si>
  <si>
    <t>包</t>
  </si>
  <si>
    <t>蔥(0.5K/把)</t>
  </si>
  <si>
    <t>把</t>
  </si>
  <si>
    <t>罐</t>
  </si>
  <si>
    <t>油蔥蒸蛋</t>
  </si>
  <si>
    <t>洗選蛋(QR)</t>
  </si>
  <si>
    <t>玻璃紙(包)50入</t>
  </si>
  <si>
    <t>白花拌培根</t>
  </si>
  <si>
    <t>冷凍白花椰菜(CAS)</t>
  </si>
  <si>
    <t>白精靈菇 (QR)</t>
  </si>
  <si>
    <t>碎蒜(0.3K/包)</t>
  </si>
  <si>
    <t>炒高麗菜</t>
  </si>
  <si>
    <t>高麗菜(切實重)</t>
  </si>
  <si>
    <t>碎蒜(0.6K/包)</t>
  </si>
  <si>
    <t>紅蘿蔔(切絲)</t>
  </si>
  <si>
    <t>鮮筍湯</t>
  </si>
  <si>
    <t>新鮮竹筍片</t>
  </si>
  <si>
    <t>大骨(CAS)</t>
  </si>
  <si>
    <t>濕香菇(小朵)(QR)</t>
  </si>
  <si>
    <t>紫米飯</t>
  </si>
  <si>
    <t>星期二</t>
    <phoneticPr fontId="2" type="noConversion"/>
  </si>
  <si>
    <t>照燒雞丁</t>
  </si>
  <si>
    <t>洋蔥(切大丁)</t>
  </si>
  <si>
    <t>彩色椒(切大丁)QR</t>
  </si>
  <si>
    <t>照燒醬(3K瓶)</t>
  </si>
  <si>
    <t>麥克雞塊(*2)</t>
  </si>
  <si>
    <t>扁蒲燴什錦</t>
  </si>
  <si>
    <t>扁蒲(切片)實重</t>
  </si>
  <si>
    <t>紅蘿蔔(切片)</t>
  </si>
  <si>
    <t>蝦米</t>
  </si>
  <si>
    <t>炒履歷青江菜</t>
  </si>
  <si>
    <t>履歷青江菜(切實重)</t>
  </si>
  <si>
    <t>榨菜肉絲湯</t>
  </si>
  <si>
    <t>薑絲(0.6K/包)</t>
  </si>
  <si>
    <t>葡萄(380+10)(精進15元)</t>
  </si>
  <si>
    <t>沙茶肉片</t>
  </si>
  <si>
    <t>溫體肉片(井野)(臺灣)</t>
  </si>
  <si>
    <t>沙茶醬牛頭牌(3K)</t>
  </si>
  <si>
    <t>拌三絲</t>
  </si>
  <si>
    <t>黃豆芽</t>
  </si>
  <si>
    <t>非基改濕豆包切絲(Ｋ)榮洲</t>
  </si>
  <si>
    <t>海帶絲</t>
  </si>
  <si>
    <t>芹菜(去頭葉)</t>
  </si>
  <si>
    <t>蔥花菜脯蛋</t>
  </si>
  <si>
    <t>炒履歷蚵白菜</t>
  </si>
  <si>
    <t>履歷蚵白菜(切實重)</t>
  </si>
  <si>
    <t>菜頭排骨湯</t>
  </si>
  <si>
    <t>菜頭(切中丁)</t>
  </si>
  <si>
    <t>香菜(150g/把)</t>
  </si>
  <si>
    <t>光泉鮮奶(380+10備)(精進)</t>
  </si>
  <si>
    <t>蒲燒鯰魚</t>
  </si>
  <si>
    <t>片</t>
  </si>
  <si>
    <t>白芝麻(熟)(標示日期)</t>
  </si>
  <si>
    <t>咖哩洋芋</t>
  </si>
  <si>
    <t>洋芋(切中丁)</t>
  </si>
  <si>
    <t>蕃薯(切中丁)</t>
  </si>
  <si>
    <t>紅蘿蔔(切中丁)</t>
  </si>
  <si>
    <t>咖哩粉小磨坊(600g)</t>
  </si>
  <si>
    <t>盒</t>
  </si>
  <si>
    <t>桂竹筍炒肉絲</t>
  </si>
  <si>
    <t>炒履歷油菜</t>
  </si>
  <si>
    <t>履歷油菜(切實重)</t>
  </si>
  <si>
    <t>酸辣湯</t>
  </si>
  <si>
    <t>豆腐榮洲(切小丁)(4.5K)非</t>
  </si>
  <si>
    <t>板</t>
  </si>
  <si>
    <t>木耳(切絲)(QR)</t>
  </si>
  <si>
    <t>白米飯</t>
  </si>
  <si>
    <t>紅燒豬腳</t>
  </si>
  <si>
    <t>豬腳丁(有肉)井野</t>
  </si>
  <si>
    <t>熟花生</t>
  </si>
  <si>
    <t>薑片(0.3K)</t>
  </si>
  <si>
    <t>壽喜燒白菜</t>
  </si>
  <si>
    <t>大白菜(切實重)</t>
  </si>
  <si>
    <t>滷蛋</t>
  </si>
  <si>
    <t>個</t>
  </si>
  <si>
    <t>炒有機小松菜</t>
  </si>
  <si>
    <t>有機小松菜(尚紘-彰)(切)</t>
  </si>
  <si>
    <t>味噌魚干湯</t>
  </si>
  <si>
    <t>蘋果(380+10)(精進15元)</t>
  </si>
  <si>
    <t>684大卡</t>
    <phoneticPr fontId="2" type="noConversion"/>
  </si>
  <si>
    <t>78.0 g</t>
    <phoneticPr fontId="2" type="noConversion"/>
  </si>
  <si>
    <t>26.2 g</t>
    <phoneticPr fontId="2" type="noConversion"/>
  </si>
  <si>
    <t>34.2 g</t>
    <phoneticPr fontId="2" type="noConversion"/>
  </si>
  <si>
    <t>全穀雜糧類:4.8份 乳品類:0.0份 豆魚蛋肉類:2.6份 蔬菜類:2.1份 水果類:0.0份 油脂與堅果種子類:2.2份</t>
    <phoneticPr fontId="2" type="noConversion"/>
  </si>
  <si>
    <t>4.8份</t>
  </si>
  <si>
    <t>0.0份</t>
  </si>
  <si>
    <t>2.6份</t>
  </si>
  <si>
    <t>2.1份</t>
  </si>
  <si>
    <t>2.2份</t>
  </si>
  <si>
    <t>1053大卡</t>
    <phoneticPr fontId="2" type="noConversion"/>
  </si>
  <si>
    <t>135.5 g</t>
    <phoneticPr fontId="2" type="noConversion"/>
  </si>
  <si>
    <t>36.7 g</t>
    <phoneticPr fontId="2" type="noConversion"/>
  </si>
  <si>
    <t>46.5 g</t>
    <phoneticPr fontId="2" type="noConversion"/>
  </si>
  <si>
    <t>全穀雜糧類:6.3份 乳品類:0.0份 豆魚蛋肉類:3.7份 蔬菜類:1.9份 水果類:0.9份 油脂與堅果種子類:2.4份</t>
    <phoneticPr fontId="2" type="noConversion"/>
  </si>
  <si>
    <t>6.3份</t>
  </si>
  <si>
    <t>3.7份</t>
  </si>
  <si>
    <t>1.9份</t>
  </si>
  <si>
    <t>0.9份</t>
  </si>
  <si>
    <t>2.4份</t>
  </si>
  <si>
    <t>1063大卡</t>
    <phoneticPr fontId="2" type="noConversion"/>
  </si>
  <si>
    <t>113.5 g</t>
    <phoneticPr fontId="2" type="noConversion"/>
  </si>
  <si>
    <t>45.5 g</t>
    <phoneticPr fontId="2" type="noConversion"/>
  </si>
  <si>
    <t>50.1 g</t>
    <phoneticPr fontId="2" type="noConversion"/>
  </si>
  <si>
    <t>全穀雜糧類:6.3份 乳品類:0.9份 豆魚蛋肉類:3.9份 蔬菜類:2.0份 水果類:0.0份 油脂與堅果種子類:2.4份</t>
    <phoneticPr fontId="2" type="noConversion"/>
  </si>
  <si>
    <t>3.9份</t>
  </si>
  <si>
    <t>2.0份</t>
  </si>
  <si>
    <t>800大卡</t>
    <phoneticPr fontId="2" type="noConversion"/>
  </si>
  <si>
    <t>120.8 g</t>
    <phoneticPr fontId="2" type="noConversion"/>
  </si>
  <si>
    <t>21.2 g</t>
    <phoneticPr fontId="2" type="noConversion"/>
  </si>
  <si>
    <t>31.5 g</t>
    <phoneticPr fontId="2" type="noConversion"/>
  </si>
  <si>
    <t>全穀雜糧類:6.8份 乳品類:0.0份 豆魚蛋肉類:2.5份 蔬菜類:1.8份 水果類:0.0份 油脂與堅果種子類:2.4份</t>
    <phoneticPr fontId="2" type="noConversion"/>
  </si>
  <si>
    <t>6.8份</t>
  </si>
  <si>
    <t>2.5份</t>
  </si>
  <si>
    <t>1.8份</t>
  </si>
  <si>
    <t>677大卡</t>
    <phoneticPr fontId="2" type="noConversion"/>
  </si>
  <si>
    <t>74.1 g</t>
    <phoneticPr fontId="2" type="noConversion"/>
  </si>
  <si>
    <t>26.6 g</t>
    <phoneticPr fontId="2" type="noConversion"/>
  </si>
  <si>
    <t>37.1 g</t>
    <phoneticPr fontId="2" type="noConversion"/>
  </si>
  <si>
    <t>全穀雜糧類:3.0份 乳品類:0.0份 豆魚蛋肉類:3.7份 蔬菜類:1.6份 水果類:1.5份 油脂與堅果種子類:1.8份</t>
    <phoneticPr fontId="2" type="noConversion"/>
  </si>
  <si>
    <t>3.0份</t>
  </si>
  <si>
    <t>1.6份</t>
  </si>
  <si>
    <t>1.5份</t>
  </si>
  <si>
    <t>油蔥酥(大-600g)</t>
  </si>
  <si>
    <t>碎培根(津谷)CAS</t>
  </si>
  <si>
    <t>蕃茄丁罐頭(2.5K/罐) 1罐,蕃茄醬(3K)可果美 1罐</t>
  </si>
  <si>
    <t>骨腿丁(CAS)</t>
  </si>
  <si>
    <t>麥克雞塊(CAS)(Ｋ)</t>
  </si>
  <si>
    <t>榨菜絲-不辣</t>
  </si>
  <si>
    <t>溫體肉絲(井野)(臺灣)</t>
  </si>
  <si>
    <t>金針菇(QR)</t>
  </si>
  <si>
    <t>碎脯(細)</t>
  </si>
  <si>
    <t>小排骨(肉)井野</t>
  </si>
  <si>
    <t>非基改(細)白干絲(榮洲)</t>
  </si>
  <si>
    <t>熟桂竹筍(切)淨重</t>
  </si>
  <si>
    <t>滷雞蛋(國產:台灣)</t>
  </si>
  <si>
    <t>味噌(Ｋ)</t>
  </si>
  <si>
    <t>滷雞蛋(國產:台灣)(備品)</t>
  </si>
  <si>
    <t>小魚干</t>
  </si>
  <si>
    <t>柴魚片小(300g)</t>
  </si>
  <si>
    <t>非基改豆皮(Ｋ)</t>
  </si>
  <si>
    <r>
      <rPr>
        <sz val="16"/>
        <rFont val="新細明體"/>
        <family val="1"/>
        <charset val="136"/>
      </rPr>
      <t>蒲燒鯰魚</t>
    </r>
    <r>
      <rPr>
        <sz val="16"/>
        <rFont val="Times New Roman"/>
        <family val="1"/>
      </rPr>
      <t>(45g)(QR)</t>
    </r>
    <phoneticPr fontId="2" type="noConversion"/>
  </si>
  <si>
    <r>
      <rPr>
        <sz val="16"/>
        <rFont val="新細明體"/>
        <family val="1"/>
        <charset val="136"/>
      </rPr>
      <t>蒲燒鯰魚</t>
    </r>
    <r>
      <rPr>
        <sz val="16"/>
        <rFont val="Times New Roman"/>
        <family val="1"/>
      </rPr>
      <t>(45g)</t>
    </r>
    <r>
      <rPr>
        <sz val="16"/>
        <rFont val="新細明體"/>
        <family val="1"/>
        <charset val="136"/>
      </rPr>
      <t>備品</t>
    </r>
    <r>
      <rPr>
        <sz val="16"/>
        <rFont val="Times New Roman"/>
        <family val="1"/>
      </rPr>
      <t>(QR)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</si>
</sst>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41" fillId="0" borderId="13" xfId="0" applyFont="1" applyBorder="1" applyAlignment="1">
      <alignment horizontal="left" vertical="center" shrinkToFit="1"/>
    </xf>
    <xf numFmtId="0" fontId="41" fillId="0" borderId="15" xfId="0" applyFont="1" applyBorder="1" applyAlignment="1">
      <alignment horizontal="left" vertical="center" shrinkToFi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topLeftCell="A19" zoomScale="80" zoomScaleNormal="80" workbookViewId="0">
      <selection activeCell="L36" sqref="L36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12" t="s">
        <v>124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6</v>
      </c>
      <c r="C4" s="323"/>
      <c r="D4" s="305" t="s">
        <v>127</v>
      </c>
      <c r="E4" s="309" t="s">
        <v>129</v>
      </c>
      <c r="F4" s="310"/>
      <c r="G4" s="311"/>
      <c r="H4" s="309" t="s">
        <v>145</v>
      </c>
      <c r="I4" s="310"/>
      <c r="J4" s="311"/>
      <c r="K4" s="309" t="s">
        <v>148</v>
      </c>
      <c r="L4" s="310"/>
      <c r="M4" s="311"/>
      <c r="N4" s="309" t="s">
        <v>152</v>
      </c>
      <c r="O4" s="310"/>
      <c r="P4" s="311"/>
      <c r="Q4" s="309" t="s">
        <v>156</v>
      </c>
      <c r="R4" s="310"/>
      <c r="S4" s="311"/>
      <c r="T4" s="313"/>
      <c r="U4" s="18" t="s">
        <v>130</v>
      </c>
      <c r="V4" s="112" t="s">
        <v>220</v>
      </c>
      <c r="W4" s="5" t="s">
        <v>37</v>
      </c>
      <c r="X4" s="5" t="s">
        <v>225</v>
      </c>
    </row>
    <row r="5" spans="2:24" s="5" customFormat="1" ht="19.5" customHeight="1" x14ac:dyDescent="0.3">
      <c r="B5" s="6" t="s">
        <v>5</v>
      </c>
      <c r="C5" s="324"/>
      <c r="D5" s="305"/>
      <c r="E5" s="99" t="s">
        <v>134</v>
      </c>
      <c r="F5" s="100">
        <v>24</v>
      </c>
      <c r="G5" s="101" t="s">
        <v>135</v>
      </c>
      <c r="H5" s="102" t="s">
        <v>146</v>
      </c>
      <c r="I5" s="100">
        <v>21</v>
      </c>
      <c r="J5" s="103" t="s">
        <v>135</v>
      </c>
      <c r="K5" s="102" t="s">
        <v>149</v>
      </c>
      <c r="L5" s="100">
        <v>26</v>
      </c>
      <c r="M5" s="103" t="s">
        <v>135</v>
      </c>
      <c r="N5" s="102" t="s">
        <v>153</v>
      </c>
      <c r="O5" s="100">
        <v>29</v>
      </c>
      <c r="P5" s="103" t="s">
        <v>135</v>
      </c>
      <c r="Q5" s="102" t="s">
        <v>157</v>
      </c>
      <c r="R5" s="100">
        <v>14</v>
      </c>
      <c r="S5" s="103" t="s">
        <v>135</v>
      </c>
      <c r="T5" s="314"/>
      <c r="U5" s="19" t="s">
        <v>131</v>
      </c>
      <c r="V5" s="112" t="s">
        <v>221</v>
      </c>
      <c r="W5" s="5" t="s">
        <v>39</v>
      </c>
      <c r="X5" s="5" t="s">
        <v>226</v>
      </c>
    </row>
    <row r="6" spans="2:24" s="5" customFormat="1" ht="19.5" customHeight="1" x14ac:dyDescent="0.3">
      <c r="B6" s="6">
        <v>2</v>
      </c>
      <c r="C6" s="324"/>
      <c r="D6" s="305"/>
      <c r="E6" s="104" t="s">
        <v>136</v>
      </c>
      <c r="F6" s="105">
        <v>8</v>
      </c>
      <c r="G6" s="106" t="s">
        <v>135</v>
      </c>
      <c r="H6" s="104" t="s">
        <v>263</v>
      </c>
      <c r="I6" s="105">
        <v>1</v>
      </c>
      <c r="J6" s="106" t="s">
        <v>141</v>
      </c>
      <c r="K6" s="104" t="s">
        <v>264</v>
      </c>
      <c r="L6" s="105">
        <v>5</v>
      </c>
      <c r="M6" s="106" t="s">
        <v>135</v>
      </c>
      <c r="N6" s="104" t="s">
        <v>154</v>
      </c>
      <c r="O6" s="105">
        <v>1</v>
      </c>
      <c r="P6" s="106" t="s">
        <v>141</v>
      </c>
      <c r="Q6" s="104" t="s">
        <v>158</v>
      </c>
      <c r="R6" s="105">
        <v>3</v>
      </c>
      <c r="S6" s="106" t="s">
        <v>135</v>
      </c>
      <c r="T6" s="314"/>
      <c r="U6" s="19" t="s">
        <v>132</v>
      </c>
      <c r="V6" s="112" t="s">
        <v>222</v>
      </c>
      <c r="W6" s="5" t="s">
        <v>41</v>
      </c>
      <c r="X6" s="5" t="s">
        <v>227</v>
      </c>
    </row>
    <row r="7" spans="2:24" s="5" customFormat="1" ht="19.5" customHeight="1" x14ac:dyDescent="0.3">
      <c r="B7" s="6" t="s">
        <v>4</v>
      </c>
      <c r="C7" s="324"/>
      <c r="D7" s="305"/>
      <c r="E7" s="104" t="s">
        <v>137</v>
      </c>
      <c r="F7" s="105">
        <v>2</v>
      </c>
      <c r="G7" s="106" t="s">
        <v>135</v>
      </c>
      <c r="H7" s="107" t="s">
        <v>147</v>
      </c>
      <c r="I7" s="105">
        <v>1</v>
      </c>
      <c r="J7" s="108" t="s">
        <v>141</v>
      </c>
      <c r="K7" s="107" t="s">
        <v>150</v>
      </c>
      <c r="L7" s="105">
        <v>3</v>
      </c>
      <c r="M7" s="108" t="s">
        <v>135</v>
      </c>
      <c r="N7" s="107" t="s">
        <v>155</v>
      </c>
      <c r="O7" s="105">
        <v>1</v>
      </c>
      <c r="P7" s="108" t="s">
        <v>135</v>
      </c>
      <c r="Q7" s="107" t="s">
        <v>159</v>
      </c>
      <c r="R7" s="105">
        <v>2</v>
      </c>
      <c r="S7" s="108" t="s">
        <v>135</v>
      </c>
      <c r="T7" s="314"/>
      <c r="U7" s="19" t="s">
        <v>133</v>
      </c>
      <c r="V7" s="112" t="s">
        <v>223</v>
      </c>
      <c r="W7" s="5" t="s">
        <v>43</v>
      </c>
      <c r="X7" s="5" t="s">
        <v>228</v>
      </c>
    </row>
    <row r="8" spans="2:24" s="5" customFormat="1" ht="19.5" customHeight="1" x14ac:dyDescent="0.3">
      <c r="B8" s="307" t="s">
        <v>60</v>
      </c>
      <c r="C8" s="324"/>
      <c r="D8" s="305"/>
      <c r="E8" s="104" t="s">
        <v>138</v>
      </c>
      <c r="F8" s="105">
        <v>1</v>
      </c>
      <c r="G8" s="106" t="s">
        <v>139</v>
      </c>
      <c r="H8" s="104"/>
      <c r="I8" s="105"/>
      <c r="J8" s="106"/>
      <c r="K8" s="104" t="s">
        <v>151</v>
      </c>
      <c r="L8" s="105">
        <v>1</v>
      </c>
      <c r="M8" s="106" t="s">
        <v>141</v>
      </c>
      <c r="N8" s="104"/>
      <c r="O8" s="105"/>
      <c r="P8" s="106"/>
      <c r="Q8" s="104"/>
      <c r="R8" s="105"/>
      <c r="S8" s="106"/>
      <c r="T8" s="314"/>
      <c r="U8" s="19"/>
      <c r="V8" s="112"/>
      <c r="W8" s="5" t="s">
        <v>46</v>
      </c>
      <c r="X8" s="5" t="s">
        <v>226</v>
      </c>
    </row>
    <row r="9" spans="2:24" s="5" customFormat="1" ht="19.5" customHeight="1" x14ac:dyDescent="0.3">
      <c r="B9" s="307"/>
      <c r="C9" s="325"/>
      <c r="D9" s="305"/>
      <c r="E9" s="104" t="s">
        <v>140</v>
      </c>
      <c r="F9" s="105">
        <v>1</v>
      </c>
      <c r="G9" s="106" t="s">
        <v>141</v>
      </c>
      <c r="H9" s="104"/>
      <c r="I9" s="105"/>
      <c r="J9" s="106"/>
      <c r="K9" s="104"/>
      <c r="L9" s="105"/>
      <c r="M9" s="106"/>
      <c r="N9" s="104"/>
      <c r="O9" s="105"/>
      <c r="P9" s="106"/>
      <c r="Q9" s="104"/>
      <c r="R9" s="105"/>
      <c r="S9" s="106"/>
      <c r="T9" s="314"/>
      <c r="U9" s="19"/>
      <c r="V9" s="112"/>
      <c r="W9" s="5" t="s">
        <v>47</v>
      </c>
      <c r="X9" s="5" t="s">
        <v>229</v>
      </c>
    </row>
    <row r="10" spans="2:24" s="5" customFormat="1" ht="21" x14ac:dyDescent="0.3">
      <c r="B10" s="308"/>
      <c r="C10" s="8"/>
      <c r="D10" s="305"/>
      <c r="E10" s="104" t="s">
        <v>142</v>
      </c>
      <c r="F10" s="105">
        <v>1</v>
      </c>
      <c r="G10" s="106" t="s">
        <v>143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4"/>
      <c r="U10" s="19"/>
      <c r="V10" s="112"/>
    </row>
    <row r="11" spans="2:24" s="5" customFormat="1" ht="21" x14ac:dyDescent="0.3">
      <c r="B11" s="7" t="s">
        <v>128</v>
      </c>
      <c r="C11" s="13"/>
      <c r="D11" s="305"/>
      <c r="E11" s="319" t="s">
        <v>265</v>
      </c>
      <c r="F11" s="320"/>
      <c r="G11" s="321"/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5"/>
      <c r="U11" s="19"/>
      <c r="V11" s="112"/>
    </row>
    <row r="12" spans="2:24" s="5" customFormat="1" ht="20.25" x14ac:dyDescent="0.3">
      <c r="B12" s="14">
        <v>381</v>
      </c>
      <c r="C12" s="9"/>
      <c r="D12" s="322"/>
      <c r="E12" s="319" t="s">
        <v>224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/>
      <c r="V12" s="113"/>
    </row>
    <row r="13" spans="2:24" s="5" customFormat="1" ht="21" x14ac:dyDescent="0.3">
      <c r="B13" s="6">
        <v>6</v>
      </c>
      <c r="C13" s="323"/>
      <c r="D13" s="304" t="s">
        <v>160</v>
      </c>
      <c r="E13" s="309" t="s">
        <v>162</v>
      </c>
      <c r="F13" s="310"/>
      <c r="G13" s="311"/>
      <c r="H13" s="309" t="s">
        <v>166</v>
      </c>
      <c r="I13" s="310"/>
      <c r="J13" s="311"/>
      <c r="K13" s="309" t="s">
        <v>167</v>
      </c>
      <c r="L13" s="310"/>
      <c r="M13" s="311"/>
      <c r="N13" s="309" t="s">
        <v>171</v>
      </c>
      <c r="O13" s="310"/>
      <c r="P13" s="311"/>
      <c r="Q13" s="309" t="s">
        <v>173</v>
      </c>
      <c r="R13" s="310"/>
      <c r="S13" s="311"/>
      <c r="T13" s="313" t="s">
        <v>175</v>
      </c>
      <c r="U13" s="18" t="s">
        <v>130</v>
      </c>
      <c r="V13" s="114" t="s">
        <v>230</v>
      </c>
      <c r="W13" s="5" t="s">
        <v>37</v>
      </c>
      <c r="X13" s="5" t="s">
        <v>235</v>
      </c>
    </row>
    <row r="14" spans="2:24" s="5" customFormat="1" ht="21" x14ac:dyDescent="0.3">
      <c r="B14" s="6" t="s">
        <v>3</v>
      </c>
      <c r="C14" s="324"/>
      <c r="D14" s="305"/>
      <c r="E14" s="102" t="s">
        <v>266</v>
      </c>
      <c r="F14" s="100">
        <v>33</v>
      </c>
      <c r="G14" s="103" t="s">
        <v>135</v>
      </c>
      <c r="H14" s="102" t="s">
        <v>267</v>
      </c>
      <c r="I14" s="100">
        <v>21</v>
      </c>
      <c r="J14" s="103" t="s">
        <v>135</v>
      </c>
      <c r="K14" s="102" t="s">
        <v>168</v>
      </c>
      <c r="L14" s="100">
        <v>22</v>
      </c>
      <c r="M14" s="103" t="s">
        <v>135</v>
      </c>
      <c r="N14" s="102" t="s">
        <v>172</v>
      </c>
      <c r="O14" s="100">
        <v>29</v>
      </c>
      <c r="P14" s="103" t="s">
        <v>135</v>
      </c>
      <c r="Q14" s="102" t="s">
        <v>268</v>
      </c>
      <c r="R14" s="100">
        <v>7</v>
      </c>
      <c r="S14" s="103" t="s">
        <v>135</v>
      </c>
      <c r="T14" s="314"/>
      <c r="U14" s="19" t="s">
        <v>131</v>
      </c>
      <c r="V14" s="112" t="s">
        <v>231</v>
      </c>
      <c r="W14" s="5" t="s">
        <v>39</v>
      </c>
      <c r="X14" s="5" t="s">
        <v>226</v>
      </c>
    </row>
    <row r="15" spans="2:24" s="5" customFormat="1" ht="21" x14ac:dyDescent="0.3">
      <c r="B15" s="6">
        <v>3</v>
      </c>
      <c r="C15" s="324"/>
      <c r="D15" s="305"/>
      <c r="E15" s="104" t="s">
        <v>163</v>
      </c>
      <c r="F15" s="105">
        <v>8</v>
      </c>
      <c r="G15" s="106" t="s">
        <v>135</v>
      </c>
      <c r="H15" s="104"/>
      <c r="I15" s="105"/>
      <c r="J15" s="106"/>
      <c r="K15" s="104" t="s">
        <v>269</v>
      </c>
      <c r="L15" s="105">
        <v>5</v>
      </c>
      <c r="M15" s="106" t="s">
        <v>135</v>
      </c>
      <c r="N15" s="104" t="s">
        <v>154</v>
      </c>
      <c r="O15" s="105">
        <v>1</v>
      </c>
      <c r="P15" s="106" t="s">
        <v>141</v>
      </c>
      <c r="Q15" s="104" t="s">
        <v>269</v>
      </c>
      <c r="R15" s="105">
        <v>2</v>
      </c>
      <c r="S15" s="106" t="s">
        <v>135</v>
      </c>
      <c r="T15" s="314"/>
      <c r="U15" s="19" t="s">
        <v>132</v>
      </c>
      <c r="V15" s="112" t="s">
        <v>232</v>
      </c>
      <c r="W15" s="5" t="s">
        <v>41</v>
      </c>
      <c r="X15" s="5" t="s">
        <v>236</v>
      </c>
    </row>
    <row r="16" spans="2:24" s="5" customFormat="1" ht="21" x14ac:dyDescent="0.3">
      <c r="B16" s="6" t="s">
        <v>4</v>
      </c>
      <c r="C16" s="324"/>
      <c r="D16" s="305"/>
      <c r="E16" s="104" t="s">
        <v>164</v>
      </c>
      <c r="F16" s="105">
        <v>2</v>
      </c>
      <c r="G16" s="106" t="s">
        <v>135</v>
      </c>
      <c r="H16" s="104"/>
      <c r="I16" s="105"/>
      <c r="J16" s="106"/>
      <c r="K16" s="104" t="s">
        <v>150</v>
      </c>
      <c r="L16" s="105">
        <v>2</v>
      </c>
      <c r="M16" s="106" t="s">
        <v>135</v>
      </c>
      <c r="N16" s="104"/>
      <c r="O16" s="105"/>
      <c r="P16" s="106"/>
      <c r="Q16" s="104" t="s">
        <v>270</v>
      </c>
      <c r="R16" s="105">
        <v>2</v>
      </c>
      <c r="S16" s="106" t="s">
        <v>135</v>
      </c>
      <c r="T16" s="314"/>
      <c r="U16" s="19" t="s">
        <v>133</v>
      </c>
      <c r="V16" s="112" t="s">
        <v>233</v>
      </c>
      <c r="W16" s="5" t="s">
        <v>43</v>
      </c>
      <c r="X16" s="5" t="s">
        <v>237</v>
      </c>
    </row>
    <row r="17" spans="2:24" s="5" customFormat="1" ht="21" x14ac:dyDescent="0.3">
      <c r="B17" s="307" t="s">
        <v>161</v>
      </c>
      <c r="C17" s="324"/>
      <c r="D17" s="305"/>
      <c r="E17" s="104" t="s">
        <v>165</v>
      </c>
      <c r="F17" s="105">
        <v>1</v>
      </c>
      <c r="G17" s="106" t="s">
        <v>139</v>
      </c>
      <c r="H17" s="104"/>
      <c r="I17" s="105"/>
      <c r="J17" s="106"/>
      <c r="K17" s="104" t="s">
        <v>169</v>
      </c>
      <c r="L17" s="105">
        <v>1</v>
      </c>
      <c r="M17" s="106" t="s">
        <v>135</v>
      </c>
      <c r="N17" s="104"/>
      <c r="O17" s="105"/>
      <c r="P17" s="106"/>
      <c r="Q17" s="104" t="s">
        <v>174</v>
      </c>
      <c r="R17" s="105">
        <v>0.5</v>
      </c>
      <c r="S17" s="106" t="s">
        <v>141</v>
      </c>
      <c r="T17" s="314"/>
      <c r="U17" s="19"/>
      <c r="V17" s="112"/>
      <c r="W17" s="5" t="s">
        <v>46</v>
      </c>
      <c r="X17" s="5" t="s">
        <v>238</v>
      </c>
    </row>
    <row r="18" spans="2:24" s="5" customFormat="1" ht="21" x14ac:dyDescent="0.3">
      <c r="B18" s="307"/>
      <c r="C18" s="325"/>
      <c r="D18" s="305"/>
      <c r="E18" s="104" t="s">
        <v>140</v>
      </c>
      <c r="F18" s="105">
        <v>1</v>
      </c>
      <c r="G18" s="106" t="s">
        <v>141</v>
      </c>
      <c r="H18" s="104"/>
      <c r="I18" s="105"/>
      <c r="J18" s="106"/>
      <c r="K18" s="104" t="s">
        <v>170</v>
      </c>
      <c r="L18" s="105">
        <v>0.1</v>
      </c>
      <c r="M18" s="106" t="s">
        <v>135</v>
      </c>
      <c r="N18" s="104"/>
      <c r="O18" s="105"/>
      <c r="P18" s="106"/>
      <c r="Q18" s="104"/>
      <c r="R18" s="105"/>
      <c r="S18" s="106"/>
      <c r="T18" s="314"/>
      <c r="U18" s="19"/>
      <c r="V18" s="112"/>
      <c r="W18" s="5" t="s">
        <v>47</v>
      </c>
      <c r="X18" s="5" t="s">
        <v>239</v>
      </c>
    </row>
    <row r="19" spans="2:24" s="5" customFormat="1" ht="21" x14ac:dyDescent="0.3">
      <c r="B19" s="308"/>
      <c r="C19" s="8"/>
      <c r="D19" s="305"/>
      <c r="E19" s="104" t="s">
        <v>142</v>
      </c>
      <c r="F19" s="105">
        <v>1</v>
      </c>
      <c r="G19" s="106" t="s">
        <v>143</v>
      </c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4"/>
      <c r="U19" s="19"/>
      <c r="V19" s="112"/>
    </row>
    <row r="20" spans="2:24" s="5" customFormat="1" ht="21" x14ac:dyDescent="0.3">
      <c r="B20" s="7" t="s">
        <v>128</v>
      </c>
      <c r="C20" s="13"/>
      <c r="D20" s="305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5"/>
      <c r="U20" s="19"/>
      <c r="V20" s="112"/>
    </row>
    <row r="21" spans="2:24" s="5" customFormat="1" ht="20.25" x14ac:dyDescent="0.3">
      <c r="B21" s="14">
        <v>381</v>
      </c>
      <c r="C21" s="9"/>
      <c r="D21" s="322"/>
      <c r="E21" s="319" t="s">
        <v>234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/>
      <c r="V21" s="113"/>
    </row>
    <row r="22" spans="2:24" s="5" customFormat="1" ht="21" x14ac:dyDescent="0.3">
      <c r="B22" s="6">
        <v>6</v>
      </c>
      <c r="C22" s="323"/>
      <c r="D22" s="304" t="s">
        <v>160</v>
      </c>
      <c r="E22" s="309" t="s">
        <v>176</v>
      </c>
      <c r="F22" s="310"/>
      <c r="G22" s="311"/>
      <c r="H22" s="309" t="s">
        <v>179</v>
      </c>
      <c r="I22" s="310"/>
      <c r="J22" s="311"/>
      <c r="K22" s="309" t="s">
        <v>184</v>
      </c>
      <c r="L22" s="310"/>
      <c r="M22" s="311"/>
      <c r="N22" s="309" t="s">
        <v>185</v>
      </c>
      <c r="O22" s="310"/>
      <c r="P22" s="311"/>
      <c r="Q22" s="309" t="s">
        <v>187</v>
      </c>
      <c r="R22" s="310"/>
      <c r="S22" s="311"/>
      <c r="T22" s="313" t="s">
        <v>190</v>
      </c>
      <c r="U22" s="18" t="s">
        <v>130</v>
      </c>
      <c r="V22" s="114" t="s">
        <v>240</v>
      </c>
      <c r="W22" s="5" t="s">
        <v>37</v>
      </c>
      <c r="X22" s="5" t="s">
        <v>235</v>
      </c>
    </row>
    <row r="23" spans="2:24" s="5" customFormat="1" ht="21" x14ac:dyDescent="0.3">
      <c r="B23" s="6" t="s">
        <v>3</v>
      </c>
      <c r="C23" s="324"/>
      <c r="D23" s="305"/>
      <c r="E23" s="102" t="s">
        <v>177</v>
      </c>
      <c r="F23" s="100">
        <v>27</v>
      </c>
      <c r="G23" s="103" t="s">
        <v>135</v>
      </c>
      <c r="H23" s="102" t="s">
        <v>180</v>
      </c>
      <c r="I23" s="100">
        <v>11</v>
      </c>
      <c r="J23" s="103" t="s">
        <v>135</v>
      </c>
      <c r="K23" s="102" t="s">
        <v>146</v>
      </c>
      <c r="L23" s="100">
        <v>24</v>
      </c>
      <c r="M23" s="103" t="s">
        <v>135</v>
      </c>
      <c r="N23" s="102" t="s">
        <v>186</v>
      </c>
      <c r="O23" s="100">
        <v>29</v>
      </c>
      <c r="P23" s="103" t="s">
        <v>135</v>
      </c>
      <c r="Q23" s="102" t="s">
        <v>188</v>
      </c>
      <c r="R23" s="100">
        <v>12</v>
      </c>
      <c r="S23" s="103" t="s">
        <v>135</v>
      </c>
      <c r="T23" s="314"/>
      <c r="U23" s="19" t="s">
        <v>131</v>
      </c>
      <c r="V23" s="112" t="s">
        <v>241</v>
      </c>
      <c r="W23" s="5" t="s">
        <v>39</v>
      </c>
      <c r="X23" s="5" t="s">
        <v>238</v>
      </c>
    </row>
    <row r="24" spans="2:24" s="5" customFormat="1" ht="21" x14ac:dyDescent="0.3">
      <c r="B24" s="6">
        <v>4</v>
      </c>
      <c r="C24" s="324"/>
      <c r="D24" s="305"/>
      <c r="E24" s="104" t="s">
        <v>163</v>
      </c>
      <c r="F24" s="105">
        <v>11</v>
      </c>
      <c r="G24" s="106" t="s">
        <v>135</v>
      </c>
      <c r="H24" s="104" t="s">
        <v>181</v>
      </c>
      <c r="I24" s="105">
        <v>6</v>
      </c>
      <c r="J24" s="106" t="s">
        <v>135</v>
      </c>
      <c r="K24" s="104" t="s">
        <v>271</v>
      </c>
      <c r="L24" s="105">
        <v>6</v>
      </c>
      <c r="M24" s="106" t="s">
        <v>135</v>
      </c>
      <c r="N24" s="104" t="s">
        <v>174</v>
      </c>
      <c r="O24" s="105">
        <v>0.5</v>
      </c>
      <c r="P24" s="106" t="s">
        <v>141</v>
      </c>
      <c r="Q24" s="104" t="s">
        <v>272</v>
      </c>
      <c r="R24" s="105">
        <v>4</v>
      </c>
      <c r="S24" s="106" t="s">
        <v>135</v>
      </c>
      <c r="T24" s="314"/>
      <c r="U24" s="19" t="s">
        <v>132</v>
      </c>
      <c r="V24" s="112" t="s">
        <v>242</v>
      </c>
      <c r="W24" s="5" t="s">
        <v>41</v>
      </c>
      <c r="X24" s="5" t="s">
        <v>245</v>
      </c>
    </row>
    <row r="25" spans="2:24" s="5" customFormat="1" ht="21" x14ac:dyDescent="0.3">
      <c r="B25" s="6" t="s">
        <v>4</v>
      </c>
      <c r="C25" s="324"/>
      <c r="D25" s="305"/>
      <c r="E25" s="104" t="s">
        <v>178</v>
      </c>
      <c r="F25" s="105">
        <v>1</v>
      </c>
      <c r="G25" s="106" t="s">
        <v>144</v>
      </c>
      <c r="H25" s="104" t="s">
        <v>273</v>
      </c>
      <c r="I25" s="105">
        <v>5</v>
      </c>
      <c r="J25" s="106" t="s">
        <v>135</v>
      </c>
      <c r="K25" s="104" t="s">
        <v>142</v>
      </c>
      <c r="L25" s="105">
        <v>1</v>
      </c>
      <c r="M25" s="106" t="s">
        <v>143</v>
      </c>
      <c r="N25" s="104"/>
      <c r="O25" s="105"/>
      <c r="P25" s="106"/>
      <c r="Q25" s="104" t="s">
        <v>189</v>
      </c>
      <c r="R25" s="105">
        <v>0.5</v>
      </c>
      <c r="S25" s="106" t="s">
        <v>143</v>
      </c>
      <c r="T25" s="314"/>
      <c r="U25" s="19" t="s">
        <v>133</v>
      </c>
      <c r="V25" s="112" t="s">
        <v>243</v>
      </c>
      <c r="W25" s="5" t="s">
        <v>43</v>
      </c>
      <c r="X25" s="5" t="s">
        <v>246</v>
      </c>
    </row>
    <row r="26" spans="2:24" s="5" customFormat="1" ht="21" x14ac:dyDescent="0.3">
      <c r="B26" s="307" t="s">
        <v>63</v>
      </c>
      <c r="C26" s="324"/>
      <c r="D26" s="305"/>
      <c r="E26" s="104" t="s">
        <v>154</v>
      </c>
      <c r="F26" s="105">
        <v>1</v>
      </c>
      <c r="G26" s="106" t="s">
        <v>141</v>
      </c>
      <c r="H26" s="104" t="s">
        <v>182</v>
      </c>
      <c r="I26" s="105">
        <v>3</v>
      </c>
      <c r="J26" s="106" t="s">
        <v>135</v>
      </c>
      <c r="K26" s="104"/>
      <c r="L26" s="105"/>
      <c r="M26" s="106"/>
      <c r="N26" s="104"/>
      <c r="O26" s="105"/>
      <c r="P26" s="106"/>
      <c r="Q26" s="104"/>
      <c r="R26" s="105"/>
      <c r="S26" s="106"/>
      <c r="T26" s="314"/>
      <c r="U26" s="19"/>
      <c r="V26" s="112"/>
      <c r="W26" s="5" t="s">
        <v>46</v>
      </c>
      <c r="X26" s="5" t="s">
        <v>226</v>
      </c>
    </row>
    <row r="27" spans="2:24" s="5" customFormat="1" ht="21" x14ac:dyDescent="0.3">
      <c r="B27" s="307"/>
      <c r="C27" s="325"/>
      <c r="D27" s="305"/>
      <c r="E27" s="104" t="s">
        <v>142</v>
      </c>
      <c r="F27" s="105">
        <v>1</v>
      </c>
      <c r="G27" s="106" t="s">
        <v>143</v>
      </c>
      <c r="H27" s="104" t="s">
        <v>155</v>
      </c>
      <c r="I27" s="105">
        <v>1</v>
      </c>
      <c r="J27" s="106" t="s">
        <v>135</v>
      </c>
      <c r="K27" s="104"/>
      <c r="L27" s="105"/>
      <c r="M27" s="106"/>
      <c r="N27" s="104"/>
      <c r="O27" s="105"/>
      <c r="P27" s="106"/>
      <c r="Q27" s="104"/>
      <c r="R27" s="105"/>
      <c r="S27" s="106"/>
      <c r="T27" s="314"/>
      <c r="U27" s="19"/>
      <c r="V27" s="112"/>
      <c r="W27" s="5" t="s">
        <v>47</v>
      </c>
      <c r="X27" s="5" t="s">
        <v>239</v>
      </c>
    </row>
    <row r="28" spans="2:24" s="5" customFormat="1" ht="21" x14ac:dyDescent="0.3">
      <c r="B28" s="308"/>
      <c r="C28" s="8"/>
      <c r="D28" s="305"/>
      <c r="E28" s="104"/>
      <c r="F28" s="105"/>
      <c r="G28" s="106"/>
      <c r="H28" s="104" t="s">
        <v>183</v>
      </c>
      <c r="I28" s="105">
        <v>1</v>
      </c>
      <c r="J28" s="106" t="s">
        <v>135</v>
      </c>
      <c r="K28" s="104"/>
      <c r="L28" s="105"/>
      <c r="M28" s="106"/>
      <c r="N28" s="104"/>
      <c r="O28" s="105"/>
      <c r="P28" s="106"/>
      <c r="Q28" s="104"/>
      <c r="R28" s="105"/>
      <c r="S28" s="106"/>
      <c r="T28" s="314"/>
      <c r="U28" s="19"/>
      <c r="V28" s="112"/>
    </row>
    <row r="29" spans="2:24" s="5" customFormat="1" ht="21" x14ac:dyDescent="0.3">
      <c r="B29" s="7" t="s">
        <v>128</v>
      </c>
      <c r="C29" s="13"/>
      <c r="D29" s="305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/>
      <c r="R29" s="110"/>
      <c r="S29" s="111"/>
      <c r="T29" s="315"/>
      <c r="U29" s="19"/>
      <c r="V29" s="112"/>
    </row>
    <row r="30" spans="2:24" s="5" customFormat="1" ht="20.25" x14ac:dyDescent="0.3">
      <c r="B30" s="14">
        <v>381</v>
      </c>
      <c r="C30" s="9"/>
      <c r="D30" s="322"/>
      <c r="E30" s="319" t="s">
        <v>244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/>
      <c r="V30" s="113"/>
    </row>
    <row r="31" spans="2:24" s="5" customFormat="1" ht="21" x14ac:dyDescent="0.3">
      <c r="B31" s="6">
        <v>6</v>
      </c>
      <c r="C31" s="323"/>
      <c r="D31" s="304" t="s">
        <v>160</v>
      </c>
      <c r="E31" s="309" t="s">
        <v>191</v>
      </c>
      <c r="F31" s="310"/>
      <c r="G31" s="311"/>
      <c r="H31" s="309" t="s">
        <v>194</v>
      </c>
      <c r="I31" s="310"/>
      <c r="J31" s="311"/>
      <c r="K31" s="309" t="s">
        <v>200</v>
      </c>
      <c r="L31" s="310"/>
      <c r="M31" s="311"/>
      <c r="N31" s="309" t="s">
        <v>201</v>
      </c>
      <c r="O31" s="310"/>
      <c r="P31" s="311"/>
      <c r="Q31" s="309" t="s">
        <v>203</v>
      </c>
      <c r="R31" s="310"/>
      <c r="S31" s="311"/>
      <c r="T31" s="313"/>
      <c r="U31" s="18" t="s">
        <v>130</v>
      </c>
      <c r="V31" s="114" t="s">
        <v>247</v>
      </c>
      <c r="W31" s="5" t="s">
        <v>37</v>
      </c>
      <c r="X31" s="5" t="s">
        <v>252</v>
      </c>
    </row>
    <row r="32" spans="2:24" ht="21" x14ac:dyDescent="0.25">
      <c r="B32" s="6" t="s">
        <v>3</v>
      </c>
      <c r="C32" s="324"/>
      <c r="D32" s="305"/>
      <c r="E32" s="453" t="s">
        <v>281</v>
      </c>
      <c r="F32" s="100">
        <v>361</v>
      </c>
      <c r="G32" s="103" t="s">
        <v>192</v>
      </c>
      <c r="H32" s="102" t="s">
        <v>195</v>
      </c>
      <c r="I32" s="100">
        <v>15</v>
      </c>
      <c r="J32" s="103" t="s">
        <v>135</v>
      </c>
      <c r="K32" s="102" t="s">
        <v>274</v>
      </c>
      <c r="L32" s="100">
        <v>26</v>
      </c>
      <c r="M32" s="103" t="s">
        <v>135</v>
      </c>
      <c r="N32" s="102" t="s">
        <v>202</v>
      </c>
      <c r="O32" s="100">
        <v>29</v>
      </c>
      <c r="P32" s="103" t="s">
        <v>135</v>
      </c>
      <c r="Q32" s="102" t="s">
        <v>146</v>
      </c>
      <c r="R32" s="100">
        <v>2.5</v>
      </c>
      <c r="S32" s="103" t="s">
        <v>135</v>
      </c>
      <c r="T32" s="314"/>
      <c r="U32" s="19" t="s">
        <v>131</v>
      </c>
      <c r="V32" s="112" t="s">
        <v>248</v>
      </c>
      <c r="W32" s="1" t="s">
        <v>39</v>
      </c>
      <c r="X32" s="1" t="s">
        <v>226</v>
      </c>
    </row>
    <row r="33" spans="2:24" ht="21" x14ac:dyDescent="0.25">
      <c r="B33" s="6">
        <v>5</v>
      </c>
      <c r="C33" s="324"/>
      <c r="D33" s="305"/>
      <c r="E33" s="454" t="s">
        <v>282</v>
      </c>
      <c r="F33" s="105">
        <v>20</v>
      </c>
      <c r="G33" s="106" t="s">
        <v>192</v>
      </c>
      <c r="H33" s="104" t="s">
        <v>134</v>
      </c>
      <c r="I33" s="105">
        <v>6</v>
      </c>
      <c r="J33" s="106" t="s">
        <v>135</v>
      </c>
      <c r="K33" s="104" t="s">
        <v>269</v>
      </c>
      <c r="L33" s="105">
        <v>4</v>
      </c>
      <c r="M33" s="106" t="s">
        <v>135</v>
      </c>
      <c r="N33" s="104" t="s">
        <v>151</v>
      </c>
      <c r="O33" s="105">
        <v>1</v>
      </c>
      <c r="P33" s="106" t="s">
        <v>141</v>
      </c>
      <c r="Q33" s="104" t="s">
        <v>269</v>
      </c>
      <c r="R33" s="105">
        <v>2.5</v>
      </c>
      <c r="S33" s="106" t="s">
        <v>135</v>
      </c>
      <c r="T33" s="314"/>
      <c r="U33" s="19" t="s">
        <v>132</v>
      </c>
      <c r="V33" s="112" t="s">
        <v>249</v>
      </c>
      <c r="W33" s="1" t="s">
        <v>41</v>
      </c>
      <c r="X33" s="1" t="s">
        <v>253</v>
      </c>
    </row>
    <row r="34" spans="2:24" ht="21" x14ac:dyDescent="0.25">
      <c r="B34" s="6" t="s">
        <v>4</v>
      </c>
      <c r="C34" s="324"/>
      <c r="D34" s="305"/>
      <c r="E34" s="104" t="s">
        <v>140</v>
      </c>
      <c r="F34" s="105">
        <v>1</v>
      </c>
      <c r="G34" s="106" t="s">
        <v>141</v>
      </c>
      <c r="H34" s="104" t="s">
        <v>196</v>
      </c>
      <c r="I34" s="105">
        <v>4</v>
      </c>
      <c r="J34" s="106" t="s">
        <v>135</v>
      </c>
      <c r="K34" s="104" t="s">
        <v>155</v>
      </c>
      <c r="L34" s="105">
        <v>1</v>
      </c>
      <c r="M34" s="106" t="s">
        <v>135</v>
      </c>
      <c r="N34" s="104"/>
      <c r="O34" s="105"/>
      <c r="P34" s="106"/>
      <c r="Q34" s="104" t="s">
        <v>204</v>
      </c>
      <c r="R34" s="105">
        <v>2</v>
      </c>
      <c r="S34" s="106" t="s">
        <v>205</v>
      </c>
      <c r="T34" s="314"/>
      <c r="U34" s="19" t="s">
        <v>133</v>
      </c>
      <c r="V34" s="112" t="s">
        <v>250</v>
      </c>
      <c r="W34" s="1" t="s">
        <v>43</v>
      </c>
      <c r="X34" s="1" t="s">
        <v>254</v>
      </c>
    </row>
    <row r="35" spans="2:24" ht="21" x14ac:dyDescent="0.25">
      <c r="B35" s="307" t="s">
        <v>64</v>
      </c>
      <c r="C35" s="324"/>
      <c r="D35" s="305"/>
      <c r="E35" s="104" t="s">
        <v>142</v>
      </c>
      <c r="F35" s="105">
        <v>1</v>
      </c>
      <c r="G35" s="106" t="s">
        <v>143</v>
      </c>
      <c r="H35" s="104" t="s">
        <v>137</v>
      </c>
      <c r="I35" s="105">
        <v>3</v>
      </c>
      <c r="J35" s="106" t="s">
        <v>135</v>
      </c>
      <c r="K35" s="104"/>
      <c r="L35" s="105"/>
      <c r="M35" s="106"/>
      <c r="N35" s="104"/>
      <c r="O35" s="105"/>
      <c r="P35" s="106"/>
      <c r="Q35" s="104" t="s">
        <v>155</v>
      </c>
      <c r="R35" s="105">
        <v>1.5</v>
      </c>
      <c r="S35" s="106" t="s">
        <v>135</v>
      </c>
      <c r="T35" s="314"/>
      <c r="U35" s="19"/>
      <c r="V35" s="112"/>
      <c r="W35" s="1" t="s">
        <v>46</v>
      </c>
      <c r="X35" s="1" t="s">
        <v>226</v>
      </c>
    </row>
    <row r="36" spans="2:24" ht="21" x14ac:dyDescent="0.25">
      <c r="B36" s="307"/>
      <c r="C36" s="325"/>
      <c r="D36" s="305"/>
      <c r="E36" s="104" t="s">
        <v>193</v>
      </c>
      <c r="F36" s="105">
        <v>0.1</v>
      </c>
      <c r="G36" s="106" t="s">
        <v>135</v>
      </c>
      <c r="H36" s="104" t="s">
        <v>197</v>
      </c>
      <c r="I36" s="105">
        <v>3</v>
      </c>
      <c r="J36" s="106" t="s">
        <v>135</v>
      </c>
      <c r="K36" s="104"/>
      <c r="L36" s="105"/>
      <c r="M36" s="106"/>
      <c r="N36" s="104"/>
      <c r="O36" s="105"/>
      <c r="P36" s="106"/>
      <c r="Q36" s="104" t="s">
        <v>270</v>
      </c>
      <c r="R36" s="105">
        <v>1.5</v>
      </c>
      <c r="S36" s="106" t="s">
        <v>135</v>
      </c>
      <c r="T36" s="314"/>
      <c r="U36" s="19"/>
      <c r="V36" s="112"/>
      <c r="W36" s="1" t="s">
        <v>47</v>
      </c>
      <c r="X36" s="1" t="s">
        <v>239</v>
      </c>
    </row>
    <row r="37" spans="2:24" ht="21" x14ac:dyDescent="0.25">
      <c r="B37" s="308"/>
      <c r="C37" s="8"/>
      <c r="D37" s="305"/>
      <c r="E37" s="104"/>
      <c r="F37" s="105"/>
      <c r="G37" s="106"/>
      <c r="H37" s="104" t="s">
        <v>198</v>
      </c>
      <c r="I37" s="105">
        <v>1</v>
      </c>
      <c r="J37" s="106" t="s">
        <v>199</v>
      </c>
      <c r="K37" s="104"/>
      <c r="L37" s="105"/>
      <c r="M37" s="106"/>
      <c r="N37" s="104"/>
      <c r="O37" s="105"/>
      <c r="P37" s="106"/>
      <c r="Q37" s="104" t="s">
        <v>206</v>
      </c>
      <c r="R37" s="105">
        <v>1</v>
      </c>
      <c r="S37" s="106" t="s">
        <v>135</v>
      </c>
      <c r="T37" s="314"/>
      <c r="U37" s="19"/>
      <c r="V37" s="112"/>
    </row>
    <row r="38" spans="2:24" ht="21" x14ac:dyDescent="0.25">
      <c r="B38" s="7" t="s">
        <v>128</v>
      </c>
      <c r="C38" s="13"/>
      <c r="D38" s="305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 t="s">
        <v>189</v>
      </c>
      <c r="R38" s="110">
        <v>0.5</v>
      </c>
      <c r="S38" s="111" t="s">
        <v>143</v>
      </c>
      <c r="T38" s="315"/>
      <c r="U38" s="19"/>
      <c r="V38" s="112"/>
    </row>
    <row r="39" spans="2:24" ht="20.25" x14ac:dyDescent="0.25">
      <c r="B39" s="14">
        <v>381</v>
      </c>
      <c r="C39" s="9"/>
      <c r="D39" s="322"/>
      <c r="E39" s="329" t="s">
        <v>251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6</v>
      </c>
      <c r="C40" s="323"/>
      <c r="D40" s="304" t="s">
        <v>207</v>
      </c>
      <c r="E40" s="309" t="s">
        <v>208</v>
      </c>
      <c r="F40" s="310"/>
      <c r="G40" s="311"/>
      <c r="H40" s="309" t="s">
        <v>212</v>
      </c>
      <c r="I40" s="310"/>
      <c r="J40" s="311"/>
      <c r="K40" s="309" t="s">
        <v>214</v>
      </c>
      <c r="L40" s="310"/>
      <c r="M40" s="311"/>
      <c r="N40" s="309" t="s">
        <v>216</v>
      </c>
      <c r="O40" s="310"/>
      <c r="P40" s="311"/>
      <c r="Q40" s="309" t="s">
        <v>218</v>
      </c>
      <c r="R40" s="310"/>
      <c r="S40" s="311"/>
      <c r="T40" s="313" t="s">
        <v>219</v>
      </c>
      <c r="U40" s="18" t="s">
        <v>130</v>
      </c>
      <c r="V40" s="114" t="s">
        <v>255</v>
      </c>
      <c r="W40" s="1" t="s">
        <v>37</v>
      </c>
      <c r="X40" s="1" t="s">
        <v>260</v>
      </c>
    </row>
    <row r="41" spans="2:24" ht="21" x14ac:dyDescent="0.25">
      <c r="B41" s="6" t="s">
        <v>3</v>
      </c>
      <c r="C41" s="324"/>
      <c r="D41" s="305"/>
      <c r="E41" s="102" t="s">
        <v>134</v>
      </c>
      <c r="F41" s="100">
        <v>18</v>
      </c>
      <c r="G41" s="103" t="s">
        <v>135</v>
      </c>
      <c r="H41" s="102" t="s">
        <v>213</v>
      </c>
      <c r="I41" s="100">
        <v>27</v>
      </c>
      <c r="J41" s="103" t="s">
        <v>135</v>
      </c>
      <c r="K41" s="102" t="s">
        <v>275</v>
      </c>
      <c r="L41" s="100">
        <v>361</v>
      </c>
      <c r="M41" s="103" t="s">
        <v>215</v>
      </c>
      <c r="N41" s="102" t="s">
        <v>217</v>
      </c>
      <c r="O41" s="100">
        <v>29</v>
      </c>
      <c r="P41" s="103" t="s">
        <v>135</v>
      </c>
      <c r="Q41" s="102" t="s">
        <v>276</v>
      </c>
      <c r="R41" s="100">
        <v>4</v>
      </c>
      <c r="S41" s="103" t="s">
        <v>135</v>
      </c>
      <c r="T41" s="314"/>
      <c r="U41" s="19" t="s">
        <v>131</v>
      </c>
      <c r="V41" s="112" t="s">
        <v>256</v>
      </c>
      <c r="W41" s="1" t="s">
        <v>39</v>
      </c>
      <c r="X41" s="1" t="s">
        <v>226</v>
      </c>
    </row>
    <row r="42" spans="2:24" ht="21" x14ac:dyDescent="0.25">
      <c r="B42" s="6">
        <v>6</v>
      </c>
      <c r="C42" s="324"/>
      <c r="D42" s="305"/>
      <c r="E42" s="104" t="s">
        <v>209</v>
      </c>
      <c r="F42" s="105">
        <v>15</v>
      </c>
      <c r="G42" s="106" t="s">
        <v>135</v>
      </c>
      <c r="H42" s="104" t="s">
        <v>269</v>
      </c>
      <c r="I42" s="105">
        <v>4</v>
      </c>
      <c r="J42" s="106" t="s">
        <v>135</v>
      </c>
      <c r="K42" s="104" t="s">
        <v>277</v>
      </c>
      <c r="L42" s="105">
        <v>20</v>
      </c>
      <c r="M42" s="106" t="s">
        <v>215</v>
      </c>
      <c r="N42" s="104" t="s">
        <v>151</v>
      </c>
      <c r="O42" s="105">
        <v>1</v>
      </c>
      <c r="P42" s="106" t="s">
        <v>141</v>
      </c>
      <c r="Q42" s="104" t="s">
        <v>278</v>
      </c>
      <c r="R42" s="105">
        <v>1</v>
      </c>
      <c r="S42" s="106" t="s">
        <v>135</v>
      </c>
      <c r="T42" s="314"/>
      <c r="U42" s="19" t="s">
        <v>132</v>
      </c>
      <c r="V42" s="112" t="s">
        <v>257</v>
      </c>
      <c r="W42" s="1" t="s">
        <v>41</v>
      </c>
      <c r="X42" s="1" t="s">
        <v>236</v>
      </c>
    </row>
    <row r="43" spans="2:24" ht="21" x14ac:dyDescent="0.25">
      <c r="B43" s="6" t="s">
        <v>4</v>
      </c>
      <c r="C43" s="324"/>
      <c r="D43" s="305"/>
      <c r="E43" s="104" t="s">
        <v>210</v>
      </c>
      <c r="F43" s="105">
        <v>2</v>
      </c>
      <c r="G43" s="106" t="s">
        <v>135</v>
      </c>
      <c r="H43" s="104" t="s">
        <v>270</v>
      </c>
      <c r="I43" s="105">
        <v>3</v>
      </c>
      <c r="J43" s="106" t="s">
        <v>135</v>
      </c>
      <c r="K43" s="104"/>
      <c r="L43" s="105"/>
      <c r="M43" s="106"/>
      <c r="N43" s="104"/>
      <c r="O43" s="105"/>
      <c r="P43" s="106"/>
      <c r="Q43" s="104" t="s">
        <v>174</v>
      </c>
      <c r="R43" s="105">
        <v>0.5</v>
      </c>
      <c r="S43" s="106" t="s">
        <v>141</v>
      </c>
      <c r="T43" s="314"/>
      <c r="U43" s="19" t="s">
        <v>133</v>
      </c>
      <c r="V43" s="112" t="s">
        <v>258</v>
      </c>
      <c r="W43" s="1" t="s">
        <v>43</v>
      </c>
      <c r="X43" s="1" t="s">
        <v>261</v>
      </c>
    </row>
    <row r="44" spans="2:24" ht="21" x14ac:dyDescent="0.25">
      <c r="B44" s="307" t="s">
        <v>65</v>
      </c>
      <c r="C44" s="324"/>
      <c r="D44" s="305"/>
      <c r="E44" s="104" t="s">
        <v>197</v>
      </c>
      <c r="F44" s="105">
        <v>2</v>
      </c>
      <c r="G44" s="106" t="s">
        <v>135</v>
      </c>
      <c r="H44" s="104" t="s">
        <v>206</v>
      </c>
      <c r="I44" s="105">
        <v>1</v>
      </c>
      <c r="J44" s="106" t="s">
        <v>135</v>
      </c>
      <c r="K44" s="104"/>
      <c r="L44" s="105"/>
      <c r="M44" s="106"/>
      <c r="N44" s="104"/>
      <c r="O44" s="105"/>
      <c r="P44" s="106"/>
      <c r="Q44" s="104"/>
      <c r="R44" s="105"/>
      <c r="S44" s="106"/>
      <c r="T44" s="314"/>
      <c r="U44" s="19"/>
      <c r="V44" s="112"/>
      <c r="W44" s="1" t="s">
        <v>46</v>
      </c>
      <c r="X44" s="1" t="s">
        <v>262</v>
      </c>
    </row>
    <row r="45" spans="2:24" ht="21" x14ac:dyDescent="0.25">
      <c r="B45" s="307"/>
      <c r="C45" s="325"/>
      <c r="D45" s="305"/>
      <c r="E45" s="104" t="s">
        <v>140</v>
      </c>
      <c r="F45" s="105">
        <v>1</v>
      </c>
      <c r="G45" s="106" t="s">
        <v>141</v>
      </c>
      <c r="H45" s="104" t="s">
        <v>279</v>
      </c>
      <c r="I45" s="105">
        <v>1</v>
      </c>
      <c r="J45" s="106" t="s">
        <v>141</v>
      </c>
      <c r="K45" s="104"/>
      <c r="L45" s="105"/>
      <c r="M45" s="106"/>
      <c r="N45" s="104"/>
      <c r="O45" s="105"/>
      <c r="P45" s="106"/>
      <c r="Q45" s="104"/>
      <c r="R45" s="105"/>
      <c r="S45" s="106"/>
      <c r="T45" s="314"/>
      <c r="U45" s="19"/>
      <c r="V45" s="112"/>
      <c r="W45" s="1" t="s">
        <v>47</v>
      </c>
      <c r="X45" s="1" t="s">
        <v>254</v>
      </c>
    </row>
    <row r="46" spans="2:24" ht="21" x14ac:dyDescent="0.25">
      <c r="B46" s="308"/>
      <c r="C46" s="8"/>
      <c r="D46" s="305"/>
      <c r="E46" s="104" t="s">
        <v>142</v>
      </c>
      <c r="F46" s="105">
        <v>1</v>
      </c>
      <c r="G46" s="106" t="s">
        <v>143</v>
      </c>
      <c r="H46" s="104" t="s">
        <v>155</v>
      </c>
      <c r="I46" s="105">
        <v>1</v>
      </c>
      <c r="J46" s="106" t="s">
        <v>135</v>
      </c>
      <c r="K46" s="104"/>
      <c r="L46" s="105"/>
      <c r="M46" s="106"/>
      <c r="N46" s="104"/>
      <c r="O46" s="105"/>
      <c r="P46" s="106"/>
      <c r="Q46" s="104"/>
      <c r="R46" s="105"/>
      <c r="S46" s="106"/>
      <c r="T46" s="314"/>
      <c r="U46" s="19"/>
      <c r="V46" s="112"/>
    </row>
    <row r="47" spans="2:24" ht="21" x14ac:dyDescent="0.25">
      <c r="B47" s="7" t="s">
        <v>128</v>
      </c>
      <c r="C47" s="13"/>
      <c r="D47" s="305"/>
      <c r="E47" s="109" t="s">
        <v>211</v>
      </c>
      <c r="F47" s="110">
        <v>1</v>
      </c>
      <c r="G47" s="111" t="s">
        <v>141</v>
      </c>
      <c r="H47" s="109" t="s">
        <v>280</v>
      </c>
      <c r="I47" s="110">
        <v>0.3</v>
      </c>
      <c r="J47" s="111" t="s">
        <v>135</v>
      </c>
      <c r="K47" s="109"/>
      <c r="L47" s="110"/>
      <c r="M47" s="111"/>
      <c r="N47" s="109"/>
      <c r="O47" s="110"/>
      <c r="P47" s="111"/>
      <c r="Q47" s="109"/>
      <c r="R47" s="110"/>
      <c r="S47" s="111"/>
      <c r="T47" s="315"/>
      <c r="U47" s="19"/>
      <c r="V47" s="112"/>
    </row>
    <row r="48" spans="2:24" ht="21" thickBot="1" x14ac:dyDescent="0.3">
      <c r="B48" s="15">
        <v>381</v>
      </c>
      <c r="C48" s="10"/>
      <c r="D48" s="306"/>
      <c r="E48" s="326" t="s">
        <v>259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45805.611297800926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2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N4:P4"/>
    <mergeCell ref="Q4:S4"/>
    <mergeCell ref="B8:B10"/>
    <mergeCell ref="B17:B19"/>
    <mergeCell ref="H13:J13"/>
    <mergeCell ref="N13:P13"/>
    <mergeCell ref="Q13:S13"/>
    <mergeCell ref="E13:G13"/>
    <mergeCell ref="E11:G11"/>
    <mergeCell ref="B35:B37"/>
    <mergeCell ref="Q31:S31"/>
    <mergeCell ref="H22:J22"/>
    <mergeCell ref="E30:T30"/>
    <mergeCell ref="K22:M22"/>
    <mergeCell ref="D31:D39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V52"/>
  <sheetViews>
    <sheetView showZeros="0" topLeftCell="A22" zoomScale="80" zoomScaleNormal="80" workbookViewId="0">
      <selection activeCell="B49" sqref="B49:K4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113學年度第2學期第17週午餐菜單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/>
      <c r="D4" s="305" t="str">
        <f>午餐設計表!D4</f>
        <v>白米飯(361葷+21素)</v>
      </c>
      <c r="E4" s="309" t="str">
        <f>午餐設計表!E4</f>
        <v>南法燉肉</v>
      </c>
      <c r="F4" s="310"/>
      <c r="G4" s="311"/>
      <c r="H4" s="309" t="str">
        <f>午餐設計表!H4</f>
        <v>油蔥蒸蛋</v>
      </c>
      <c r="I4" s="310"/>
      <c r="J4" s="311"/>
      <c r="K4" s="309" t="str">
        <f>午餐設計表!K4</f>
        <v>白花拌培根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鮮筍湯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雲林公版!H37&amp;"大卡"</f>
        <v>665.6大卡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溫體肉丁(井野)(臺灣)</v>
      </c>
      <c r="F5" s="100">
        <f>午餐設計表!F5</f>
        <v>24</v>
      </c>
      <c r="G5" s="101" t="str">
        <f>午餐設計表!G5</f>
        <v>公斤</v>
      </c>
      <c r="H5" s="102" t="str">
        <f>午餐設計表!H5</f>
        <v>洗選蛋(QR)</v>
      </c>
      <c r="I5" s="100">
        <f>午餐設計表!I5</f>
        <v>21</v>
      </c>
      <c r="J5" s="103" t="str">
        <f>午餐設計表!J5</f>
        <v>公斤</v>
      </c>
      <c r="K5" s="102" t="str">
        <f>午餐設計表!K5</f>
        <v>冷凍白花椰菜(CAS)</v>
      </c>
      <c r="L5" s="100">
        <f>午餐設計表!L5</f>
        <v>26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新鮮竹筍片</v>
      </c>
      <c r="R5" s="100">
        <f>午餐設計表!R5</f>
        <v>14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雲林公版!G37&amp;" g"</f>
        <v>82.5 g</v>
      </c>
    </row>
    <row r="6" spans="2:22" s="5" customFormat="1" ht="19.5" customHeight="1" x14ac:dyDescent="0.3">
      <c r="B6" s="6">
        <f>午餐設計表!B6</f>
        <v>2</v>
      </c>
      <c r="C6" s="324"/>
      <c r="D6" s="305"/>
      <c r="E6" s="104" t="str">
        <f>午餐設計表!E6</f>
        <v>南瓜(切中丁)</v>
      </c>
      <c r="F6" s="105">
        <f>午餐設計表!F6</f>
        <v>8</v>
      </c>
      <c r="G6" s="106" t="str">
        <f>午餐設計表!G6</f>
        <v>公斤</v>
      </c>
      <c r="H6" s="104" t="str">
        <f>午餐設計表!H6</f>
        <v>油蔥酥(大-600g)</v>
      </c>
      <c r="I6" s="105">
        <f>午餐設計表!I6</f>
        <v>1</v>
      </c>
      <c r="J6" s="106" t="str">
        <f>午餐設計表!J6</f>
        <v>包</v>
      </c>
      <c r="K6" s="104" t="str">
        <f>午餐設計表!K6</f>
        <v>碎培根(津谷)CAS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雲林公版!F37&amp;" g"</f>
        <v>24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洋蔥(切中丁)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玻璃紙(包)50入</v>
      </c>
      <c r="I7" s="105">
        <f>午餐設計表!I7</f>
        <v>1</v>
      </c>
      <c r="J7" s="108" t="str">
        <f>午餐設計表!J7</f>
        <v>包</v>
      </c>
      <c r="K7" s="107" t="str">
        <f>午餐設計表!K7</f>
        <v>白精靈菇 (QR)</v>
      </c>
      <c r="L7" s="105">
        <f>午餐設計表!L7</f>
        <v>3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濕香菇(小朵)(QR)</v>
      </c>
      <c r="R7" s="105">
        <f>午餐設計表!R7</f>
        <v>2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雲林公版!E37&amp;" g"</f>
        <v>29.9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義大利香料(120g)</v>
      </c>
      <c r="F8" s="105">
        <f>午餐設計表!F8</f>
        <v>1</v>
      </c>
      <c r="G8" s="106" t="str">
        <f>午餐設計表!G8</f>
        <v>瓶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碎蒜(0.3K/包)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/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/>
      <c r="D11" s="305"/>
      <c r="E11" s="109" t="str">
        <f>午餐設計表!E11</f>
        <v>蕃茄丁罐頭(2.5K/罐) 1罐,蕃茄醬(3K)可果美 1罐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/>
      <c r="D12" s="322"/>
      <c r="E12" s="319" t="str">
        <f>雲林公版!C39&amp;"類:"&amp;雲林公版!C40&amp;"份 "&amp;雲林公版!D39&amp;"類:"&amp;雲林公版!D40&amp;"份 "&amp;雲林公版!E39&amp;"類:"&amp;雲林公版!E40&amp;"份 "&amp;雲林公版!F39&amp;"類:"&amp;雲林公版!F40&amp;"份 "&amp;雲林公版!G39&amp;"類:"&amp;雲林公版!G40&amp;"份 "&amp;雲林公版!I39&amp;"類:"&amp;雲林公版!I40&amp;"份 "</f>
        <v xml:space="preserve">全穀雜糧類:4.8份 豆魚蛋肉類:2.6份 蔬菜類:2.1份 水果類:0.0份 油脂與堅果類:2.2份 乳品類:0.0份 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/>
      <c r="D13" s="304" t="str">
        <f>午餐設計表!D13</f>
        <v>紫米飯</v>
      </c>
      <c r="E13" s="309" t="str">
        <f>午餐設計表!E13</f>
        <v>照燒雞丁</v>
      </c>
      <c r="F13" s="310"/>
      <c r="G13" s="311"/>
      <c r="H13" s="309" t="str">
        <f>午餐設計表!H13</f>
        <v>麥克雞塊(*2)</v>
      </c>
      <c r="I13" s="310"/>
      <c r="J13" s="311"/>
      <c r="K13" s="309" t="str">
        <f>午餐設計表!K13</f>
        <v>扁蒲燴什錦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榨菜肉絲湯</v>
      </c>
      <c r="R13" s="310"/>
      <c r="S13" s="311"/>
      <c r="T13" s="313" t="str">
        <f>午餐設計表!T13</f>
        <v>葡萄(380+10)(精進15元)</v>
      </c>
      <c r="U13" s="18" t="str">
        <f>午餐設計表!U13</f>
        <v>熱量：</v>
      </c>
      <c r="V13" s="114" t="str">
        <f>雲林公版!S37&amp;"大卡"</f>
        <v>906.1大卡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骨腿丁(CAS)</v>
      </c>
      <c r="F14" s="100">
        <f>午餐設計表!F14</f>
        <v>33</v>
      </c>
      <c r="G14" s="103" t="str">
        <f>午餐設計表!G14</f>
        <v>公斤</v>
      </c>
      <c r="H14" s="102" t="str">
        <f>午餐設計表!H14</f>
        <v>麥克雞塊(CAS)(Ｋ)</v>
      </c>
      <c r="I14" s="100">
        <f>午餐設計表!I14</f>
        <v>21</v>
      </c>
      <c r="J14" s="103" t="str">
        <f>午餐設計表!J14</f>
        <v>公斤</v>
      </c>
      <c r="K14" s="102" t="str">
        <f>午餐設計表!K14</f>
        <v>扁蒲(切片)實重</v>
      </c>
      <c r="L14" s="100">
        <f>午餐設計表!L14</f>
        <v>22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榨菜絲-不辣</v>
      </c>
      <c r="R14" s="100">
        <f>午餐設計表!R14</f>
        <v>7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雲林公版!R37&amp;" g"</f>
        <v>117.5 g</v>
      </c>
    </row>
    <row r="15" spans="2:22" s="5" customFormat="1" ht="21" x14ac:dyDescent="0.3">
      <c r="B15" s="6">
        <f>午餐設計表!B15</f>
        <v>3</v>
      </c>
      <c r="C15" s="324"/>
      <c r="D15" s="305"/>
      <c r="E15" s="104" t="str">
        <f>午餐設計表!E15</f>
        <v>洋蔥(切大丁)</v>
      </c>
      <c r="F15" s="105">
        <f>午餐設計表!F15</f>
        <v>8</v>
      </c>
      <c r="G15" s="106" t="str">
        <f>午餐設計表!G15</f>
        <v>公斤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 t="str">
        <f>午餐設計表!K15</f>
        <v>溫體肉絲(井野)(臺灣)</v>
      </c>
      <c r="L15" s="105">
        <f>午餐設計表!L15</f>
        <v>5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溫體肉絲(井野)(臺灣)</v>
      </c>
      <c r="R15" s="105">
        <f>午餐設計表!R15</f>
        <v>2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雲林公版!Q37&amp;" g"</f>
        <v>30.5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彩色椒(切大丁)QR</v>
      </c>
      <c r="F16" s="105">
        <f>午餐設計表!F16</f>
        <v>2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白精靈菇 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金針菇(QR)</v>
      </c>
      <c r="R16" s="105">
        <f>午餐設計表!R16</f>
        <v>2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雲林公版!P37&amp;" g"</f>
        <v>40.4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照燒醬(3K瓶)</v>
      </c>
      <c r="F17" s="105">
        <f>午餐設計表!F17</f>
        <v>1</v>
      </c>
      <c r="G17" s="106" t="str">
        <f>午餐設計表!G17</f>
        <v>瓶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紅蘿蔔(切片)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蒜仁(0.3K/包)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蝦米</v>
      </c>
      <c r="L18" s="105">
        <f>午餐設計表!L18</f>
        <v>0.1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/>
      <c r="D19" s="305"/>
      <c r="E19" s="104" t="str">
        <f>午餐設計表!E19</f>
        <v>蔥(0.5K/把)</v>
      </c>
      <c r="F19" s="105">
        <f>午餐設計表!F19</f>
        <v>1</v>
      </c>
      <c r="G19" s="106" t="str">
        <f>午餐設計表!G19</f>
        <v>把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/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/>
      <c r="D21" s="322"/>
      <c r="E21" s="319" t="str">
        <f>雲林公版!N39&amp;"類:"&amp;雲林公版!N40&amp;"份 "&amp;雲林公版!O39&amp;"類:"&amp;雲林公版!O40&amp;"份 "&amp;雲林公版!P39&amp;"類:"&amp;雲林公版!P40&amp;"份 "&amp;雲林公版!Q39&amp;"類:"&amp;雲林公版!Q40&amp;"份 "&amp;雲林公版!R39&amp;"類:"&amp;雲林公版!R40&amp;"份 "&amp;雲林公版!T39&amp;"類:"&amp;雲林公版!T40&amp;"份 "</f>
        <v xml:space="preserve">全穀雜糧類:6.3份 豆魚蛋肉類:3.7份 蔬菜類:1.9份 水果類:0.9份 油脂與堅果類:2.4份 乳品類:0.0份 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/>
      <c r="D22" s="304" t="str">
        <f>午餐設計表!D22</f>
        <v>紫米飯</v>
      </c>
      <c r="E22" s="309" t="str">
        <f>午餐設計表!E22</f>
        <v>沙茶肉片</v>
      </c>
      <c r="F22" s="310"/>
      <c r="G22" s="311"/>
      <c r="H22" s="309" t="str">
        <f>午餐設計表!H22</f>
        <v>拌三絲</v>
      </c>
      <c r="I22" s="310"/>
      <c r="J22" s="311"/>
      <c r="K22" s="309" t="str">
        <f>午餐設計表!K22</f>
        <v>蔥花菜脯蛋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菜頭排骨湯</v>
      </c>
      <c r="R22" s="310"/>
      <c r="S22" s="311"/>
      <c r="T22" s="313" t="str">
        <f>午餐設計表!T22</f>
        <v>光泉鮮奶(380+10備)(精進)</v>
      </c>
      <c r="U22" s="18" t="str">
        <f>午餐設計表!U22</f>
        <v>熱量：</v>
      </c>
      <c r="V22" s="114" t="str">
        <f>雲林公版!AD37&amp;"大卡"</f>
        <v>930.3大卡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溫體肉片(井野)(臺灣)</v>
      </c>
      <c r="F23" s="100">
        <f>午餐設計表!F23</f>
        <v>27</v>
      </c>
      <c r="G23" s="103" t="str">
        <f>午餐設計表!G23</f>
        <v>公斤</v>
      </c>
      <c r="H23" s="102" t="str">
        <f>午餐設計表!H23</f>
        <v>黃豆芽</v>
      </c>
      <c r="I23" s="100">
        <f>午餐設計表!I23</f>
        <v>11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24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12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雲林公版!AC37&amp;" g"</f>
        <v>104.5 g</v>
      </c>
    </row>
    <row r="24" spans="2:22" s="5" customFormat="1" ht="21" x14ac:dyDescent="0.3">
      <c r="B24" s="6">
        <f>午餐設計表!B24</f>
        <v>4</v>
      </c>
      <c r="C24" s="324"/>
      <c r="D24" s="305"/>
      <c r="E24" s="104" t="str">
        <f>午餐設計表!E24</f>
        <v>洋蔥(切大丁)</v>
      </c>
      <c r="F24" s="105">
        <f>午餐設計表!F24</f>
        <v>11</v>
      </c>
      <c r="G24" s="106" t="str">
        <f>午餐設計表!G24</f>
        <v>公斤</v>
      </c>
      <c r="H24" s="104" t="str">
        <f>午餐設計表!H24</f>
        <v>非基改濕豆包切絲(Ｋ)榮洲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碎脯(細)</v>
      </c>
      <c r="L24" s="105">
        <f>午餐設計表!L24</f>
        <v>6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4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雲林公版!AB37&amp;" g"</f>
        <v>35.1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沙茶醬牛頭牌(3K)</v>
      </c>
      <c r="F25" s="105">
        <f>午餐設計表!F25</f>
        <v>1</v>
      </c>
      <c r="G25" s="106" t="str">
        <f>午餐設計表!G25</f>
        <v>罐</v>
      </c>
      <c r="H25" s="104" t="str">
        <f>午餐設計表!H25</f>
        <v>非基改(細)白干絲(榮洲)</v>
      </c>
      <c r="I25" s="105">
        <f>午餐設計表!I25</f>
        <v>5</v>
      </c>
      <c r="J25" s="106" t="str">
        <f>午餐設計表!J25</f>
        <v>公斤</v>
      </c>
      <c r="K25" s="104" t="str">
        <f>午餐設計表!K25</f>
        <v>蔥(0.5K/把)</v>
      </c>
      <c r="L25" s="105">
        <f>午餐設計表!L25</f>
        <v>1</v>
      </c>
      <c r="M25" s="106" t="str">
        <f>午餐設計表!M25</f>
        <v>把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香菜(150g/把)</v>
      </c>
      <c r="R25" s="105">
        <f>午餐設計表!R25</f>
        <v>0.5</v>
      </c>
      <c r="S25" s="106" t="str">
        <f>午餐設計表!S25</f>
        <v>把</v>
      </c>
      <c r="T25" s="314"/>
      <c r="U25" s="19" t="str">
        <f>午餐設計表!U25</f>
        <v>蛋白質：</v>
      </c>
      <c r="V25" s="112" t="str">
        <f>雲林公版!AA37&amp;" g"</f>
        <v>49.1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碎蒜(0.6K/包)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海帶絲</v>
      </c>
      <c r="I26" s="105">
        <f>午餐設計表!I26</f>
        <v>3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/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 t="str">
        <f>午餐設計表!H28</f>
        <v>芹菜(去頭葉)</v>
      </c>
      <c r="I28" s="105">
        <f>午餐設計表!I28</f>
        <v>1</v>
      </c>
      <c r="J28" s="106" t="str">
        <f>午餐設計表!J28</f>
        <v>公斤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/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/>
      <c r="D30" s="322"/>
      <c r="E30" s="319" t="str">
        <f>雲林公版!Y39&amp;"類:"&amp;雲林公版!Y40&amp;"份 "&amp;雲林公版!Z39&amp;"類:"&amp;雲林公版!Z40&amp;"份 "&amp;雲林公版!AA39&amp;"類:"&amp;雲林公版!AA40&amp;"份 "&amp;雲林公版!AB39&amp;"類:"&amp;雲林公版!AB40&amp;"份 "&amp;雲林公版!AC39&amp;"類:"&amp;雲林公版!AC40&amp;"份 "&amp;雲林公版!AE39&amp;"類:"&amp;雲林公版!AE40&amp;"份 "</f>
        <v xml:space="preserve">全穀雜糧類:6.3份 豆魚蛋肉類:3.9份 蔬菜類:2.0份 水果類:0.0份 油脂與堅果類:2.4份 乳品類:0.9份 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/>
      <c r="D31" s="304" t="str">
        <f>午餐設計表!D31</f>
        <v>紫米飯</v>
      </c>
      <c r="E31" s="309" t="str">
        <f>午餐設計表!E31</f>
        <v>蒲燒鯰魚</v>
      </c>
      <c r="F31" s="310"/>
      <c r="G31" s="311"/>
      <c r="H31" s="309" t="str">
        <f>午餐設計表!H31</f>
        <v>咖哩洋芋</v>
      </c>
      <c r="I31" s="310"/>
      <c r="J31" s="311"/>
      <c r="K31" s="309" t="str">
        <f>午餐設計表!K31</f>
        <v>桂竹筍炒肉絲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酸辣湯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雲林公版!AO37&amp;"大卡"</f>
        <v>796.1大卡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蒲燒鯰魚(45g)(QR)</v>
      </c>
      <c r="F32" s="100">
        <f>午餐設計表!F32</f>
        <v>361</v>
      </c>
      <c r="G32" s="103" t="str">
        <f>午餐設計表!G32</f>
        <v>片</v>
      </c>
      <c r="H32" s="102" t="str">
        <f>午餐設計表!H32</f>
        <v>洋芋(切中丁)</v>
      </c>
      <c r="I32" s="100">
        <f>午餐設計表!I32</f>
        <v>15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26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29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2.5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雲林公版!AN37&amp;" g"</f>
        <v>111 g</v>
      </c>
    </row>
    <row r="33" spans="2:22" ht="21" x14ac:dyDescent="0.25">
      <c r="B33" s="6">
        <f>午餐設計表!B33</f>
        <v>5</v>
      </c>
      <c r="C33" s="324"/>
      <c r="D33" s="305"/>
      <c r="E33" s="104" t="str">
        <f>午餐設計表!E33</f>
        <v>蒲燒鯰魚(45g)備品(QR)</v>
      </c>
      <c r="F33" s="105">
        <f>午餐設計表!F33</f>
        <v>20</v>
      </c>
      <c r="G33" s="106" t="str">
        <f>午餐設計表!G33</f>
        <v>片</v>
      </c>
      <c r="H33" s="104" t="str">
        <f>午餐設計表!H33</f>
        <v>溫體肉丁(井野)(臺灣)</v>
      </c>
      <c r="I33" s="105">
        <f>午餐設計表!I33</f>
        <v>6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4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2.5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雲林公版!AM37&amp;" g"</f>
        <v>24.5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蕃薯(切中丁)</v>
      </c>
      <c r="I34" s="105">
        <f>午餐設計表!I34</f>
        <v>4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豆腐榮洲(切小丁)(4.5K)非</v>
      </c>
      <c r="R34" s="105">
        <f>午餐設計表!R34</f>
        <v>2</v>
      </c>
      <c r="S34" s="106" t="str">
        <f>午餐設計表!S34</f>
        <v>板</v>
      </c>
      <c r="T34" s="314"/>
      <c r="U34" s="19" t="str">
        <f>午餐設計表!U34</f>
        <v>蛋白質：</v>
      </c>
      <c r="V34" s="112" t="str">
        <f>雲林公版!AL37&amp;" g"</f>
        <v>32.9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洋蔥(切中丁)</v>
      </c>
      <c r="I35" s="105">
        <f>午餐設計表!I35</f>
        <v>3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1.5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白芝麻(熟)(標示日期)</v>
      </c>
      <c r="F36" s="105">
        <f>午餐設計表!F36</f>
        <v>0.1</v>
      </c>
      <c r="G36" s="106" t="str">
        <f>午餐設計表!G36</f>
        <v>公斤</v>
      </c>
      <c r="H36" s="104" t="str">
        <f>午餐設計表!H36</f>
        <v>紅蘿蔔(切中丁)</v>
      </c>
      <c r="I36" s="105">
        <f>午餐設計表!I36</f>
        <v>3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金針菇(QR)</v>
      </c>
      <c r="R36" s="105">
        <f>午餐設計表!R36</f>
        <v>1.5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/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咖哩粉小磨坊(600g)</v>
      </c>
      <c r="I37" s="105">
        <f>午餐設計表!I37</f>
        <v>1</v>
      </c>
      <c r="J37" s="106" t="str">
        <f>午餐設計表!J37</f>
        <v>盒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木耳(切絲)(QR)</v>
      </c>
      <c r="R37" s="105">
        <f>午餐設計表!R37</f>
        <v>1</v>
      </c>
      <c r="S37" s="106" t="str">
        <f>午餐設計表!S37</f>
        <v>公斤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/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 t="str">
        <f>午餐設計表!Q38</f>
        <v>香菜(150g/把)</v>
      </c>
      <c r="R38" s="110">
        <f>午餐設計表!R38</f>
        <v>0.5</v>
      </c>
      <c r="S38" s="111" t="str">
        <f>午餐設計表!S38</f>
        <v>把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381</v>
      </c>
      <c r="C39" s="9"/>
      <c r="D39" s="322"/>
      <c r="E39" s="329" t="str">
        <f>雲林公版!AJ39&amp;"類:"&amp;雲林公版!AJ40&amp;"份 "&amp;雲林公版!AK39&amp;"類:"&amp;雲林公版!AK40&amp;"份 "&amp;雲林公版!AL39&amp;"類:"&amp;雲林公版!AL40&amp;"份 "&amp;雲林公版!AM39&amp;"類:"&amp;雲林公版!AM40&amp;"份 "&amp;雲林公版!AN39&amp;"類:"&amp;雲林公版!AN40&amp;"份 "&amp;雲林公版!AP39&amp;"類:"&amp;雲林公版!AP40&amp;"份 "</f>
        <v xml:space="preserve">全穀雜糧類:6.8份 豆魚蛋肉類:2.5份 蔬菜類:1.8份 水果類:0.0份 油脂與堅果類:2.4份 乳品類:0.0份 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/>
      <c r="D40" s="304" t="str">
        <f>午餐設計表!D40</f>
        <v>白米飯</v>
      </c>
      <c r="E40" s="309" t="str">
        <f>午餐設計表!E40</f>
        <v>紅燒豬腳</v>
      </c>
      <c r="F40" s="310"/>
      <c r="G40" s="311"/>
      <c r="H40" s="309" t="str">
        <f>午餐設計表!H40</f>
        <v>壽喜燒白菜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味噌魚干湯</v>
      </c>
      <c r="R40" s="310"/>
      <c r="S40" s="311"/>
      <c r="T40" s="313" t="str">
        <f>午餐設計表!T40</f>
        <v>蘋果(380+10)(精進15元)</v>
      </c>
      <c r="U40" s="18" t="str">
        <f>午餐設計表!U40</f>
        <v>熱量：</v>
      </c>
      <c r="V40" s="114" t="str">
        <f>雲林公版!AZ37&amp;"大卡"</f>
        <v>683.5大卡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溫體肉丁(井野)(臺灣)</v>
      </c>
      <c r="F41" s="100">
        <f>午餐設計表!F41</f>
        <v>18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27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361</v>
      </c>
      <c r="M41" s="103" t="str">
        <f>午餐設計表!M41</f>
        <v>個</v>
      </c>
      <c r="N41" s="102" t="str">
        <f>午餐設計表!N41</f>
        <v>有機小松菜(尚紘-彰)(切)</v>
      </c>
      <c r="O41" s="100">
        <f>午餐設計表!O41</f>
        <v>29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4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雲林公版!AY37&amp;" g"</f>
        <v>75.5 g</v>
      </c>
    </row>
    <row r="42" spans="2:22" ht="21" x14ac:dyDescent="0.25">
      <c r="B42" s="6">
        <f>午餐設計表!B42</f>
        <v>6</v>
      </c>
      <c r="C42" s="324"/>
      <c r="D42" s="305"/>
      <c r="E42" s="104" t="str">
        <f>午餐設計表!E42</f>
        <v>豬腳丁(有肉)井野</v>
      </c>
      <c r="F42" s="105">
        <f>午餐設計表!F42</f>
        <v>15</v>
      </c>
      <c r="G42" s="106" t="str">
        <f>午餐設計表!G42</f>
        <v>公斤</v>
      </c>
      <c r="H42" s="104" t="str">
        <f>午餐設計表!H42</f>
        <v>溫體肉絲(井野)(臺灣)</v>
      </c>
      <c r="I42" s="105">
        <f>午餐設計表!I42</f>
        <v>4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小魚干</v>
      </c>
      <c r="R42" s="105">
        <f>午餐設計表!R42</f>
        <v>1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雲林公版!AX37&amp;" g"</f>
        <v>27.5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熟花生</v>
      </c>
      <c r="F43" s="105">
        <f>午餐設計表!F43</f>
        <v>2</v>
      </c>
      <c r="G43" s="106" t="str">
        <f>午餐設計表!G43</f>
        <v>公斤</v>
      </c>
      <c r="H43" s="104" t="str">
        <f>午餐設計表!H43</f>
        <v>金針菇(QR)</v>
      </c>
      <c r="I43" s="105">
        <f>午餐設計表!I43</f>
        <v>3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薑絲(0.6K/包)</v>
      </c>
      <c r="R43" s="105">
        <f>午餐設計表!R43</f>
        <v>0.5</v>
      </c>
      <c r="S43" s="106" t="str">
        <f>午餐設計表!S43</f>
        <v>包</v>
      </c>
      <c r="T43" s="314"/>
      <c r="U43" s="19" t="str">
        <f>午餐設計表!U43</f>
        <v>蛋白質：</v>
      </c>
      <c r="V43" s="112" t="str">
        <f>雲林公版!AW37&amp;" g"</f>
        <v>33.5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紅蘿蔔(切中丁)</v>
      </c>
      <c r="F44" s="105">
        <f>午餐設計表!F44</f>
        <v>2</v>
      </c>
      <c r="G44" s="106" t="str">
        <f>午餐設計表!G44</f>
        <v>公斤</v>
      </c>
      <c r="H44" s="104" t="str">
        <f>午餐設計表!H44</f>
        <v>木耳(切絲)(QR)</v>
      </c>
      <c r="I44" s="105">
        <f>午餐設計表!I44</f>
        <v>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蒜仁(0.3K/包)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柴魚片小(300g)</v>
      </c>
      <c r="I45" s="105">
        <f>午餐設計表!I45</f>
        <v>1</v>
      </c>
      <c r="J45" s="106" t="str">
        <f>午餐設計表!J45</f>
        <v>包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/>
      <c r="D46" s="305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 t="str">
        <f>午餐設計表!H46</f>
        <v>紅蘿蔔(切絲)</v>
      </c>
      <c r="I46" s="105">
        <f>午餐設計表!I46</f>
        <v>1</v>
      </c>
      <c r="J46" s="106" t="str">
        <f>午餐設計表!J46</f>
        <v>公斤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/>
      <c r="D47" s="305"/>
      <c r="E47" s="109" t="str">
        <f>午餐設計表!E47</f>
        <v>薑片(0.3K)</v>
      </c>
      <c r="F47" s="110">
        <f>午餐設計表!F47</f>
        <v>1</v>
      </c>
      <c r="G47" s="111" t="str">
        <f>午餐設計表!G47</f>
        <v>包</v>
      </c>
      <c r="H47" s="109" t="str">
        <f>午餐設計表!H47</f>
        <v>非基改豆皮(Ｋ)</v>
      </c>
      <c r="I47" s="110">
        <f>午餐設計表!I47</f>
        <v>0.3</v>
      </c>
      <c r="J47" s="111" t="str">
        <f>午餐設計表!J47</f>
        <v>公斤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381</v>
      </c>
      <c r="C48" s="10"/>
      <c r="D48" s="306"/>
      <c r="E48" s="326" t="str">
        <f>雲林公版!AU39&amp;"類:"&amp;雲林公版!AU40&amp;"份 "&amp;雲林公版!AV39&amp;"類:"&amp;雲林公版!AV40&amp;"份 "&amp;雲林公版!AW39&amp;"類:"&amp;雲林公版!AW40&amp;"份 "&amp;雲林公版!AX39&amp;"類:"&amp;雲林公版!AX40&amp;"份 "&amp;雲林公版!AY39&amp;"類:"&amp;雲林公版!AY40&amp;"份 "&amp;雲林公版!BA39&amp;"類:"&amp;雲林公版!BA40&amp;"份 "</f>
        <v xml:space="preserve">全穀雜糧類:3.0份 豆魚蛋肉類:3.7份 蔬菜類:1.6份 水果類:1.5份 油脂與堅果類:1.8份 乳品類:0.0份 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tr">
        <f>午餐設計表!B49</f>
        <v>豬肉來源:台灣(豬肉可食部位原料原產地皆為台灣)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>
        <f>午餐設計表!L49</f>
        <v>0</v>
      </c>
      <c r="M49" s="94">
        <f>午餐設計表!M49</f>
        <v>0</v>
      </c>
      <c r="N49" s="94">
        <f>午餐設計表!N49</f>
        <v>0</v>
      </c>
      <c r="O49" s="335" t="str">
        <f>午餐設計表!O49</f>
        <v>承富實業股份有限公司 電話:04-8831965 傳真:04-8832612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>
        <f>午餐設計表!B50</f>
        <v>0</v>
      </c>
      <c r="C50" s="96">
        <f>午餐設計表!C50</f>
        <v>0</v>
      </c>
      <c r="D50" s="96">
        <f>午餐設計表!D50</f>
        <v>0</v>
      </c>
      <c r="E50" s="96">
        <f>午餐設計表!E50</f>
        <v>0</v>
      </c>
      <c r="F50" s="96">
        <f>午餐設計表!F50</f>
        <v>0</v>
      </c>
      <c r="G50" s="96">
        <f>午餐設計表!G50</f>
        <v>0</v>
      </c>
      <c r="H50" s="96">
        <f>午餐設計表!H50</f>
        <v>0</v>
      </c>
      <c r="I50" s="96">
        <f>午餐設計表!I50</f>
        <v>0</v>
      </c>
      <c r="J50" s="96">
        <f>午餐設計表!J50</f>
        <v>0</v>
      </c>
      <c r="K50" s="96">
        <f>午餐設計表!K50</f>
        <v>0</v>
      </c>
      <c r="L50" s="97">
        <f>午餐設計表!L50</f>
        <v>0</v>
      </c>
      <c r="M50" s="97">
        <f>午餐設計表!M50</f>
        <v>0</v>
      </c>
      <c r="N50" s="97">
        <f>午餐設計表!N50</f>
        <v>0</v>
      </c>
      <c r="O50" s="98">
        <f>午餐設計表!O50</f>
        <v>0</v>
      </c>
      <c r="P50" s="98">
        <f>午餐設計表!P50</f>
        <v>0</v>
      </c>
      <c r="Q50" s="98">
        <f>午餐設計表!Q50</f>
        <v>0</v>
      </c>
      <c r="R50" s="98">
        <f>午餐設計表!R50</f>
        <v>0</v>
      </c>
      <c r="S50" s="98">
        <f>午餐設計表!S50</f>
        <v>0</v>
      </c>
      <c r="T50" s="98">
        <f>午餐設計表!T50</f>
        <v>0</v>
      </c>
      <c r="U50" s="336">
        <f ca="1">午餐設計表!U50</f>
        <v>45805.611297800926</v>
      </c>
      <c r="V50" s="336"/>
    </row>
    <row r="51" spans="2:22" x14ac:dyDescent="0.25">
      <c r="B51" s="1" t="str">
        <f>午餐設計表!B51</f>
        <v>營養師：</v>
      </c>
      <c r="C51" s="1">
        <f>午餐設計表!C51</f>
        <v>0</v>
      </c>
      <c r="D51" s="1">
        <f>午餐設計表!D51</f>
        <v>0</v>
      </c>
      <c r="E51" s="1">
        <f>午餐設計表!E51</f>
        <v>0</v>
      </c>
      <c r="F51" s="1">
        <f>午餐設計表!F51</f>
        <v>0</v>
      </c>
      <c r="G51" s="1">
        <f>午餐設計表!G51</f>
        <v>0</v>
      </c>
      <c r="H51" s="1">
        <f>午餐設計表!H51</f>
        <v>0</v>
      </c>
      <c r="I51" s="1">
        <f>午餐設計表!I51</f>
        <v>0</v>
      </c>
      <c r="J51" s="1" t="str">
        <f>午餐設計表!J51</f>
        <v>午餐秘書：</v>
      </c>
      <c r="K51" s="1">
        <f>午餐設計表!K51</f>
        <v>0</v>
      </c>
      <c r="L51" s="1">
        <f>午餐設計表!L51</f>
        <v>0</v>
      </c>
      <c r="M51" s="1">
        <f>午餐設計表!M51</f>
        <v>0</v>
      </c>
      <c r="N51" s="1">
        <f>午餐設計表!N51</f>
        <v>0</v>
      </c>
      <c r="O51" s="1">
        <f>午餐設計表!O51</f>
        <v>0</v>
      </c>
      <c r="P51" s="1">
        <f>午餐設計表!P51</f>
        <v>0</v>
      </c>
      <c r="Q51" s="1" t="str">
        <f>午餐設計表!Q51</f>
        <v>校長：</v>
      </c>
      <c r="R51" s="1">
        <f>午餐設計表!R51</f>
        <v>0</v>
      </c>
      <c r="S51" s="1">
        <f>午餐設計表!S51</f>
        <v>0</v>
      </c>
      <c r="T51" s="1">
        <f>午餐設計表!T51</f>
        <v>0</v>
      </c>
      <c r="U51" s="1">
        <f>午餐設計表!U51</f>
        <v>0</v>
      </c>
      <c r="V51" s="1">
        <f>午餐設計表!V51</f>
        <v>0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B52:V52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113學年度第2學期第17週午餐菜單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6</v>
      </c>
      <c r="C6" s="351" t="str">
        <f>RIGHT(IF(午餐設計表!B8&lt;&gt;"",午餐設計表!B8,""),1)</f>
        <v>一</v>
      </c>
      <c r="D6" s="24" t="str">
        <f>IF(午餐設計表!D4&gt;"",午餐設計表!D4,"")</f>
        <v>白米飯(361葷+21素)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南法燉肉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</v>
      </c>
      <c r="C8" s="346"/>
      <c r="D8" s="24" t="str">
        <f>IF(午餐設計表!H4&gt;"",午餐設計表!H4,"")</f>
        <v>油蔥蒸蛋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白花拌培根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鮮筍湯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6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照燒雞丁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3</v>
      </c>
      <c r="C15" s="346"/>
      <c r="D15" s="24" t="str">
        <f>IF(午餐設計表!H13&gt;"",午餐設計表!H13,"")</f>
        <v>麥克雞塊(*2)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扁蒲燴什錦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榨菜肉絲湯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葡萄(380+10)(精進15元)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6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沙茶肉片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4</v>
      </c>
      <c r="C22" s="346"/>
      <c r="D22" s="24" t="str">
        <f>IF(午餐設計表!H22&gt;"",午餐設計表!H22,"")</f>
        <v>拌三絲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蔥花菜脯蛋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炒履歷蚵白菜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菜頭排骨湯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光泉鮮奶(380+10備)(精進)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6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蒲燒鯰魚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5</v>
      </c>
      <c r="C29" s="346"/>
      <c r="D29" s="24" t="str">
        <f>IF(午餐設計表!H31&gt;"",午餐設計表!H31,"")</f>
        <v>咖哩洋芋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桂竹筍炒肉絲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炒履歷油菜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酸辣湯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6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紅燒豬腳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6</v>
      </c>
      <c r="C36" s="346"/>
      <c r="D36" s="24" t="str">
        <f>IF(午餐設計表!H40&gt;"",午餐設計表!H40,"")</f>
        <v>壽喜燒白菜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滷蛋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味噌魚干湯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蘋果(380+10)(精進15元)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113學年度第2學期第17週午餐菜單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6</v>
      </c>
      <c r="B4" s="51" t="str">
        <f>午餐設計表!D4</f>
        <v>白米飯(361葷+21素)</v>
      </c>
      <c r="C4" s="51" t="s">
        <v>34</v>
      </c>
      <c r="D4" s="51" t="s">
        <v>35</v>
      </c>
      <c r="E4" s="51" t="str">
        <f>午餐設計表!E4</f>
        <v>南法燉肉</v>
      </c>
      <c r="F4" s="51"/>
      <c r="G4" s="51" t="s">
        <v>35</v>
      </c>
      <c r="H4" s="51" t="str">
        <f>午餐設計表!H4</f>
        <v>油蔥蒸蛋</v>
      </c>
      <c r="I4" s="51"/>
      <c r="J4" s="51" t="s">
        <v>35</v>
      </c>
      <c r="K4" s="51" t="str">
        <f>午餐設計表!K4</f>
        <v>白花拌培根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鮮筍湯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4.8份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溫體肉丁(井野)(臺灣)</v>
      </c>
      <c r="F5" s="56"/>
      <c r="G5" s="57">
        <f>午餐設計表!F5</f>
        <v>24</v>
      </c>
      <c r="H5" s="56" t="str">
        <f>午餐設計表!H5</f>
        <v>洗選蛋(QR)</v>
      </c>
      <c r="I5" s="56"/>
      <c r="J5" s="57">
        <f>午餐設計表!I5</f>
        <v>21</v>
      </c>
      <c r="K5" s="56" t="str">
        <f>午餐設計表!K5</f>
        <v>冷凍白花椰菜(CAS)</v>
      </c>
      <c r="L5" s="56"/>
      <c r="M5" s="57">
        <f>午餐設計表!L5</f>
        <v>26</v>
      </c>
      <c r="N5" s="56" t="str">
        <f>午餐設計表!N5</f>
        <v>高麗菜(切實重)</v>
      </c>
      <c r="O5" s="56"/>
      <c r="P5" s="57">
        <f>午餐設計表!O5</f>
        <v>29</v>
      </c>
      <c r="Q5" s="56" t="str">
        <f>午餐設計表!Q5</f>
        <v>新鮮竹筍片</v>
      </c>
      <c r="R5" s="56"/>
      <c r="S5" s="57">
        <f>午餐設計表!R5</f>
        <v>14</v>
      </c>
      <c r="T5" s="354"/>
      <c r="U5" s="58" t="str">
        <f>午餐設計表!V5</f>
        <v>78.0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</v>
      </c>
      <c r="B6" s="56"/>
      <c r="C6" s="56"/>
      <c r="D6" s="57"/>
      <c r="E6" s="56" t="str">
        <f>午餐設計表!E6</f>
        <v>南瓜(切中丁)</v>
      </c>
      <c r="F6" s="56"/>
      <c r="G6" s="57">
        <f>午餐設計表!F6</f>
        <v>8</v>
      </c>
      <c r="H6" s="56" t="str">
        <f>午餐設計表!H6</f>
        <v>油蔥酥(大-600g)</v>
      </c>
      <c r="I6" s="56"/>
      <c r="J6" s="57">
        <f>午餐設計表!I6</f>
        <v>1</v>
      </c>
      <c r="K6" s="56" t="str">
        <f>午餐設計表!K6</f>
        <v>碎培根(津谷)CAS</v>
      </c>
      <c r="L6" s="56"/>
      <c r="M6" s="57">
        <f>午餐設計表!L6</f>
        <v>5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大骨(CAS)</v>
      </c>
      <c r="R6" s="56"/>
      <c r="S6" s="57">
        <f>午餐設計表!R6</f>
        <v>3</v>
      </c>
      <c r="T6" s="354"/>
      <c r="U6" s="61" t="s">
        <v>40</v>
      </c>
      <c r="V6" s="62" t="s">
        <v>41</v>
      </c>
      <c r="W6" s="60" t="str">
        <f>午餐設計表!X6</f>
        <v>2.6份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洋蔥(切中丁)</v>
      </c>
      <c r="F7" s="63"/>
      <c r="G7" s="57">
        <f>午餐設計表!F7</f>
        <v>2</v>
      </c>
      <c r="H7" s="56" t="str">
        <f>午餐設計表!H7</f>
        <v>玻璃紙(包)50入</v>
      </c>
      <c r="I7" s="63"/>
      <c r="J7" s="57">
        <f>午餐設計表!I7</f>
        <v>1</v>
      </c>
      <c r="K7" s="56" t="str">
        <f>午餐設計表!K7</f>
        <v>白精靈菇 (QR)</v>
      </c>
      <c r="L7" s="63"/>
      <c r="M7" s="57">
        <f>午餐設計表!L7</f>
        <v>3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濕香菇(小朵)(QR)</v>
      </c>
      <c r="R7" s="63"/>
      <c r="S7" s="57">
        <f>午餐設計表!R7</f>
        <v>2</v>
      </c>
      <c r="T7" s="354"/>
      <c r="U7" s="58" t="str">
        <f>午餐設計表!V6</f>
        <v>26.2 g</v>
      </c>
      <c r="V7" s="62" t="s">
        <v>43</v>
      </c>
      <c r="W7" s="60" t="str">
        <f>午餐設計表!X7</f>
        <v>2.1份</v>
      </c>
    </row>
    <row r="8" spans="1:23" ht="27.75" customHeight="1" x14ac:dyDescent="0.3">
      <c r="A8" s="356" t="s">
        <v>44</v>
      </c>
      <c r="B8" s="56" t="str">
        <f>午餐設計表!E8</f>
        <v>義大利香料(120g)</v>
      </c>
      <c r="C8" s="56"/>
      <c r="D8" s="57">
        <f>午餐設計表!F8</f>
        <v>1</v>
      </c>
      <c r="E8" s="56" t="str">
        <f>午餐設計表!E8</f>
        <v>義大利香料(120g)</v>
      </c>
      <c r="F8" s="63"/>
      <c r="G8" s="57">
        <f>午餐設計表!F8</f>
        <v>1</v>
      </c>
      <c r="H8" s="56">
        <f>午餐設計表!H8</f>
        <v>0</v>
      </c>
      <c r="I8" s="63"/>
      <c r="J8" s="57">
        <f>午餐設計表!I8</f>
        <v>0</v>
      </c>
      <c r="K8" s="56" t="str">
        <f>午餐設計表!K8</f>
        <v>碎蒜(0.3K/包)</v>
      </c>
      <c r="L8" s="63"/>
      <c r="M8" s="57">
        <f>午餐設計表!L8</f>
        <v>1</v>
      </c>
      <c r="N8" s="56">
        <f>午餐設計表!N8</f>
        <v>0</v>
      </c>
      <c r="O8" s="63"/>
      <c r="P8" s="57">
        <f>午餐設計表!O8</f>
        <v>0</v>
      </c>
      <c r="Q8" s="56">
        <f>午餐設計表!Q8</f>
        <v>0</v>
      </c>
      <c r="R8" s="63"/>
      <c r="S8" s="57">
        <f>午餐設計表!R8</f>
        <v>0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蒜仁(0.3K/包)</v>
      </c>
      <c r="C9" s="56"/>
      <c r="D9" s="57">
        <f>午餐設計表!F9</f>
        <v>1</v>
      </c>
      <c r="E9" s="56" t="str">
        <f>午餐設計表!E9</f>
        <v>蒜仁(0.3K/包)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>
        <f>午餐設計表!Q9</f>
        <v>0</v>
      </c>
      <c r="R9" s="63"/>
      <c r="S9" s="57">
        <f>午餐設計表!R9</f>
        <v>0</v>
      </c>
      <c r="T9" s="354"/>
      <c r="U9" s="58" t="str">
        <f>午餐設計表!V7</f>
        <v>34.2 g</v>
      </c>
      <c r="V9" s="64" t="s">
        <v>47</v>
      </c>
      <c r="W9" s="60" t="str">
        <f>午餐設計表!X9</f>
        <v>2.2份</v>
      </c>
    </row>
    <row r="10" spans="1:23" ht="27.75" customHeight="1" x14ac:dyDescent="0.25">
      <c r="A10" s="65" t="s">
        <v>48</v>
      </c>
      <c r="B10" s="56" t="str">
        <f>午餐設計表!E10</f>
        <v>蔥(0.5K/把)</v>
      </c>
      <c r="C10" s="63"/>
      <c r="D10" s="57">
        <f>午餐設計表!F10</f>
        <v>1</v>
      </c>
      <c r="E10" s="56" t="str">
        <f>午餐設計表!E10</f>
        <v>蔥(0.5K/把)</v>
      </c>
      <c r="F10" s="63"/>
      <c r="G10" s="57">
        <f>午餐設計表!F10</f>
        <v>1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381</v>
      </c>
      <c r="B11" s="56" t="str">
        <f>午餐設計表!E11</f>
        <v>蕃茄丁罐頭(2.5K/罐) 1罐,蕃茄醬(3K)可果美 1罐</v>
      </c>
      <c r="C11" s="69"/>
      <c r="D11" s="57">
        <f>午餐設計表!F11</f>
        <v>0</v>
      </c>
      <c r="E11" s="56" t="str">
        <f>午餐設計表!E11</f>
        <v>蕃茄丁罐頭(2.5K/罐) 1罐,蕃茄醬(3K)可果美 1罐</v>
      </c>
      <c r="F11" s="69"/>
      <c r="G11" s="57">
        <f>午餐設計表!F11</f>
        <v>0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684大卡</v>
      </c>
      <c r="V11" s="71"/>
      <c r="W11" s="72"/>
    </row>
    <row r="12" spans="1:23" ht="27.75" customHeight="1" x14ac:dyDescent="0.3">
      <c r="A12" s="50">
        <f>午餐設計表!B13</f>
        <v>6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照燒雞丁</v>
      </c>
      <c r="F12" s="51"/>
      <c r="G12" s="51"/>
      <c r="H12" s="51" t="str">
        <f>午餐設計表!H13</f>
        <v>麥克雞塊(*2)</v>
      </c>
      <c r="I12" s="51"/>
      <c r="J12" s="51"/>
      <c r="K12" s="51" t="str">
        <f>午餐設計表!K13</f>
        <v>扁蒲燴什錦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榨菜肉絲湯</v>
      </c>
      <c r="R12" s="51"/>
      <c r="S12" s="51"/>
      <c r="T12" s="353" t="str">
        <f>午餐設計表!T13</f>
        <v>葡萄(380+10)(精進15元)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骨腿丁(CAS)</v>
      </c>
      <c r="F13" s="56"/>
      <c r="G13" s="57">
        <f>午餐設計表!F14</f>
        <v>33</v>
      </c>
      <c r="H13" s="56" t="str">
        <f>午餐設計表!H14</f>
        <v>麥克雞塊(CAS)(Ｋ)</v>
      </c>
      <c r="I13" s="56"/>
      <c r="J13" s="57">
        <f>午餐設計表!I14</f>
        <v>21</v>
      </c>
      <c r="K13" s="56" t="str">
        <f>午餐設計表!K14</f>
        <v>扁蒲(切片)實重</v>
      </c>
      <c r="L13" s="56"/>
      <c r="M13" s="57">
        <f>午餐設計表!L14</f>
        <v>22</v>
      </c>
      <c r="N13" s="56" t="str">
        <f>午餐設計表!N14</f>
        <v>履歷青江菜(切實重)</v>
      </c>
      <c r="O13" s="56"/>
      <c r="P13" s="57">
        <f>午餐設計表!O14</f>
        <v>29</v>
      </c>
      <c r="Q13" s="56" t="str">
        <f>午餐設計表!Q14</f>
        <v>榨菜絲-不辣</v>
      </c>
      <c r="R13" s="56"/>
      <c r="S13" s="57">
        <f>午餐設計表!R14</f>
        <v>7</v>
      </c>
      <c r="T13" s="354"/>
      <c r="U13" s="58" t="str">
        <f>午餐設計表!V14</f>
        <v>135.5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3</v>
      </c>
      <c r="B14" s="56"/>
      <c r="C14" s="56"/>
      <c r="D14" s="57"/>
      <c r="E14" s="56" t="str">
        <f>午餐設計表!E15</f>
        <v>洋蔥(切大丁)</v>
      </c>
      <c r="F14" s="56"/>
      <c r="G14" s="57">
        <f>午餐設計表!F15</f>
        <v>8</v>
      </c>
      <c r="H14" s="56">
        <f>午餐設計表!H15</f>
        <v>0</v>
      </c>
      <c r="I14" s="56"/>
      <c r="J14" s="57">
        <f>午餐設計表!I15</f>
        <v>0</v>
      </c>
      <c r="K14" s="56" t="str">
        <f>午餐設計表!K15</f>
        <v>溫體肉絲(井野)(臺灣)</v>
      </c>
      <c r="L14" s="56"/>
      <c r="M14" s="57">
        <f>午餐設計表!L15</f>
        <v>5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溫體肉絲(井野)(臺灣)</v>
      </c>
      <c r="R14" s="56"/>
      <c r="S14" s="57">
        <f>午餐設計表!R15</f>
        <v>2</v>
      </c>
      <c r="T14" s="354"/>
      <c r="U14" s="61" t="s">
        <v>40</v>
      </c>
      <c r="V14" s="62" t="s">
        <v>41</v>
      </c>
      <c r="W14" s="60" t="str">
        <f>午餐設計表!X15</f>
        <v>3.7份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彩色椒(切大丁)QR</v>
      </c>
      <c r="F15" s="63"/>
      <c r="G15" s="57">
        <f>午餐設計表!F16</f>
        <v>2</v>
      </c>
      <c r="H15" s="56">
        <f>午餐設計表!H16</f>
        <v>0</v>
      </c>
      <c r="I15" s="63"/>
      <c r="J15" s="57">
        <f>午餐設計表!I16</f>
        <v>0</v>
      </c>
      <c r="K15" s="56" t="str">
        <f>午餐設計表!K16</f>
        <v>白精靈菇 (QR)</v>
      </c>
      <c r="L15" s="63"/>
      <c r="M15" s="57">
        <f>午餐設計表!L16</f>
        <v>2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金針菇(QR)</v>
      </c>
      <c r="R15" s="63"/>
      <c r="S15" s="57">
        <f>午餐設計表!R16</f>
        <v>2</v>
      </c>
      <c r="T15" s="354"/>
      <c r="U15" s="58" t="str">
        <f>午餐設計表!V15</f>
        <v>36.7 g</v>
      </c>
      <c r="V15" s="62" t="s">
        <v>43</v>
      </c>
      <c r="W15" s="60" t="str">
        <f>午餐設計表!X16</f>
        <v>1.9份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照燒醬(3K瓶)</v>
      </c>
      <c r="F16" s="63"/>
      <c r="G16" s="57">
        <f>午餐設計表!F17</f>
        <v>1</v>
      </c>
      <c r="H16" s="56">
        <f>午餐設計表!H17</f>
        <v>0</v>
      </c>
      <c r="I16" s="63"/>
      <c r="J16" s="57">
        <f>午餐設計表!I17</f>
        <v>0</v>
      </c>
      <c r="K16" s="56" t="str">
        <f>午餐設計表!K17</f>
        <v>紅蘿蔔(切片)</v>
      </c>
      <c r="L16" s="63"/>
      <c r="M16" s="57">
        <f>午餐設計表!L17</f>
        <v>1</v>
      </c>
      <c r="N16" s="56">
        <f>午餐設計表!N17</f>
        <v>0</v>
      </c>
      <c r="O16" s="63"/>
      <c r="P16" s="57">
        <f>午餐設計表!O17</f>
        <v>0</v>
      </c>
      <c r="Q16" s="56" t="str">
        <f>午餐設計表!Q17</f>
        <v>薑絲(0.6K/包)</v>
      </c>
      <c r="R16" s="63"/>
      <c r="S16" s="57">
        <f>午餐設計表!R17</f>
        <v>0.5</v>
      </c>
      <c r="T16" s="354"/>
      <c r="U16" s="61" t="s">
        <v>45</v>
      </c>
      <c r="V16" s="62" t="s">
        <v>46</v>
      </c>
      <c r="W16" s="60" t="str">
        <f>午餐設計表!X17</f>
        <v>0.9份</v>
      </c>
    </row>
    <row r="17" spans="1:23" ht="27.75" customHeight="1" x14ac:dyDescent="0.3">
      <c r="A17" s="356"/>
      <c r="B17" s="63"/>
      <c r="C17" s="63"/>
      <c r="D17" s="57"/>
      <c r="E17" s="56" t="str">
        <f>午餐設計表!E18</f>
        <v>蒜仁(0.3K/包)</v>
      </c>
      <c r="F17" s="63"/>
      <c r="G17" s="57">
        <f>午餐設計表!F18</f>
        <v>1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蝦米</v>
      </c>
      <c r="L17" s="63"/>
      <c r="M17" s="57">
        <f>午餐設計表!L18</f>
        <v>0.1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46.5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 t="str">
        <f>午餐設計表!E19</f>
        <v>蔥(0.5K/把)</v>
      </c>
      <c r="F18" s="63"/>
      <c r="G18" s="57">
        <f>午餐設計表!F19</f>
        <v>1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1053大卡</v>
      </c>
      <c r="V19" s="74"/>
      <c r="W19" s="75"/>
    </row>
    <row r="20" spans="1:23" ht="27.75" customHeight="1" x14ac:dyDescent="0.3">
      <c r="A20" s="50">
        <f>午餐設計表!B22</f>
        <v>6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沙茶肉片</v>
      </c>
      <c r="F20" s="51"/>
      <c r="G20" s="51"/>
      <c r="H20" s="51" t="str">
        <f>午餐設計表!H22</f>
        <v>拌三絲</v>
      </c>
      <c r="I20" s="51"/>
      <c r="J20" s="51"/>
      <c r="K20" s="51" t="str">
        <f>午餐設計表!K22</f>
        <v>蔥花菜脯蛋</v>
      </c>
      <c r="L20" s="51"/>
      <c r="M20" s="51"/>
      <c r="N20" s="51" t="str">
        <f>午餐設計表!N22</f>
        <v>炒履歷蚵白菜</v>
      </c>
      <c r="O20" s="51"/>
      <c r="P20" s="51"/>
      <c r="Q20" s="51" t="str">
        <f>午餐設計表!Q22</f>
        <v>菜頭排骨湯</v>
      </c>
      <c r="R20" s="51"/>
      <c r="S20" s="51"/>
      <c r="T20" s="353" t="str">
        <f>午餐設計表!T22</f>
        <v>光泉鮮奶(380+10備)(精進)</v>
      </c>
      <c r="U20" s="52" t="s">
        <v>36</v>
      </c>
      <c r="V20" s="53" t="s">
        <v>37</v>
      </c>
      <c r="W20" s="54" t="str">
        <f>午餐設計表!X22</f>
        <v>6.3份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溫體肉片(井野)(臺灣)</v>
      </c>
      <c r="F21" s="56"/>
      <c r="G21" s="57">
        <f>午餐設計表!F23</f>
        <v>27</v>
      </c>
      <c r="H21" s="56" t="str">
        <f>午餐設計表!H23</f>
        <v>黃豆芽</v>
      </c>
      <c r="I21" s="56"/>
      <c r="J21" s="57">
        <f>午餐設計表!I23</f>
        <v>11</v>
      </c>
      <c r="K21" s="56" t="str">
        <f>午餐設計表!K23</f>
        <v>洗選蛋(QR)</v>
      </c>
      <c r="L21" s="56"/>
      <c r="M21" s="57">
        <f>午餐設計表!L23</f>
        <v>24</v>
      </c>
      <c r="N21" s="56" t="str">
        <f>午餐設計表!N23</f>
        <v>履歷蚵白菜(切實重)</v>
      </c>
      <c r="O21" s="56"/>
      <c r="P21" s="57">
        <f>午餐設計表!O23</f>
        <v>29</v>
      </c>
      <c r="Q21" s="56" t="str">
        <f>午餐設計表!Q23</f>
        <v>菜頭(切中丁)</v>
      </c>
      <c r="R21" s="56"/>
      <c r="S21" s="57">
        <f>午餐設計表!R23</f>
        <v>12</v>
      </c>
      <c r="T21" s="354"/>
      <c r="U21" s="58" t="str">
        <f>午餐設計表!V23</f>
        <v>113.5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4</v>
      </c>
      <c r="B22" s="56"/>
      <c r="C22" s="56"/>
      <c r="D22" s="56"/>
      <c r="E22" s="56" t="str">
        <f>午餐設計表!E24</f>
        <v>洋蔥(切大丁)</v>
      </c>
      <c r="F22" s="56"/>
      <c r="G22" s="57">
        <f>午餐設計表!F24</f>
        <v>11</v>
      </c>
      <c r="H22" s="56" t="str">
        <f>午餐設計表!H24</f>
        <v>非基改濕豆包切絲(Ｋ)榮洲</v>
      </c>
      <c r="I22" s="56"/>
      <c r="J22" s="57">
        <f>午餐設計表!I24</f>
        <v>6</v>
      </c>
      <c r="K22" s="56" t="str">
        <f>午餐設計表!K24</f>
        <v>碎脯(細)</v>
      </c>
      <c r="L22" s="56"/>
      <c r="M22" s="57">
        <f>午餐設計表!L24</f>
        <v>6</v>
      </c>
      <c r="N22" s="56" t="str">
        <f>午餐設計表!N24</f>
        <v>薑絲(0.6K/包)</v>
      </c>
      <c r="O22" s="56"/>
      <c r="P22" s="57">
        <f>午餐設計表!O24</f>
        <v>0.5</v>
      </c>
      <c r="Q22" s="56" t="str">
        <f>午餐設計表!Q24</f>
        <v>小排骨(肉)井野</v>
      </c>
      <c r="R22" s="56"/>
      <c r="S22" s="57">
        <f>午餐設計表!R24</f>
        <v>4</v>
      </c>
      <c r="T22" s="354"/>
      <c r="U22" s="61" t="s">
        <v>40</v>
      </c>
      <c r="V22" s="62" t="s">
        <v>41</v>
      </c>
      <c r="W22" s="60" t="str">
        <f>午餐設計表!X24</f>
        <v>3.9份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沙茶醬牛頭牌(3K)</v>
      </c>
      <c r="F23" s="63"/>
      <c r="G23" s="57">
        <f>午餐設計表!F25</f>
        <v>1</v>
      </c>
      <c r="H23" s="56" t="str">
        <f>午餐設計表!H25</f>
        <v>非基改(細)白干絲(榮洲)</v>
      </c>
      <c r="I23" s="63"/>
      <c r="J23" s="57">
        <f>午餐設計表!I25</f>
        <v>5</v>
      </c>
      <c r="K23" s="56" t="str">
        <f>午餐設計表!K25</f>
        <v>蔥(0.5K/把)</v>
      </c>
      <c r="L23" s="63"/>
      <c r="M23" s="57">
        <f>午餐設計表!L25</f>
        <v>1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香菜(150g/把)</v>
      </c>
      <c r="R23" s="63"/>
      <c r="S23" s="57">
        <f>午餐設計表!R25</f>
        <v>0.5</v>
      </c>
      <c r="T23" s="354"/>
      <c r="U23" s="58" t="str">
        <f>午餐設計表!V24</f>
        <v>45.5 g</v>
      </c>
      <c r="V23" s="62" t="s">
        <v>43</v>
      </c>
      <c r="W23" s="60" t="str">
        <f>午餐設計表!X25</f>
        <v>2.0份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碎蒜(0.6K/包)</v>
      </c>
      <c r="F24" s="63"/>
      <c r="G24" s="57">
        <f>午餐設計表!F26</f>
        <v>1</v>
      </c>
      <c r="H24" s="56" t="str">
        <f>午餐設計表!H26</f>
        <v>海帶絲</v>
      </c>
      <c r="I24" s="63"/>
      <c r="J24" s="57">
        <f>午餐設計表!I26</f>
        <v>3</v>
      </c>
      <c r="K24" s="56">
        <f>午餐設計表!K26</f>
        <v>0</v>
      </c>
      <c r="L24" s="63"/>
      <c r="M24" s="57">
        <f>午餐設計表!L26</f>
        <v>0</v>
      </c>
      <c r="N24" s="56">
        <f>午餐設計表!N26</f>
        <v>0</v>
      </c>
      <c r="O24" s="63"/>
      <c r="P24" s="57">
        <f>午餐設計表!O26</f>
        <v>0</v>
      </c>
      <c r="Q24" s="56">
        <f>午餐設計表!Q26</f>
        <v>0</v>
      </c>
      <c r="R24" s="63"/>
      <c r="S24" s="57">
        <f>午餐設計表!R26</f>
        <v>0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 t="str">
        <f>午餐設計表!E27</f>
        <v>蔥(0.5K/把)</v>
      </c>
      <c r="F25" s="63"/>
      <c r="G25" s="57">
        <f>午餐設計表!F27</f>
        <v>1</v>
      </c>
      <c r="H25" s="56" t="str">
        <f>午餐設計表!H27</f>
        <v>紅蘿蔔(切絲)</v>
      </c>
      <c r="I25" s="63"/>
      <c r="J25" s="57">
        <f>午餐設計表!I27</f>
        <v>1</v>
      </c>
      <c r="K25" s="56">
        <f>午餐設計表!K27</f>
        <v>0</v>
      </c>
      <c r="L25" s="63"/>
      <c r="M25" s="57">
        <f>午餐設計表!L27</f>
        <v>0</v>
      </c>
      <c r="N25" s="56">
        <f>午餐設計表!N27</f>
        <v>0</v>
      </c>
      <c r="O25" s="63"/>
      <c r="P25" s="57">
        <f>午餐設計表!O27</f>
        <v>0</v>
      </c>
      <c r="Q25" s="56">
        <f>午餐設計表!Q27</f>
        <v>0</v>
      </c>
      <c r="R25" s="63"/>
      <c r="S25" s="57">
        <f>午餐設計表!R27</f>
        <v>0</v>
      </c>
      <c r="T25" s="354"/>
      <c r="U25" s="58" t="str">
        <f>午餐設計表!V25</f>
        <v>50.1 g</v>
      </c>
      <c r="V25" s="64" t="s">
        <v>47</v>
      </c>
      <c r="W25" s="60" t="str">
        <f>午餐設計表!X27</f>
        <v>2.4份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 t="str">
        <f>午餐設計表!H28</f>
        <v>芹菜(去頭葉)</v>
      </c>
      <c r="I26" s="63"/>
      <c r="J26" s="57">
        <f>午餐設計表!I28</f>
        <v>1</v>
      </c>
      <c r="K26" s="56">
        <f>午餐設計表!K28</f>
        <v>0</v>
      </c>
      <c r="L26" s="63"/>
      <c r="M26" s="57">
        <f>午餐設計表!L28</f>
        <v>0</v>
      </c>
      <c r="N26" s="56">
        <f>午餐設計表!N28</f>
        <v>0</v>
      </c>
      <c r="O26" s="63"/>
      <c r="P26" s="57">
        <f>午餐設計表!O28</f>
        <v>0</v>
      </c>
      <c r="Q26" s="56">
        <f>午餐設計表!Q28</f>
        <v>0</v>
      </c>
      <c r="R26" s="63"/>
      <c r="S26" s="57">
        <f>午餐設計表!R28</f>
        <v>0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>
        <f>午餐設計表!Q29</f>
        <v>0</v>
      </c>
      <c r="R27" s="63"/>
      <c r="S27" s="57">
        <f>午餐設計表!R29</f>
        <v>0</v>
      </c>
      <c r="T27" s="355"/>
      <c r="U27" s="58" t="str">
        <f>午餐設計表!V22</f>
        <v>1063大卡</v>
      </c>
      <c r="V27" s="71"/>
      <c r="W27" s="67"/>
    </row>
    <row r="28" spans="1:23" ht="27.75" customHeight="1" x14ac:dyDescent="0.3">
      <c r="A28" s="50">
        <f>午餐設計表!B31</f>
        <v>6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蒲燒鯰魚</v>
      </c>
      <c r="F28" s="51"/>
      <c r="G28" s="51"/>
      <c r="H28" s="51" t="str">
        <f>午餐設計表!H31</f>
        <v>咖哩洋芋</v>
      </c>
      <c r="I28" s="51"/>
      <c r="J28" s="51"/>
      <c r="K28" s="51" t="str">
        <f>午餐設計表!K31</f>
        <v>桂竹筍炒肉絲</v>
      </c>
      <c r="L28" s="51"/>
      <c r="M28" s="51"/>
      <c r="N28" s="51" t="str">
        <f>午餐設計表!N31</f>
        <v>炒履歷油菜</v>
      </c>
      <c r="O28" s="51"/>
      <c r="P28" s="51"/>
      <c r="Q28" s="51" t="str">
        <f>午餐設計表!Q31</f>
        <v>酸辣湯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6.8份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蒲燒鯰魚(45g)(QR)</v>
      </c>
      <c r="F29" s="56"/>
      <c r="G29" s="57">
        <f>午餐設計表!F32</f>
        <v>361</v>
      </c>
      <c r="H29" s="56" t="str">
        <f>午餐設計表!H32</f>
        <v>洋芋(切中丁)</v>
      </c>
      <c r="I29" s="56"/>
      <c r="J29" s="57">
        <f>午餐設計表!I32</f>
        <v>15</v>
      </c>
      <c r="K29" s="56" t="str">
        <f>午餐設計表!K32</f>
        <v>熟桂竹筍(切)淨重</v>
      </c>
      <c r="L29" s="56"/>
      <c r="M29" s="57">
        <f>午餐設計表!L32</f>
        <v>26</v>
      </c>
      <c r="N29" s="56" t="str">
        <f>午餐設計表!N32</f>
        <v>履歷油菜(切實重)</v>
      </c>
      <c r="O29" s="56"/>
      <c r="P29" s="57">
        <f>午餐設計表!O32</f>
        <v>29</v>
      </c>
      <c r="Q29" s="56" t="str">
        <f>午餐設計表!Q32</f>
        <v>洗選蛋(QR)</v>
      </c>
      <c r="R29" s="56"/>
      <c r="S29" s="57">
        <f>午餐設計表!R32</f>
        <v>2.5</v>
      </c>
      <c r="T29" s="354"/>
      <c r="U29" s="58" t="str">
        <f>午餐設計表!V32</f>
        <v>120.8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5</v>
      </c>
      <c r="B30" s="56"/>
      <c r="C30" s="56"/>
      <c r="D30" s="56"/>
      <c r="E30" s="56" t="str">
        <f>午餐設計表!E33</f>
        <v>蒲燒鯰魚(45g)備品(QR)</v>
      </c>
      <c r="F30" s="56"/>
      <c r="G30" s="57">
        <f>午餐設計表!F33</f>
        <v>20</v>
      </c>
      <c r="H30" s="56" t="str">
        <f>午餐設計表!H33</f>
        <v>溫體肉丁(井野)(臺灣)</v>
      </c>
      <c r="I30" s="56"/>
      <c r="J30" s="57">
        <f>午餐設計表!I33</f>
        <v>6</v>
      </c>
      <c r="K30" s="56" t="str">
        <f>午餐設計表!K33</f>
        <v>溫體肉絲(井野)(臺灣)</v>
      </c>
      <c r="L30" s="56"/>
      <c r="M30" s="57">
        <f>午餐設計表!L33</f>
        <v>4</v>
      </c>
      <c r="N30" s="56" t="str">
        <f>午餐設計表!N33</f>
        <v>碎蒜(0.3K/包)</v>
      </c>
      <c r="O30" s="56"/>
      <c r="P30" s="57">
        <f>午餐設計表!O33</f>
        <v>1</v>
      </c>
      <c r="Q30" s="56" t="str">
        <f>午餐設計表!Q33</f>
        <v>溫體肉絲(井野)(臺灣)</v>
      </c>
      <c r="R30" s="56"/>
      <c r="S30" s="57">
        <f>午餐設計表!R33</f>
        <v>2.5</v>
      </c>
      <c r="T30" s="354"/>
      <c r="U30" s="61" t="s">
        <v>40</v>
      </c>
      <c r="V30" s="62" t="s">
        <v>41</v>
      </c>
      <c r="W30" s="60" t="str">
        <f>午餐設計表!X33</f>
        <v>2.5份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蒜仁(0.3K/包)</v>
      </c>
      <c r="F31" s="63"/>
      <c r="G31" s="57">
        <f>午餐設計表!F34</f>
        <v>1</v>
      </c>
      <c r="H31" s="56" t="str">
        <f>午餐設計表!H34</f>
        <v>蕃薯(切中丁)</v>
      </c>
      <c r="I31" s="56"/>
      <c r="J31" s="57">
        <f>午餐設計表!I34</f>
        <v>4</v>
      </c>
      <c r="K31" s="56" t="str">
        <f>午餐設計表!K34</f>
        <v>紅蘿蔔(切絲)</v>
      </c>
      <c r="L31" s="63"/>
      <c r="M31" s="57">
        <f>午餐設計表!L34</f>
        <v>1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豆腐榮洲(切小丁)(4.5K)非</v>
      </c>
      <c r="R31" s="63"/>
      <c r="S31" s="57">
        <f>午餐設計表!R34</f>
        <v>2</v>
      </c>
      <c r="T31" s="354"/>
      <c r="U31" s="58" t="str">
        <f>午餐設計表!V33</f>
        <v>21.2 g</v>
      </c>
      <c r="V31" s="62" t="s">
        <v>43</v>
      </c>
      <c r="W31" s="60" t="str">
        <f>午餐設計表!X34</f>
        <v>1.8份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洋蔥(切中丁)</v>
      </c>
      <c r="I32" s="56"/>
      <c r="J32" s="57">
        <f>午餐設計表!I35</f>
        <v>3</v>
      </c>
      <c r="K32" s="56">
        <f>午餐設計表!K35</f>
        <v>0</v>
      </c>
      <c r="L32" s="63"/>
      <c r="M32" s="57">
        <f>午餐設計表!L35</f>
        <v>0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紅蘿蔔(切絲)</v>
      </c>
      <c r="R32" s="63"/>
      <c r="S32" s="57">
        <f>午餐設計表!R35</f>
        <v>1.5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白芝麻(熟)(標示日期)</v>
      </c>
      <c r="F33" s="63"/>
      <c r="G33" s="57">
        <f>午餐設計表!F36</f>
        <v>0.1</v>
      </c>
      <c r="H33" s="56" t="str">
        <f>午餐設計表!H36</f>
        <v>紅蘿蔔(切中丁)</v>
      </c>
      <c r="I33" s="63"/>
      <c r="J33" s="57">
        <f>午餐設計表!I36</f>
        <v>3</v>
      </c>
      <c r="K33" s="56">
        <f>午餐設計表!K36</f>
        <v>0</v>
      </c>
      <c r="L33" s="63"/>
      <c r="M33" s="57">
        <f>午餐設計表!L36</f>
        <v>0</v>
      </c>
      <c r="N33" s="56">
        <f>午餐設計表!N36</f>
        <v>0</v>
      </c>
      <c r="O33" s="63"/>
      <c r="P33" s="57">
        <f>午餐設計表!O36</f>
        <v>0</v>
      </c>
      <c r="Q33" s="56" t="str">
        <f>午餐設計表!Q36</f>
        <v>金針菇(QR)</v>
      </c>
      <c r="R33" s="63"/>
      <c r="S33" s="57">
        <f>午餐設計表!R36</f>
        <v>1.5</v>
      </c>
      <c r="T33" s="354"/>
      <c r="U33" s="58" t="str">
        <f>午餐設計表!V34</f>
        <v>31.5 g</v>
      </c>
      <c r="V33" s="64" t="s">
        <v>47</v>
      </c>
      <c r="W33" s="60" t="str">
        <f>午餐設計表!X36</f>
        <v>2.4份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 t="str">
        <f>午餐設計表!H37</f>
        <v>咖哩粉小磨坊(600g)</v>
      </c>
      <c r="I34" s="63"/>
      <c r="J34" s="57">
        <f>午餐設計表!I37</f>
        <v>1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 t="str">
        <f>午餐設計表!Q37</f>
        <v>木耳(切絲)(QR)</v>
      </c>
      <c r="R34" s="63"/>
      <c r="S34" s="57">
        <f>午餐設計表!R37</f>
        <v>1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381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 t="str">
        <f>午餐設計表!Q38</f>
        <v>香菜(150g/把)</v>
      </c>
      <c r="R35" s="63"/>
      <c r="S35" s="57">
        <f>午餐設計表!R38</f>
        <v>0.5</v>
      </c>
      <c r="T35" s="355"/>
      <c r="U35" s="58" t="str">
        <f>午餐設計表!V31</f>
        <v>800大卡</v>
      </c>
      <c r="V35" s="74"/>
      <c r="W35" s="67"/>
    </row>
    <row r="36" spans="1:23" ht="27.75" customHeight="1" x14ac:dyDescent="0.3">
      <c r="A36" s="50">
        <f>午餐設計表!B40</f>
        <v>6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紅燒豬腳</v>
      </c>
      <c r="F36" s="51"/>
      <c r="G36" s="51"/>
      <c r="H36" s="51" t="str">
        <f>午餐設計表!H40</f>
        <v>壽喜燒白菜</v>
      </c>
      <c r="I36" s="51"/>
      <c r="J36" s="51"/>
      <c r="K36" s="51" t="str">
        <f>午餐設計表!K40</f>
        <v>滷蛋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味噌魚干湯</v>
      </c>
      <c r="R36" s="51"/>
      <c r="S36" s="51"/>
      <c r="T36" s="353" t="str">
        <f>午餐設計表!T40</f>
        <v>蘋果(380+10)(精進15元)</v>
      </c>
      <c r="U36" s="52" t="s">
        <v>36</v>
      </c>
      <c r="V36" s="53" t="s">
        <v>37</v>
      </c>
      <c r="W36" s="54" t="str">
        <f>午餐設計表!X40</f>
        <v>3.0份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溫體肉丁(井野)(臺灣)</v>
      </c>
      <c r="F37" s="56"/>
      <c r="G37" s="57">
        <f>午餐設計表!F41</f>
        <v>18</v>
      </c>
      <c r="H37" s="56" t="str">
        <f>午餐設計表!H41</f>
        <v>大白菜(切實重)</v>
      </c>
      <c r="I37" s="56"/>
      <c r="J37" s="57">
        <f>午餐設計表!I41</f>
        <v>27</v>
      </c>
      <c r="K37" s="56" t="str">
        <f>午餐設計表!K41</f>
        <v>滷雞蛋(國產:台灣)</v>
      </c>
      <c r="L37" s="56"/>
      <c r="M37" s="57">
        <f>午餐設計表!L41</f>
        <v>361</v>
      </c>
      <c r="N37" s="56" t="str">
        <f>午餐設計表!N41</f>
        <v>有機小松菜(尚紘-彰)(切)</v>
      </c>
      <c r="O37" s="56"/>
      <c r="P37" s="57">
        <f>午餐設計表!O41</f>
        <v>29</v>
      </c>
      <c r="Q37" s="77" t="str">
        <f>午餐設計表!Q41</f>
        <v>味噌(Ｋ)</v>
      </c>
      <c r="R37" s="56"/>
      <c r="S37" s="57">
        <f>午餐設計表!R41</f>
        <v>4</v>
      </c>
      <c r="T37" s="354"/>
      <c r="U37" s="58" t="str">
        <f>午餐設計表!V41</f>
        <v>74.1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6</v>
      </c>
      <c r="B38" s="56"/>
      <c r="C38" s="56"/>
      <c r="D38" s="56"/>
      <c r="E38" s="56" t="str">
        <f>午餐設計表!E42</f>
        <v>豬腳丁(有肉)井野</v>
      </c>
      <c r="F38" s="56"/>
      <c r="G38" s="57">
        <f>午餐設計表!F42</f>
        <v>15</v>
      </c>
      <c r="H38" s="56" t="str">
        <f>午餐設計表!H42</f>
        <v>溫體肉絲(井野)(臺灣)</v>
      </c>
      <c r="I38" s="56"/>
      <c r="J38" s="57">
        <f>午餐設計表!I42</f>
        <v>4</v>
      </c>
      <c r="K38" s="56" t="str">
        <f>午餐設計表!K42</f>
        <v>滷雞蛋(國產:台灣)(備品)</v>
      </c>
      <c r="L38" s="56"/>
      <c r="M38" s="78">
        <f>午餐設計表!L42</f>
        <v>20</v>
      </c>
      <c r="N38" s="56" t="str">
        <f>午餐設計表!N42</f>
        <v>碎蒜(0.3K/包)</v>
      </c>
      <c r="O38" s="56"/>
      <c r="P38" s="78">
        <f>午餐設計表!O42</f>
        <v>1</v>
      </c>
      <c r="Q38" s="79" t="str">
        <f>午餐設計表!Q42</f>
        <v>小魚干</v>
      </c>
      <c r="R38" s="80"/>
      <c r="S38" s="57">
        <f>午餐設計表!R42</f>
        <v>1</v>
      </c>
      <c r="T38" s="354"/>
      <c r="U38" s="61" t="s">
        <v>40</v>
      </c>
      <c r="V38" s="62" t="s">
        <v>41</v>
      </c>
      <c r="W38" s="60" t="str">
        <f>午餐設計表!X42</f>
        <v>3.7份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熟花生</v>
      </c>
      <c r="F39" s="56"/>
      <c r="G39" s="57">
        <f>午餐設計表!F43</f>
        <v>2</v>
      </c>
      <c r="H39" s="56" t="str">
        <f>午餐設計表!H43</f>
        <v>金針菇(QR)</v>
      </c>
      <c r="I39" s="63"/>
      <c r="J39" s="57">
        <f>午餐設計表!I43</f>
        <v>3</v>
      </c>
      <c r="K39" s="56">
        <f>午餐設計表!K43</f>
        <v>0</v>
      </c>
      <c r="L39" s="56"/>
      <c r="M39" s="78">
        <f>午餐設計表!L43</f>
        <v>0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薑絲(0.6K/包)</v>
      </c>
      <c r="R39" s="80"/>
      <c r="S39" s="57">
        <f>午餐設計表!R43</f>
        <v>0.5</v>
      </c>
      <c r="T39" s="354"/>
      <c r="U39" s="58" t="str">
        <f>午餐設計表!V42</f>
        <v>26.6 g</v>
      </c>
      <c r="V39" s="62" t="s">
        <v>43</v>
      </c>
      <c r="W39" s="60" t="str">
        <f>午餐設計表!X43</f>
        <v>1.6份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紅蘿蔔(切中丁)</v>
      </c>
      <c r="F40" s="56"/>
      <c r="G40" s="57">
        <f>午餐設計表!F44</f>
        <v>2</v>
      </c>
      <c r="H40" s="56" t="str">
        <f>午餐設計表!H44</f>
        <v>木耳(切絲)(QR)</v>
      </c>
      <c r="I40" s="63"/>
      <c r="J40" s="57">
        <f>午餐設計表!I44</f>
        <v>1</v>
      </c>
      <c r="K40" s="56">
        <f>午餐設計表!K44</f>
        <v>0</v>
      </c>
      <c r="L40" s="56"/>
      <c r="M40" s="78">
        <f>午餐設計表!L44</f>
        <v>0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1.5份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蒜仁(0.3K/包)</v>
      </c>
      <c r="F41" s="63"/>
      <c r="G41" s="57">
        <f>午餐設計表!F45</f>
        <v>1</v>
      </c>
      <c r="H41" s="56" t="str">
        <f>午餐設計表!H45</f>
        <v>柴魚片小(300g)</v>
      </c>
      <c r="I41" s="63"/>
      <c r="J41" s="57">
        <f>午餐設計表!I45</f>
        <v>1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37.1 g</v>
      </c>
      <c r="V41" s="64" t="s">
        <v>47</v>
      </c>
      <c r="W41" s="60" t="str">
        <f>午餐設計表!X45</f>
        <v>1.8份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蔥(0.5K/把)</v>
      </c>
      <c r="F42" s="63"/>
      <c r="G42" s="57">
        <f>午餐設計表!F46</f>
        <v>1</v>
      </c>
      <c r="H42" s="56" t="str">
        <f>午餐設計表!H46</f>
        <v>紅蘿蔔(切絲)</v>
      </c>
      <c r="I42" s="63"/>
      <c r="J42" s="57">
        <f>午餐設計表!I46</f>
        <v>1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381</v>
      </c>
      <c r="B43" s="83"/>
      <c r="C43" s="83"/>
      <c r="D43" s="84"/>
      <c r="E43" s="85" t="str">
        <f>午餐設計表!E47</f>
        <v>薑片(0.3K)</v>
      </c>
      <c r="F43" s="86"/>
      <c r="G43" s="87">
        <f>午餐設計表!F47</f>
        <v>1</v>
      </c>
      <c r="H43" s="85" t="str">
        <f>午餐設計表!H47</f>
        <v>非基改豆皮(Ｋ)</v>
      </c>
      <c r="I43" s="86"/>
      <c r="J43" s="87">
        <f>午餐設計表!I47</f>
        <v>0.3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677大卡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113學年度第2學期第17週午餐菜單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6</v>
      </c>
      <c r="D2" s="121" t="s">
        <v>3</v>
      </c>
      <c r="E2" s="121">
        <f>午餐設計表!B6</f>
        <v>2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6</v>
      </c>
      <c r="O2" s="121" t="s">
        <v>3</v>
      </c>
      <c r="P2" s="121">
        <f>午餐設計表!B15</f>
        <v>3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6</v>
      </c>
      <c r="Z2" s="126" t="s">
        <v>61</v>
      </c>
      <c r="AA2" s="126">
        <f>午餐設計表!B24</f>
        <v>4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6</v>
      </c>
      <c r="AK2" s="126" t="s">
        <v>3</v>
      </c>
      <c r="AL2" s="126">
        <f>午餐設計表!B33</f>
        <v>5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6</v>
      </c>
      <c r="AV2" s="126" t="s">
        <v>3</v>
      </c>
      <c r="AW2" s="126">
        <f>午餐設計表!B42</f>
        <v>6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381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381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381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381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381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白米飯(361葷+21素)</v>
      </c>
      <c r="D4" s="369"/>
      <c r="E4" s="369"/>
      <c r="F4" s="369"/>
      <c r="G4" s="369"/>
      <c r="H4" s="374"/>
      <c r="I4" s="135">
        <f>午餐設計表!B12</f>
        <v>381</v>
      </c>
      <c r="J4" s="368"/>
      <c r="K4" s="369"/>
      <c r="L4" s="370"/>
      <c r="M4" s="133" t="s">
        <v>2</v>
      </c>
      <c r="N4" s="368" t="str">
        <f>午餐設計表!D13</f>
        <v>紫米飯</v>
      </c>
      <c r="O4" s="369"/>
      <c r="P4" s="369"/>
      <c r="Q4" s="369"/>
      <c r="R4" s="369"/>
      <c r="S4" s="374"/>
      <c r="T4" s="135">
        <f>午餐設計表!B21</f>
        <v>381</v>
      </c>
      <c r="U4" s="368"/>
      <c r="V4" s="369"/>
      <c r="W4" s="370"/>
      <c r="X4" s="133" t="s">
        <v>2</v>
      </c>
      <c r="Y4" s="368" t="str">
        <f>午餐設計表!D22</f>
        <v>紫米飯</v>
      </c>
      <c r="Z4" s="369"/>
      <c r="AA4" s="369"/>
      <c r="AB4" s="369"/>
      <c r="AC4" s="369"/>
      <c r="AD4" s="374"/>
      <c r="AE4" s="135">
        <f>午餐設計表!B30</f>
        <v>381</v>
      </c>
      <c r="AF4" s="368"/>
      <c r="AG4" s="369"/>
      <c r="AH4" s="370"/>
      <c r="AI4" s="133" t="s">
        <v>2</v>
      </c>
      <c r="AJ4" s="368" t="str">
        <f>午餐設計表!D31</f>
        <v>紫米飯</v>
      </c>
      <c r="AK4" s="369"/>
      <c r="AL4" s="369"/>
      <c r="AM4" s="369"/>
      <c r="AN4" s="369"/>
      <c r="AO4" s="374"/>
      <c r="AP4" s="136">
        <f>午餐設計表!B39</f>
        <v>381</v>
      </c>
      <c r="AQ4" s="373"/>
      <c r="AR4" s="369"/>
      <c r="AS4" s="370"/>
      <c r="AT4" s="131" t="s">
        <v>2</v>
      </c>
      <c r="AU4" s="368" t="str">
        <f>午餐設計表!D40</f>
        <v>白米飯</v>
      </c>
      <c r="AV4" s="369"/>
      <c r="AW4" s="369"/>
      <c r="AX4" s="369"/>
      <c r="AY4" s="369"/>
      <c r="AZ4" s="374"/>
      <c r="BA4" s="136">
        <f>午餐設計表!B48</f>
        <v>381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南法燉肉</v>
      </c>
      <c r="C6" s="385" t="str">
        <f>午餐設計表!E5</f>
        <v>溫體肉丁(井野)(臺灣)</v>
      </c>
      <c r="D6" s="385"/>
      <c r="E6" s="385"/>
      <c r="F6" s="385"/>
      <c r="G6" s="145">
        <f>午餐設計表!F5</f>
        <v>24</v>
      </c>
      <c r="H6" s="146" t="str">
        <f>午餐設計表!G5</f>
        <v>公斤</v>
      </c>
      <c r="I6" s="147">
        <f t="shared" ref="I6:I12" si="0">G6*1000/$I$4</f>
        <v>62.99212598425197</v>
      </c>
      <c r="J6" s="148"/>
      <c r="K6" s="149"/>
      <c r="L6" s="149">
        <f t="shared" ref="L6:L35" si="1">G6*K6</f>
        <v>0</v>
      </c>
      <c r="M6" s="386" t="str">
        <f>午餐設計表!E13</f>
        <v>照燒雞丁</v>
      </c>
      <c r="N6" s="385" t="str">
        <f>午餐設計表!E14</f>
        <v>骨腿丁(CAS)</v>
      </c>
      <c r="O6" s="385"/>
      <c r="P6" s="385"/>
      <c r="Q6" s="385"/>
      <c r="R6" s="150">
        <f>午餐設計表!F14</f>
        <v>33</v>
      </c>
      <c r="S6" s="151" t="str">
        <f>午餐設計表!G14</f>
        <v>公斤</v>
      </c>
      <c r="T6" s="152">
        <f t="shared" ref="T6:T12" si="2">R6*1000/$T$4</f>
        <v>86.614173228346459</v>
      </c>
      <c r="U6" s="152"/>
      <c r="V6" s="153"/>
      <c r="W6" s="154">
        <f t="shared" ref="W6:W35" si="3">V6*R6</f>
        <v>0</v>
      </c>
      <c r="X6" s="386" t="str">
        <f>午餐設計表!E22</f>
        <v>沙茶肉片</v>
      </c>
      <c r="Y6" s="385" t="str">
        <f>午餐設計表!E23</f>
        <v>溫體肉片(井野)(臺灣)</v>
      </c>
      <c r="Z6" s="385"/>
      <c r="AA6" s="385"/>
      <c r="AB6" s="385"/>
      <c r="AC6" s="155">
        <f>午餐設計表!F23</f>
        <v>27</v>
      </c>
      <c r="AD6" s="156" t="str">
        <f>午餐設計表!G23</f>
        <v>公斤</v>
      </c>
      <c r="AE6" s="157">
        <f t="shared" ref="AE6:AE12" si="4">AC6*1000/$AE$4</f>
        <v>70.866141732283467</v>
      </c>
      <c r="AF6" s="157"/>
      <c r="AG6" s="158"/>
      <c r="AH6" s="159">
        <f t="shared" ref="AH6:AH35" si="5">AG6*AC6</f>
        <v>0</v>
      </c>
      <c r="AI6" s="386" t="str">
        <f>午餐設計表!E31</f>
        <v>蒲燒鯰魚</v>
      </c>
      <c r="AJ6" s="385" t="str">
        <f>午餐設計表!E32</f>
        <v>蒲燒鯰魚(45g)(QR)</v>
      </c>
      <c r="AK6" s="385"/>
      <c r="AL6" s="385"/>
      <c r="AM6" s="385"/>
      <c r="AN6" s="150">
        <f>午餐設計表!F32</f>
        <v>361</v>
      </c>
      <c r="AO6" s="160" t="str">
        <f>午餐設計表!G32</f>
        <v>片</v>
      </c>
      <c r="AP6" s="161">
        <f t="shared" ref="AP6:AP12" si="6">AN6*1000/$AP$4</f>
        <v>947.50656167979002</v>
      </c>
      <c r="AQ6" s="162"/>
      <c r="AR6" s="160"/>
      <c r="AS6" s="163">
        <f t="shared" ref="AS6:AS27" si="7">AR6*AN6</f>
        <v>0</v>
      </c>
      <c r="AT6" s="382" t="str">
        <f>午餐設計表!E40</f>
        <v>紅燒豬腳</v>
      </c>
      <c r="AU6" s="385" t="str">
        <f>午餐設計表!E41</f>
        <v>溫體肉丁(井野)(臺灣)</v>
      </c>
      <c r="AV6" s="385"/>
      <c r="AW6" s="385"/>
      <c r="AX6" s="385"/>
      <c r="AY6" s="164">
        <f>午餐設計表!F41</f>
        <v>18</v>
      </c>
      <c r="AZ6" s="151" t="str">
        <f>午餐設計表!G41</f>
        <v>公斤</v>
      </c>
      <c r="BA6" s="165">
        <f t="shared" ref="BA6:BA12" si="8">AY6*1000/$BA$4</f>
        <v>47.244094488188978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南瓜(切中丁)</v>
      </c>
      <c r="D7" s="389"/>
      <c r="E7" s="389"/>
      <c r="F7" s="389"/>
      <c r="G7" s="167">
        <f>午餐設計表!F6</f>
        <v>8</v>
      </c>
      <c r="H7" s="168" t="str">
        <f>午餐設計表!G6</f>
        <v>公斤</v>
      </c>
      <c r="I7" s="169">
        <f t="shared" si="0"/>
        <v>20.99737532808399</v>
      </c>
      <c r="J7" s="169"/>
      <c r="K7" s="170"/>
      <c r="L7" s="149">
        <f t="shared" si="1"/>
        <v>0</v>
      </c>
      <c r="M7" s="387"/>
      <c r="N7" s="389" t="str">
        <f>午餐設計表!E15</f>
        <v>洋蔥(切大丁)</v>
      </c>
      <c r="O7" s="389"/>
      <c r="P7" s="389"/>
      <c r="Q7" s="389"/>
      <c r="R7" s="171">
        <f>午餐設計表!F15</f>
        <v>8</v>
      </c>
      <c r="S7" s="172" t="str">
        <f>午餐設計表!G15</f>
        <v>公斤</v>
      </c>
      <c r="T7" s="173">
        <f t="shared" si="2"/>
        <v>20.99737532808399</v>
      </c>
      <c r="U7" s="173"/>
      <c r="V7" s="174"/>
      <c r="W7" s="175">
        <f t="shared" si="3"/>
        <v>0</v>
      </c>
      <c r="X7" s="387"/>
      <c r="Y7" s="389" t="str">
        <f>午餐設計表!E24</f>
        <v>洋蔥(切大丁)</v>
      </c>
      <c r="Z7" s="389"/>
      <c r="AA7" s="389"/>
      <c r="AB7" s="389"/>
      <c r="AC7" s="176">
        <f>午餐設計表!F24</f>
        <v>11</v>
      </c>
      <c r="AD7" s="177" t="str">
        <f>午餐設計表!G24</f>
        <v>公斤</v>
      </c>
      <c r="AE7" s="178">
        <f t="shared" si="4"/>
        <v>28.871391076115486</v>
      </c>
      <c r="AF7" s="178"/>
      <c r="AG7" s="179"/>
      <c r="AH7" s="180">
        <f t="shared" si="5"/>
        <v>0</v>
      </c>
      <c r="AI7" s="387"/>
      <c r="AJ7" s="389" t="str">
        <f>午餐設計表!E33</f>
        <v>蒲燒鯰魚(45g)備品(QR)</v>
      </c>
      <c r="AK7" s="389"/>
      <c r="AL7" s="389"/>
      <c r="AM7" s="389"/>
      <c r="AN7" s="171">
        <f>午餐設計表!F33</f>
        <v>20</v>
      </c>
      <c r="AO7" s="181" t="str">
        <f>午餐設計表!G33</f>
        <v>片</v>
      </c>
      <c r="AP7" s="182">
        <f t="shared" si="6"/>
        <v>52.493438320209975</v>
      </c>
      <c r="AQ7" s="183"/>
      <c r="AR7" s="181"/>
      <c r="AS7" s="184">
        <f t="shared" si="7"/>
        <v>0</v>
      </c>
      <c r="AT7" s="383"/>
      <c r="AU7" s="389" t="str">
        <f>午餐設計表!E42</f>
        <v>豬腳丁(有肉)井野</v>
      </c>
      <c r="AV7" s="389"/>
      <c r="AW7" s="389"/>
      <c r="AX7" s="389"/>
      <c r="AY7" s="185">
        <f>午餐設計表!F42</f>
        <v>15</v>
      </c>
      <c r="AZ7" s="172" t="str">
        <f>午餐設計表!G42</f>
        <v>公斤</v>
      </c>
      <c r="BA7" s="186">
        <f t="shared" si="8"/>
        <v>39.370078740157481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洋蔥(切中丁)</v>
      </c>
      <c r="D8" s="389"/>
      <c r="E8" s="389"/>
      <c r="F8" s="389"/>
      <c r="G8" s="167">
        <f>午餐設計表!F7</f>
        <v>2</v>
      </c>
      <c r="H8" s="168" t="str">
        <f>午餐設計表!G7</f>
        <v>公斤</v>
      </c>
      <c r="I8" s="169">
        <f t="shared" si="0"/>
        <v>5.2493438320209975</v>
      </c>
      <c r="J8" s="169"/>
      <c r="K8" s="170"/>
      <c r="L8" s="149">
        <f t="shared" si="1"/>
        <v>0</v>
      </c>
      <c r="M8" s="387"/>
      <c r="N8" s="389" t="str">
        <f>午餐設計表!E16</f>
        <v>彩色椒(切大丁)QR</v>
      </c>
      <c r="O8" s="389"/>
      <c r="P8" s="389"/>
      <c r="Q8" s="389"/>
      <c r="R8" s="171">
        <f>午餐設計表!F16</f>
        <v>2</v>
      </c>
      <c r="S8" s="172" t="str">
        <f>午餐設計表!G16</f>
        <v>公斤</v>
      </c>
      <c r="T8" s="173">
        <f t="shared" si="2"/>
        <v>5.2493438320209975</v>
      </c>
      <c r="U8" s="173"/>
      <c r="V8" s="174"/>
      <c r="W8" s="175">
        <f t="shared" si="3"/>
        <v>0</v>
      </c>
      <c r="X8" s="387"/>
      <c r="Y8" s="389" t="str">
        <f>午餐設計表!E25</f>
        <v>沙茶醬牛頭牌(3K)</v>
      </c>
      <c r="Z8" s="389"/>
      <c r="AA8" s="389"/>
      <c r="AB8" s="389"/>
      <c r="AC8" s="176">
        <f>午餐設計表!F25</f>
        <v>1</v>
      </c>
      <c r="AD8" s="177" t="str">
        <f>午餐設計表!G25</f>
        <v>罐</v>
      </c>
      <c r="AE8" s="178">
        <f t="shared" si="4"/>
        <v>2.6246719160104988</v>
      </c>
      <c r="AF8" s="178"/>
      <c r="AG8" s="179"/>
      <c r="AH8" s="180">
        <f t="shared" si="5"/>
        <v>0</v>
      </c>
      <c r="AI8" s="387"/>
      <c r="AJ8" s="389" t="str">
        <f>午餐設計表!E34</f>
        <v>蒜仁(0.3K/包)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2.6246719160104988</v>
      </c>
      <c r="AQ8" s="183"/>
      <c r="AR8" s="181"/>
      <c r="AS8" s="184">
        <f t="shared" si="7"/>
        <v>0</v>
      </c>
      <c r="AT8" s="383"/>
      <c r="AU8" s="389" t="str">
        <f>午餐設計表!E43</f>
        <v>熟花生</v>
      </c>
      <c r="AV8" s="389"/>
      <c r="AW8" s="389"/>
      <c r="AX8" s="389"/>
      <c r="AY8" s="185">
        <f>午餐設計表!F43</f>
        <v>2</v>
      </c>
      <c r="AZ8" s="172" t="str">
        <f>午餐設計表!G43</f>
        <v>公斤</v>
      </c>
      <c r="BA8" s="186">
        <f t="shared" si="8"/>
        <v>5.2493438320209975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義大利香料(120g)</v>
      </c>
      <c r="D9" s="389"/>
      <c r="E9" s="389"/>
      <c r="F9" s="389"/>
      <c r="G9" s="167">
        <f>午餐設計表!F8</f>
        <v>1</v>
      </c>
      <c r="H9" s="168" t="str">
        <f>午餐設計表!G8</f>
        <v>瓶</v>
      </c>
      <c r="I9" s="169">
        <f t="shared" si="0"/>
        <v>2.6246719160104988</v>
      </c>
      <c r="J9" s="169"/>
      <c r="K9" s="170"/>
      <c r="L9" s="149">
        <f t="shared" si="1"/>
        <v>0</v>
      </c>
      <c r="M9" s="387"/>
      <c r="N9" s="389" t="str">
        <f>午餐設計表!E17</f>
        <v>照燒醬(3K瓶)</v>
      </c>
      <c r="O9" s="389"/>
      <c r="P9" s="389"/>
      <c r="Q9" s="389"/>
      <c r="R9" s="171">
        <f>午餐設計表!F17</f>
        <v>1</v>
      </c>
      <c r="S9" s="172" t="str">
        <f>午餐設計表!G17</f>
        <v>瓶</v>
      </c>
      <c r="T9" s="173">
        <f t="shared" si="2"/>
        <v>2.6246719160104988</v>
      </c>
      <c r="U9" s="173"/>
      <c r="V9" s="174"/>
      <c r="W9" s="175">
        <f t="shared" si="3"/>
        <v>0</v>
      </c>
      <c r="X9" s="387"/>
      <c r="Y9" s="389" t="str">
        <f>午餐設計表!E26</f>
        <v>碎蒜(0.6K/包)</v>
      </c>
      <c r="Z9" s="389"/>
      <c r="AA9" s="389"/>
      <c r="AB9" s="389"/>
      <c r="AC9" s="176">
        <f>午餐設計表!F26</f>
        <v>1</v>
      </c>
      <c r="AD9" s="177" t="str">
        <f>午餐設計表!G26</f>
        <v>包</v>
      </c>
      <c r="AE9" s="178">
        <f t="shared" si="4"/>
        <v>2.6246719160104988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2.6246719160104988</v>
      </c>
      <c r="AQ9" s="183"/>
      <c r="AR9" s="181"/>
      <c r="AS9" s="184">
        <f t="shared" si="7"/>
        <v>0</v>
      </c>
      <c r="AT9" s="383"/>
      <c r="AU9" s="389" t="str">
        <f>午餐設計表!E44</f>
        <v>紅蘿蔔(切中丁)</v>
      </c>
      <c r="AV9" s="389"/>
      <c r="AW9" s="389"/>
      <c r="AX9" s="389"/>
      <c r="AY9" s="185">
        <f>午餐設計表!F44</f>
        <v>2</v>
      </c>
      <c r="AZ9" s="172" t="str">
        <f>午餐設計表!G44</f>
        <v>公斤</v>
      </c>
      <c r="BA9" s="186">
        <f t="shared" si="8"/>
        <v>5.2493438320209975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蒜仁(0.3K/包)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2.6246719160104988</v>
      </c>
      <c r="J10" s="169"/>
      <c r="K10" s="170"/>
      <c r="L10" s="149">
        <f t="shared" si="1"/>
        <v>0</v>
      </c>
      <c r="M10" s="387"/>
      <c r="N10" s="389" t="str">
        <f>午餐設計表!E18</f>
        <v>蒜仁(0.3K/包)</v>
      </c>
      <c r="O10" s="389"/>
      <c r="P10" s="389"/>
      <c r="Q10" s="389"/>
      <c r="R10" s="171">
        <f>午餐設計表!F18</f>
        <v>1</v>
      </c>
      <c r="S10" s="172" t="str">
        <f>午餐設計表!G18</f>
        <v>包</v>
      </c>
      <c r="T10" s="173">
        <f t="shared" si="2"/>
        <v>2.6246719160104988</v>
      </c>
      <c r="U10" s="173"/>
      <c r="V10" s="174"/>
      <c r="W10" s="175">
        <f t="shared" si="3"/>
        <v>0</v>
      </c>
      <c r="X10" s="387"/>
      <c r="Y10" s="389" t="str">
        <f>午餐設計表!E27</f>
        <v>蔥(0.5K/把)</v>
      </c>
      <c r="Z10" s="389"/>
      <c r="AA10" s="389"/>
      <c r="AB10" s="389"/>
      <c r="AC10" s="176">
        <f>午餐設計表!F27</f>
        <v>1</v>
      </c>
      <c r="AD10" s="177" t="str">
        <f>午餐設計表!G27</f>
        <v>把</v>
      </c>
      <c r="AE10" s="178">
        <f t="shared" si="4"/>
        <v>2.6246719160104988</v>
      </c>
      <c r="AF10" s="178"/>
      <c r="AG10" s="179"/>
      <c r="AH10" s="180">
        <f t="shared" si="5"/>
        <v>0</v>
      </c>
      <c r="AI10" s="387"/>
      <c r="AJ10" s="389" t="str">
        <f>午餐設計表!E36</f>
        <v>白芝麻(熟)(標示日期)</v>
      </c>
      <c r="AK10" s="389"/>
      <c r="AL10" s="389"/>
      <c r="AM10" s="389"/>
      <c r="AN10" s="171">
        <f>午餐設計表!F36</f>
        <v>0.1</v>
      </c>
      <c r="AO10" s="181" t="str">
        <f>午餐設計表!G36</f>
        <v>公斤</v>
      </c>
      <c r="AP10" s="182">
        <f t="shared" si="6"/>
        <v>0.26246719160104987</v>
      </c>
      <c r="AQ10" s="183"/>
      <c r="AR10" s="181"/>
      <c r="AS10" s="184">
        <f t="shared" si="7"/>
        <v>0</v>
      </c>
      <c r="AT10" s="383"/>
      <c r="AU10" s="389" t="str">
        <f>午餐設計表!E45</f>
        <v>蒜仁(0.3K/包)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>
        <f t="shared" si="8"/>
        <v>2.6246719160104988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蔥(0.5K/把)</v>
      </c>
      <c r="D11" s="389"/>
      <c r="E11" s="389"/>
      <c r="F11" s="389"/>
      <c r="G11" s="167">
        <f>午餐設計表!F10</f>
        <v>1</v>
      </c>
      <c r="H11" s="168" t="str">
        <f>午餐設計表!G10</f>
        <v>把</v>
      </c>
      <c r="I11" s="169">
        <f t="shared" si="0"/>
        <v>2.6246719160104988</v>
      </c>
      <c r="J11" s="169"/>
      <c r="K11" s="170"/>
      <c r="L11" s="149">
        <f t="shared" si="1"/>
        <v>0</v>
      </c>
      <c r="M11" s="387"/>
      <c r="N11" s="389" t="str">
        <f>午餐設計表!E19</f>
        <v>蔥(0.5K/把)</v>
      </c>
      <c r="O11" s="389"/>
      <c r="P11" s="389"/>
      <c r="Q11" s="389"/>
      <c r="R11" s="171">
        <f>午餐設計表!F19</f>
        <v>1</v>
      </c>
      <c r="S11" s="172" t="str">
        <f>午餐設計表!G19</f>
        <v>把</v>
      </c>
      <c r="T11" s="173">
        <f t="shared" si="2"/>
        <v>2.6246719160104988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 t="str">
        <f>午餐設計表!E46</f>
        <v>蔥(0.5K/把)</v>
      </c>
      <c r="AV11" s="389"/>
      <c r="AW11" s="389"/>
      <c r="AX11" s="389"/>
      <c r="AY11" s="185">
        <f>午餐設計表!F46</f>
        <v>1</v>
      </c>
      <c r="AZ11" s="172" t="str">
        <f>午餐設計表!G46</f>
        <v>把</v>
      </c>
      <c r="BA11" s="186">
        <f t="shared" si="8"/>
        <v>2.6246719160104988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 t="str">
        <f>午餐設計表!E11</f>
        <v>蕃茄丁罐頭(2.5K/罐) 1罐,蕃茄醬(3K)可果美 1罐</v>
      </c>
      <c r="D12" s="389"/>
      <c r="E12" s="389"/>
      <c r="F12" s="389"/>
      <c r="G12" s="167">
        <f>午餐設計表!F11</f>
        <v>0</v>
      </c>
      <c r="H12" s="168">
        <f>午餐設計表!G11</f>
        <v>0</v>
      </c>
      <c r="I12" s="169">
        <f t="shared" si="0"/>
        <v>0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 t="str">
        <f>午餐設計表!E47</f>
        <v>薑片(0.3K)</v>
      </c>
      <c r="AV12" s="389"/>
      <c r="AW12" s="389"/>
      <c r="AX12" s="389"/>
      <c r="AY12" s="185">
        <f>午餐設計表!F47</f>
        <v>1</v>
      </c>
      <c r="AZ12" s="172" t="str">
        <f>午餐設計表!G47</f>
        <v>包</v>
      </c>
      <c r="BA12" s="186">
        <f t="shared" si="8"/>
        <v>2.6246719160104988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油蔥蒸蛋</v>
      </c>
      <c r="C15" s="385" t="str">
        <f>午餐設計表!H5</f>
        <v>洗選蛋(QR)</v>
      </c>
      <c r="D15" s="385"/>
      <c r="E15" s="385"/>
      <c r="F15" s="385"/>
      <c r="G15" s="150">
        <f>午餐設計表!I5</f>
        <v>21</v>
      </c>
      <c r="H15" s="218" t="str">
        <f>午餐設計表!J5</f>
        <v>公斤</v>
      </c>
      <c r="I15" s="147">
        <f t="shared" ref="I15:I21" si="10">G15*1000/$I$4</f>
        <v>55.118110236220474</v>
      </c>
      <c r="J15" s="147"/>
      <c r="K15" s="149"/>
      <c r="L15" s="149">
        <f t="shared" si="1"/>
        <v>0</v>
      </c>
      <c r="M15" s="394" t="str">
        <f>午餐設計表!H13</f>
        <v>麥克雞塊(*2)</v>
      </c>
      <c r="N15" s="385" t="str">
        <f>午餐設計表!H14</f>
        <v>麥克雞塊(CAS)(Ｋ)</v>
      </c>
      <c r="O15" s="385"/>
      <c r="P15" s="385"/>
      <c r="Q15" s="385"/>
      <c r="R15" s="150">
        <f>午餐設計表!I14</f>
        <v>21</v>
      </c>
      <c r="S15" s="151" t="str">
        <f>午餐設計表!J14</f>
        <v>公斤</v>
      </c>
      <c r="T15" s="152">
        <f t="shared" ref="T15:T21" si="11">R15*1000/$T$4</f>
        <v>55.118110236220474</v>
      </c>
      <c r="U15" s="152"/>
      <c r="V15" s="153"/>
      <c r="W15" s="154">
        <f t="shared" si="3"/>
        <v>0</v>
      </c>
      <c r="X15" s="394" t="str">
        <f>午餐設計表!H22</f>
        <v>拌三絲</v>
      </c>
      <c r="Y15" s="385" t="str">
        <f>午餐設計表!H23</f>
        <v>黃豆芽</v>
      </c>
      <c r="Z15" s="385"/>
      <c r="AA15" s="385"/>
      <c r="AB15" s="385"/>
      <c r="AC15" s="150">
        <f>午餐設計表!I23</f>
        <v>11</v>
      </c>
      <c r="AD15" s="151" t="str">
        <f>午餐設計表!J23</f>
        <v>公斤</v>
      </c>
      <c r="AE15" s="157">
        <f t="shared" ref="AE15:AE21" si="12">AC15*1000/$AE$4</f>
        <v>28.871391076115486</v>
      </c>
      <c r="AF15" s="157"/>
      <c r="AG15" s="158"/>
      <c r="AH15" s="159">
        <f t="shared" si="5"/>
        <v>0</v>
      </c>
      <c r="AI15" s="394" t="str">
        <f>午餐設計表!H31</f>
        <v>咖哩洋芋</v>
      </c>
      <c r="AJ15" s="385" t="str">
        <f>午餐設計表!H32</f>
        <v>洋芋(切中丁)</v>
      </c>
      <c r="AK15" s="385"/>
      <c r="AL15" s="385"/>
      <c r="AM15" s="385"/>
      <c r="AN15" s="150">
        <f>午餐設計表!I32</f>
        <v>15</v>
      </c>
      <c r="AO15" s="219" t="str">
        <f>午餐設計表!J32</f>
        <v>公斤</v>
      </c>
      <c r="AP15" s="161">
        <f t="shared" ref="AP15:AP21" si="13">AN15*1000/$AP$4</f>
        <v>39.370078740157481</v>
      </c>
      <c r="AQ15" s="162"/>
      <c r="AR15" s="220"/>
      <c r="AS15" s="221">
        <f t="shared" si="7"/>
        <v>0</v>
      </c>
      <c r="AT15" s="391" t="str">
        <f>午餐設計表!H40</f>
        <v>壽喜燒白菜</v>
      </c>
      <c r="AU15" s="385" t="str">
        <f>午餐設計表!H41</f>
        <v>大白菜(切實重)</v>
      </c>
      <c r="AV15" s="385"/>
      <c r="AW15" s="385"/>
      <c r="AX15" s="385"/>
      <c r="AY15" s="164">
        <f>午餐設計表!I41</f>
        <v>27</v>
      </c>
      <c r="AZ15" s="222" t="str">
        <f>午餐設計表!J41</f>
        <v>公斤</v>
      </c>
      <c r="BA15" s="165">
        <f t="shared" ref="BA15:BA21" si="14">AY15*1000/$BA$4</f>
        <v>70.866141732283467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油蔥酥(大-600g)</v>
      </c>
      <c r="D16" s="389"/>
      <c r="E16" s="389"/>
      <c r="F16" s="389"/>
      <c r="G16" s="171">
        <f>午餐設計表!I6</f>
        <v>1</v>
      </c>
      <c r="H16" s="224" t="str">
        <f>午餐設計表!J6</f>
        <v>包</v>
      </c>
      <c r="I16" s="169">
        <f t="shared" si="10"/>
        <v>2.6246719160104988</v>
      </c>
      <c r="J16" s="169"/>
      <c r="K16" s="170"/>
      <c r="L16" s="149">
        <f t="shared" si="1"/>
        <v>0</v>
      </c>
      <c r="M16" s="395"/>
      <c r="N16" s="389">
        <f>午餐設計表!H15</f>
        <v>0</v>
      </c>
      <c r="O16" s="389"/>
      <c r="P16" s="389"/>
      <c r="Q16" s="389"/>
      <c r="R16" s="171">
        <f>午餐設計表!I15</f>
        <v>0</v>
      </c>
      <c r="S16" s="172">
        <f>午餐設計表!J15</f>
        <v>0</v>
      </c>
      <c r="T16" s="173">
        <f t="shared" si="11"/>
        <v>0</v>
      </c>
      <c r="U16" s="173"/>
      <c r="V16" s="174"/>
      <c r="W16" s="175">
        <f t="shared" si="3"/>
        <v>0</v>
      </c>
      <c r="X16" s="395"/>
      <c r="Y16" s="389" t="str">
        <f>午餐設計表!H24</f>
        <v>非基改濕豆包切絲(Ｋ)榮洲</v>
      </c>
      <c r="Z16" s="389"/>
      <c r="AA16" s="389"/>
      <c r="AB16" s="389"/>
      <c r="AC16" s="171">
        <f>午餐設計表!I24</f>
        <v>6</v>
      </c>
      <c r="AD16" s="172" t="str">
        <f>午餐設計表!J24</f>
        <v>公斤</v>
      </c>
      <c r="AE16" s="178">
        <f t="shared" si="12"/>
        <v>15.748031496062993</v>
      </c>
      <c r="AF16" s="178"/>
      <c r="AG16" s="179"/>
      <c r="AH16" s="180">
        <f t="shared" si="5"/>
        <v>0</v>
      </c>
      <c r="AI16" s="395"/>
      <c r="AJ16" s="389" t="str">
        <f>午餐設計表!H33</f>
        <v>溫體肉丁(井野)(臺灣)</v>
      </c>
      <c r="AK16" s="389"/>
      <c r="AL16" s="389"/>
      <c r="AM16" s="389"/>
      <c r="AN16" s="171">
        <f>午餐設計表!I33</f>
        <v>6</v>
      </c>
      <c r="AO16" s="225" t="str">
        <f>午餐設計表!J33</f>
        <v>公斤</v>
      </c>
      <c r="AP16" s="182">
        <f t="shared" si="13"/>
        <v>15.748031496062993</v>
      </c>
      <c r="AQ16" s="183"/>
      <c r="AR16" s="181"/>
      <c r="AS16" s="184">
        <f t="shared" si="7"/>
        <v>0</v>
      </c>
      <c r="AT16" s="392"/>
      <c r="AU16" s="389" t="str">
        <f>午餐設計表!H42</f>
        <v>溫體肉絲(井野)(臺灣)</v>
      </c>
      <c r="AV16" s="389"/>
      <c r="AW16" s="389"/>
      <c r="AX16" s="389"/>
      <c r="AY16" s="185">
        <f>午餐設計表!I42</f>
        <v>4</v>
      </c>
      <c r="AZ16" s="226" t="str">
        <f>午餐設計表!J42</f>
        <v>公斤</v>
      </c>
      <c r="BA16" s="186">
        <f t="shared" si="14"/>
        <v>10.498687664041995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玻璃紙(包)50入</v>
      </c>
      <c r="D17" s="389"/>
      <c r="E17" s="389"/>
      <c r="F17" s="389"/>
      <c r="G17" s="171">
        <f>午餐設計表!I7</f>
        <v>1</v>
      </c>
      <c r="H17" s="224" t="str">
        <f>午餐設計表!J7</f>
        <v>包</v>
      </c>
      <c r="I17" s="169">
        <f t="shared" si="10"/>
        <v>2.6246719160104988</v>
      </c>
      <c r="J17" s="169"/>
      <c r="K17" s="170"/>
      <c r="L17" s="149">
        <f t="shared" si="1"/>
        <v>0</v>
      </c>
      <c r="M17" s="395"/>
      <c r="N17" s="389">
        <f>午餐設計表!H16</f>
        <v>0</v>
      </c>
      <c r="O17" s="389"/>
      <c r="P17" s="389"/>
      <c r="Q17" s="389"/>
      <c r="R17" s="171">
        <f>午餐設計表!I16</f>
        <v>0</v>
      </c>
      <c r="S17" s="172">
        <f>午餐設計表!J16</f>
        <v>0</v>
      </c>
      <c r="T17" s="173">
        <f t="shared" si="11"/>
        <v>0</v>
      </c>
      <c r="U17" s="173"/>
      <c r="V17" s="174"/>
      <c r="W17" s="175">
        <f t="shared" si="3"/>
        <v>0</v>
      </c>
      <c r="X17" s="395"/>
      <c r="Y17" s="389" t="str">
        <f>午餐設計表!H25</f>
        <v>非基改(細)白干絲(榮洲)</v>
      </c>
      <c r="Z17" s="389"/>
      <c r="AA17" s="389"/>
      <c r="AB17" s="389"/>
      <c r="AC17" s="171">
        <f>午餐設計表!I25</f>
        <v>5</v>
      </c>
      <c r="AD17" s="172" t="str">
        <f>午餐設計表!J25</f>
        <v>公斤</v>
      </c>
      <c r="AE17" s="178">
        <f t="shared" si="12"/>
        <v>13.123359580052494</v>
      </c>
      <c r="AF17" s="178"/>
      <c r="AG17" s="179"/>
      <c r="AH17" s="180">
        <f t="shared" si="5"/>
        <v>0</v>
      </c>
      <c r="AI17" s="395"/>
      <c r="AJ17" s="389" t="str">
        <f>午餐設計表!H34</f>
        <v>蕃薯(切中丁)</v>
      </c>
      <c r="AK17" s="389"/>
      <c r="AL17" s="389"/>
      <c r="AM17" s="389"/>
      <c r="AN17" s="171">
        <f>午餐設計表!I34</f>
        <v>4</v>
      </c>
      <c r="AO17" s="225" t="str">
        <f>午餐設計表!J34</f>
        <v>公斤</v>
      </c>
      <c r="AP17" s="182">
        <f t="shared" si="13"/>
        <v>10.498687664041995</v>
      </c>
      <c r="AQ17" s="183"/>
      <c r="AR17" s="181"/>
      <c r="AS17" s="184">
        <f t="shared" si="7"/>
        <v>0</v>
      </c>
      <c r="AT17" s="392"/>
      <c r="AU17" s="389" t="str">
        <f>午餐設計表!H43</f>
        <v>金針菇(QR)</v>
      </c>
      <c r="AV17" s="389"/>
      <c r="AW17" s="389"/>
      <c r="AX17" s="389"/>
      <c r="AY17" s="185">
        <f>午餐設計表!I43</f>
        <v>3</v>
      </c>
      <c r="AZ17" s="226" t="str">
        <f>午餐設計表!J43</f>
        <v>公斤</v>
      </c>
      <c r="BA17" s="186">
        <f t="shared" si="14"/>
        <v>7.8740157480314963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>
        <f>午餐設計表!H8</f>
        <v>0</v>
      </c>
      <c r="D18" s="389"/>
      <c r="E18" s="389"/>
      <c r="F18" s="389"/>
      <c r="G18" s="171">
        <f>午餐設計表!I8</f>
        <v>0</v>
      </c>
      <c r="H18" s="224">
        <f>午餐設計表!J8</f>
        <v>0</v>
      </c>
      <c r="I18" s="169">
        <f t="shared" si="10"/>
        <v>0</v>
      </c>
      <c r="J18" s="169"/>
      <c r="K18" s="170"/>
      <c r="L18" s="149">
        <f t="shared" si="1"/>
        <v>0</v>
      </c>
      <c r="M18" s="395"/>
      <c r="N18" s="389">
        <f>午餐設計表!H17</f>
        <v>0</v>
      </c>
      <c r="O18" s="389"/>
      <c r="P18" s="389"/>
      <c r="Q18" s="389"/>
      <c r="R18" s="171">
        <f>午餐設計表!I17</f>
        <v>0</v>
      </c>
      <c r="S18" s="172">
        <f>午餐設計表!J17</f>
        <v>0</v>
      </c>
      <c r="T18" s="173">
        <f t="shared" si="11"/>
        <v>0</v>
      </c>
      <c r="U18" s="173"/>
      <c r="V18" s="174"/>
      <c r="W18" s="175">
        <f t="shared" si="3"/>
        <v>0</v>
      </c>
      <c r="X18" s="395"/>
      <c r="Y18" s="389" t="str">
        <f>午餐設計表!H26</f>
        <v>海帶絲</v>
      </c>
      <c r="Z18" s="389"/>
      <c r="AA18" s="389"/>
      <c r="AB18" s="389"/>
      <c r="AC18" s="171">
        <f>午餐設計表!I26</f>
        <v>3</v>
      </c>
      <c r="AD18" s="172" t="str">
        <f>午餐設計表!J26</f>
        <v>公斤</v>
      </c>
      <c r="AE18" s="178">
        <f t="shared" si="12"/>
        <v>7.8740157480314963</v>
      </c>
      <c r="AF18" s="178"/>
      <c r="AG18" s="179"/>
      <c r="AH18" s="180">
        <f t="shared" si="5"/>
        <v>0</v>
      </c>
      <c r="AI18" s="395"/>
      <c r="AJ18" s="389" t="str">
        <f>午餐設計表!H35</f>
        <v>洋蔥(切中丁)</v>
      </c>
      <c r="AK18" s="389"/>
      <c r="AL18" s="389"/>
      <c r="AM18" s="389"/>
      <c r="AN18" s="171">
        <f>午餐設計表!I35</f>
        <v>3</v>
      </c>
      <c r="AO18" s="225" t="str">
        <f>午餐設計表!J35</f>
        <v>公斤</v>
      </c>
      <c r="AP18" s="182">
        <f t="shared" si="13"/>
        <v>7.8740157480314963</v>
      </c>
      <c r="AQ18" s="183"/>
      <c r="AR18" s="181"/>
      <c r="AS18" s="184">
        <f t="shared" si="7"/>
        <v>0</v>
      </c>
      <c r="AT18" s="392"/>
      <c r="AU18" s="389" t="str">
        <f>午餐設計表!H44</f>
        <v>木耳(切絲)(QR)</v>
      </c>
      <c r="AV18" s="389"/>
      <c r="AW18" s="389"/>
      <c r="AX18" s="389"/>
      <c r="AY18" s="185">
        <f>午餐設計表!I44</f>
        <v>1</v>
      </c>
      <c r="AZ18" s="226" t="str">
        <f>午餐設計表!J44</f>
        <v>公斤</v>
      </c>
      <c r="BA18" s="186">
        <f t="shared" si="14"/>
        <v>2.6246719160104988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 t="str">
        <f>午餐設計表!H27</f>
        <v>紅蘿蔔(切絲)</v>
      </c>
      <c r="Z19" s="389"/>
      <c r="AA19" s="389"/>
      <c r="AB19" s="389"/>
      <c r="AC19" s="171">
        <f>午餐設計表!I27</f>
        <v>1</v>
      </c>
      <c r="AD19" s="172" t="str">
        <f>午餐設計表!J27</f>
        <v>公斤</v>
      </c>
      <c r="AE19" s="178">
        <f t="shared" si="12"/>
        <v>2.6246719160104988</v>
      </c>
      <c r="AF19" s="178"/>
      <c r="AG19" s="179"/>
      <c r="AH19" s="180">
        <f t="shared" si="5"/>
        <v>0</v>
      </c>
      <c r="AI19" s="395"/>
      <c r="AJ19" s="389" t="str">
        <f>午餐設計表!H36</f>
        <v>紅蘿蔔(切中丁)</v>
      </c>
      <c r="AK19" s="389"/>
      <c r="AL19" s="389"/>
      <c r="AM19" s="389"/>
      <c r="AN19" s="171">
        <f>午餐設計表!I36</f>
        <v>3</v>
      </c>
      <c r="AO19" s="225" t="str">
        <f>午餐設計表!J36</f>
        <v>公斤</v>
      </c>
      <c r="AP19" s="182">
        <f t="shared" si="13"/>
        <v>7.8740157480314963</v>
      </c>
      <c r="AQ19" s="183"/>
      <c r="AR19" s="181"/>
      <c r="AS19" s="184">
        <f t="shared" si="7"/>
        <v>0</v>
      </c>
      <c r="AT19" s="392"/>
      <c r="AU19" s="389" t="str">
        <f>午餐設計表!H45</f>
        <v>柴魚片小(300g)</v>
      </c>
      <c r="AV19" s="389"/>
      <c r="AW19" s="389"/>
      <c r="AX19" s="389"/>
      <c r="AY19" s="185">
        <f>午餐設計表!I45</f>
        <v>1</v>
      </c>
      <c r="AZ19" s="226" t="str">
        <f>午餐設計表!J45</f>
        <v>包</v>
      </c>
      <c r="BA19" s="186">
        <f t="shared" si="14"/>
        <v>2.6246719160104988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 t="str">
        <f>午餐設計表!H28</f>
        <v>芹菜(去頭葉)</v>
      </c>
      <c r="Z20" s="389"/>
      <c r="AA20" s="389"/>
      <c r="AB20" s="389"/>
      <c r="AC20" s="171">
        <f>午餐設計表!I28</f>
        <v>1</v>
      </c>
      <c r="AD20" s="172" t="str">
        <f>午餐設計表!J28</f>
        <v>公斤</v>
      </c>
      <c r="AE20" s="178">
        <f t="shared" si="12"/>
        <v>2.6246719160104988</v>
      </c>
      <c r="AF20" s="178"/>
      <c r="AG20" s="179"/>
      <c r="AH20" s="180">
        <f t="shared" si="5"/>
        <v>0</v>
      </c>
      <c r="AI20" s="395"/>
      <c r="AJ20" s="389" t="str">
        <f>午餐設計表!H37</f>
        <v>咖哩粉小磨坊(600g)</v>
      </c>
      <c r="AK20" s="389"/>
      <c r="AL20" s="389"/>
      <c r="AM20" s="389"/>
      <c r="AN20" s="171">
        <f>午餐設計表!I37</f>
        <v>1</v>
      </c>
      <c r="AO20" s="225" t="str">
        <f>午餐設計表!J37</f>
        <v>盒</v>
      </c>
      <c r="AP20" s="182">
        <f t="shared" si="13"/>
        <v>2.6246719160104988</v>
      </c>
      <c r="AQ20" s="183"/>
      <c r="AR20" s="181"/>
      <c r="AS20" s="184">
        <f t="shared" si="7"/>
        <v>0</v>
      </c>
      <c r="AT20" s="392"/>
      <c r="AU20" s="389" t="str">
        <f>午餐設計表!H46</f>
        <v>紅蘿蔔(切絲)</v>
      </c>
      <c r="AV20" s="389"/>
      <c r="AW20" s="389"/>
      <c r="AX20" s="389"/>
      <c r="AY20" s="185">
        <f>午餐設計表!I46</f>
        <v>1</v>
      </c>
      <c r="AZ20" s="226" t="str">
        <f>午餐設計表!J46</f>
        <v>公斤</v>
      </c>
      <c r="BA20" s="186">
        <f t="shared" si="14"/>
        <v>2.6246719160104988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 t="str">
        <f>午餐設計表!H47</f>
        <v>非基改豆皮(Ｋ)</v>
      </c>
      <c r="AV21" s="389"/>
      <c r="AW21" s="389"/>
      <c r="AX21" s="389"/>
      <c r="AY21" s="185">
        <f>午餐設計表!I47</f>
        <v>0.3</v>
      </c>
      <c r="AZ21" s="226" t="str">
        <f>午餐設計表!J47</f>
        <v>公斤</v>
      </c>
      <c r="BA21" s="186">
        <f t="shared" si="14"/>
        <v>0.78740157480314965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白花拌培根</v>
      </c>
      <c r="C23" s="385" t="str">
        <f>午餐設計表!K5</f>
        <v>冷凍白花椰菜(CAS)</v>
      </c>
      <c r="D23" s="385"/>
      <c r="E23" s="385"/>
      <c r="F23" s="385"/>
      <c r="G23" s="150">
        <f>午餐設計表!L5</f>
        <v>26</v>
      </c>
      <c r="H23" s="151" t="str">
        <f>午餐設計表!M5</f>
        <v>公斤</v>
      </c>
      <c r="I23" s="147">
        <f t="shared" ref="I23:I34" si="15">G23*1000/$I$4</f>
        <v>68.241469816272968</v>
      </c>
      <c r="J23" s="147"/>
      <c r="K23" s="149"/>
      <c r="L23" s="149">
        <f t="shared" si="1"/>
        <v>0</v>
      </c>
      <c r="M23" s="394" t="str">
        <f>午餐設計表!K13</f>
        <v>扁蒲燴什錦</v>
      </c>
      <c r="N23" s="385" t="str">
        <f>午餐設計表!K14</f>
        <v>扁蒲(切片)實重</v>
      </c>
      <c r="O23" s="385"/>
      <c r="P23" s="385"/>
      <c r="Q23" s="385"/>
      <c r="R23" s="150">
        <f>午餐設計表!L14</f>
        <v>22</v>
      </c>
      <c r="S23" s="151" t="str">
        <f>午餐設計表!M14</f>
        <v>公斤</v>
      </c>
      <c r="T23" s="152">
        <f t="shared" ref="T23:T34" si="16">R23*1000/$T$4</f>
        <v>57.742782152230973</v>
      </c>
      <c r="U23" s="152"/>
      <c r="V23" s="153"/>
      <c r="W23" s="154">
        <f t="shared" si="3"/>
        <v>0</v>
      </c>
      <c r="X23" s="394" t="str">
        <f>午餐設計表!K22</f>
        <v>蔥花菜脯蛋</v>
      </c>
      <c r="Y23" s="385" t="str">
        <f>午餐設計表!K23</f>
        <v>洗選蛋(QR)</v>
      </c>
      <c r="Z23" s="385"/>
      <c r="AA23" s="385"/>
      <c r="AB23" s="385"/>
      <c r="AC23" s="155">
        <f>午餐設計表!L23</f>
        <v>24</v>
      </c>
      <c r="AD23" s="156" t="str">
        <f>午餐設計表!M23</f>
        <v>公斤</v>
      </c>
      <c r="AE23" s="157">
        <f t="shared" ref="AE23:AE34" si="17">AC23*1000/$AE$4</f>
        <v>62.99212598425197</v>
      </c>
      <c r="AF23" s="157"/>
      <c r="AG23" s="158"/>
      <c r="AH23" s="159">
        <f t="shared" si="5"/>
        <v>0</v>
      </c>
      <c r="AI23" s="394" t="str">
        <f>午餐設計表!K31</f>
        <v>桂竹筍炒肉絲</v>
      </c>
      <c r="AJ23" s="385" t="str">
        <f>午餐設計表!K32</f>
        <v>熟桂竹筍(切)淨重</v>
      </c>
      <c r="AK23" s="385"/>
      <c r="AL23" s="385"/>
      <c r="AM23" s="385"/>
      <c r="AN23" s="150">
        <f>午餐設計表!L32</f>
        <v>26</v>
      </c>
      <c r="AO23" s="219" t="str">
        <f>午餐設計表!M32</f>
        <v>公斤</v>
      </c>
      <c r="AP23" s="161">
        <f t="shared" ref="AP23:AP34" si="18">AN23*1000/$AP$4</f>
        <v>68.241469816272968</v>
      </c>
      <c r="AQ23" s="162"/>
      <c r="AR23" s="220"/>
      <c r="AS23" s="221">
        <f t="shared" si="7"/>
        <v>0</v>
      </c>
      <c r="AT23" s="391" t="str">
        <f>午餐設計表!K40</f>
        <v>滷蛋</v>
      </c>
      <c r="AU23" s="385" t="str">
        <f>午餐設計表!K41</f>
        <v>滷雞蛋(國產:台灣)</v>
      </c>
      <c r="AV23" s="385"/>
      <c r="AW23" s="385"/>
      <c r="AX23" s="385"/>
      <c r="AY23" s="164">
        <f>午餐設計表!L41</f>
        <v>361</v>
      </c>
      <c r="AZ23" s="151" t="str">
        <f>午餐設計表!M41</f>
        <v>個</v>
      </c>
      <c r="BA23" s="165">
        <f t="shared" ref="BA23:BA34" si="19">AY23*1000/$BA$4</f>
        <v>947.50656167979002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碎培根(津谷)CAS</v>
      </c>
      <c r="D24" s="389"/>
      <c r="E24" s="389"/>
      <c r="F24" s="389"/>
      <c r="G24" s="171">
        <f>午餐設計表!L6</f>
        <v>5</v>
      </c>
      <c r="H24" s="172" t="str">
        <f>午餐設計表!M6</f>
        <v>公斤</v>
      </c>
      <c r="I24" s="169">
        <f t="shared" si="15"/>
        <v>13.123359580052494</v>
      </c>
      <c r="J24" s="169"/>
      <c r="K24" s="170"/>
      <c r="L24" s="149">
        <f t="shared" si="1"/>
        <v>0</v>
      </c>
      <c r="M24" s="395"/>
      <c r="N24" s="389" t="str">
        <f>午餐設計表!K15</f>
        <v>溫體肉絲(井野)(臺灣)</v>
      </c>
      <c r="O24" s="389"/>
      <c r="P24" s="389"/>
      <c r="Q24" s="389"/>
      <c r="R24" s="171">
        <f>午餐設計表!L15</f>
        <v>5</v>
      </c>
      <c r="S24" s="172" t="str">
        <f>午餐設計表!M15</f>
        <v>公斤</v>
      </c>
      <c r="T24" s="173">
        <f t="shared" si="16"/>
        <v>13.123359580052494</v>
      </c>
      <c r="U24" s="173"/>
      <c r="V24" s="174"/>
      <c r="W24" s="175">
        <f t="shared" si="3"/>
        <v>0</v>
      </c>
      <c r="X24" s="395"/>
      <c r="Y24" s="389" t="str">
        <f>午餐設計表!K24</f>
        <v>碎脯(細)</v>
      </c>
      <c r="Z24" s="389"/>
      <c r="AA24" s="389"/>
      <c r="AB24" s="389"/>
      <c r="AC24" s="176">
        <f>午餐設計表!L24</f>
        <v>6</v>
      </c>
      <c r="AD24" s="177" t="str">
        <f>午餐設計表!M24</f>
        <v>公斤</v>
      </c>
      <c r="AE24" s="178">
        <f t="shared" si="17"/>
        <v>15.748031496062993</v>
      </c>
      <c r="AF24" s="178"/>
      <c r="AG24" s="179"/>
      <c r="AH24" s="180">
        <f t="shared" si="5"/>
        <v>0</v>
      </c>
      <c r="AI24" s="395"/>
      <c r="AJ24" s="389" t="str">
        <f>午餐設計表!K33</f>
        <v>溫體肉絲(井野)(臺灣)</v>
      </c>
      <c r="AK24" s="389"/>
      <c r="AL24" s="389"/>
      <c r="AM24" s="389"/>
      <c r="AN24" s="171">
        <f>午餐設計表!L33</f>
        <v>4</v>
      </c>
      <c r="AO24" s="225" t="str">
        <f>午餐設計表!M33</f>
        <v>公斤</v>
      </c>
      <c r="AP24" s="182">
        <f t="shared" si="18"/>
        <v>10.498687664041995</v>
      </c>
      <c r="AQ24" s="183"/>
      <c r="AR24" s="181"/>
      <c r="AS24" s="184">
        <f t="shared" si="7"/>
        <v>0</v>
      </c>
      <c r="AT24" s="392"/>
      <c r="AU24" s="389" t="str">
        <f>午餐設計表!K42</f>
        <v>滷雞蛋(國產:台灣)(備品)</v>
      </c>
      <c r="AV24" s="389"/>
      <c r="AW24" s="389"/>
      <c r="AX24" s="389"/>
      <c r="AY24" s="185">
        <f>午餐設計表!L42</f>
        <v>20</v>
      </c>
      <c r="AZ24" s="172" t="str">
        <f>午餐設計表!M42</f>
        <v>個</v>
      </c>
      <c r="BA24" s="186">
        <f t="shared" si="19"/>
        <v>52.493438320209975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白精靈菇 (QR)</v>
      </c>
      <c r="D25" s="389"/>
      <c r="E25" s="389"/>
      <c r="F25" s="389"/>
      <c r="G25" s="171">
        <f>午餐設計表!L7</f>
        <v>3</v>
      </c>
      <c r="H25" s="172" t="str">
        <f>午餐設計表!M7</f>
        <v>公斤</v>
      </c>
      <c r="I25" s="169">
        <f t="shared" si="15"/>
        <v>7.8740157480314963</v>
      </c>
      <c r="J25" s="169"/>
      <c r="K25" s="170"/>
      <c r="L25" s="149">
        <f t="shared" si="1"/>
        <v>0</v>
      </c>
      <c r="M25" s="395"/>
      <c r="N25" s="389" t="str">
        <f>午餐設計表!K16</f>
        <v>白精靈菇 (QR)</v>
      </c>
      <c r="O25" s="389"/>
      <c r="P25" s="389"/>
      <c r="Q25" s="389"/>
      <c r="R25" s="171">
        <f>午餐設計表!L16</f>
        <v>2</v>
      </c>
      <c r="S25" s="172" t="str">
        <f>午餐設計表!M16</f>
        <v>公斤</v>
      </c>
      <c r="T25" s="173">
        <f t="shared" si="16"/>
        <v>5.2493438320209975</v>
      </c>
      <c r="U25" s="173"/>
      <c r="V25" s="174"/>
      <c r="W25" s="175">
        <f t="shared" si="3"/>
        <v>0</v>
      </c>
      <c r="X25" s="395"/>
      <c r="Y25" s="389" t="str">
        <f>午餐設計表!K25</f>
        <v>蔥(0.5K/把)</v>
      </c>
      <c r="Z25" s="389"/>
      <c r="AA25" s="389"/>
      <c r="AB25" s="389"/>
      <c r="AC25" s="176">
        <f>午餐設計表!L25</f>
        <v>1</v>
      </c>
      <c r="AD25" s="177" t="str">
        <f>午餐設計表!M25</f>
        <v>把</v>
      </c>
      <c r="AE25" s="178">
        <f t="shared" si="17"/>
        <v>2.6246719160104988</v>
      </c>
      <c r="AF25" s="178"/>
      <c r="AG25" s="179"/>
      <c r="AH25" s="180">
        <f t="shared" si="5"/>
        <v>0</v>
      </c>
      <c r="AI25" s="395"/>
      <c r="AJ25" s="389" t="str">
        <f>午餐設計表!K34</f>
        <v>紅蘿蔔(切絲)</v>
      </c>
      <c r="AK25" s="389"/>
      <c r="AL25" s="389"/>
      <c r="AM25" s="389"/>
      <c r="AN25" s="171">
        <f>午餐設計表!L34</f>
        <v>1</v>
      </c>
      <c r="AO25" s="225" t="str">
        <f>午餐設計表!M34</f>
        <v>公斤</v>
      </c>
      <c r="AP25" s="182">
        <f t="shared" si="18"/>
        <v>2.6246719160104988</v>
      </c>
      <c r="AQ25" s="183"/>
      <c r="AR25" s="181"/>
      <c r="AS25" s="184">
        <f t="shared" si="7"/>
        <v>0</v>
      </c>
      <c r="AT25" s="392"/>
      <c r="AU25" s="389">
        <f>午餐設計表!K43</f>
        <v>0</v>
      </c>
      <c r="AV25" s="389"/>
      <c r="AW25" s="389"/>
      <c r="AX25" s="389"/>
      <c r="AY25" s="185">
        <f>午餐設計表!L43</f>
        <v>0</v>
      </c>
      <c r="AZ25" s="172">
        <f>午餐設計表!M43</f>
        <v>0</v>
      </c>
      <c r="BA25" s="186">
        <f t="shared" si="19"/>
        <v>0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碎蒜(0.3K/包)</v>
      </c>
      <c r="D26" s="389"/>
      <c r="E26" s="389"/>
      <c r="F26" s="389"/>
      <c r="G26" s="171">
        <f>午餐設計表!L8</f>
        <v>1</v>
      </c>
      <c r="H26" s="172" t="str">
        <f>午餐設計表!M8</f>
        <v>包</v>
      </c>
      <c r="I26" s="169">
        <f t="shared" si="15"/>
        <v>2.6246719160104988</v>
      </c>
      <c r="J26" s="169"/>
      <c r="K26" s="170"/>
      <c r="L26" s="149">
        <f t="shared" si="1"/>
        <v>0</v>
      </c>
      <c r="M26" s="395"/>
      <c r="N26" s="389" t="str">
        <f>午餐設計表!K17</f>
        <v>紅蘿蔔(切片)</v>
      </c>
      <c r="O26" s="389"/>
      <c r="P26" s="389"/>
      <c r="Q26" s="389"/>
      <c r="R26" s="171">
        <f>午餐設計表!L17</f>
        <v>1</v>
      </c>
      <c r="S26" s="172" t="str">
        <f>午餐設計表!M17</f>
        <v>公斤</v>
      </c>
      <c r="T26" s="173">
        <f t="shared" si="16"/>
        <v>2.6246719160104988</v>
      </c>
      <c r="U26" s="173"/>
      <c r="V26" s="174"/>
      <c r="W26" s="175">
        <f t="shared" si="3"/>
        <v>0</v>
      </c>
      <c r="X26" s="395"/>
      <c r="Y26" s="389">
        <f>午餐設計表!K26</f>
        <v>0</v>
      </c>
      <c r="Z26" s="389"/>
      <c r="AA26" s="389"/>
      <c r="AB26" s="389"/>
      <c r="AC26" s="176">
        <f>午餐設計表!L26</f>
        <v>0</v>
      </c>
      <c r="AD26" s="177">
        <f>午餐設計表!M26</f>
        <v>0</v>
      </c>
      <c r="AE26" s="178">
        <f t="shared" si="17"/>
        <v>0</v>
      </c>
      <c r="AF26" s="178"/>
      <c r="AG26" s="179"/>
      <c r="AH26" s="180">
        <f t="shared" si="5"/>
        <v>0</v>
      </c>
      <c r="AI26" s="395"/>
      <c r="AJ26" s="389">
        <f>午餐設計表!K35</f>
        <v>0</v>
      </c>
      <c r="AK26" s="389"/>
      <c r="AL26" s="389"/>
      <c r="AM26" s="389"/>
      <c r="AN26" s="171">
        <f>午餐設計表!L35</f>
        <v>0</v>
      </c>
      <c r="AO26" s="225">
        <f>午餐設計表!M35</f>
        <v>0</v>
      </c>
      <c r="AP26" s="182">
        <f t="shared" si="18"/>
        <v>0</v>
      </c>
      <c r="AQ26" s="183"/>
      <c r="AR26" s="181"/>
      <c r="AS26" s="184">
        <f t="shared" si="7"/>
        <v>0</v>
      </c>
      <c r="AT26" s="392"/>
      <c r="AU26" s="389">
        <f>午餐設計表!K44</f>
        <v>0</v>
      </c>
      <c r="AV26" s="389"/>
      <c r="AW26" s="389"/>
      <c r="AX26" s="389"/>
      <c r="AY26" s="185">
        <f>午餐設計表!L44</f>
        <v>0</v>
      </c>
      <c r="AZ26" s="172">
        <f>午餐設計表!M44</f>
        <v>0</v>
      </c>
      <c r="BA26" s="186">
        <f t="shared" si="19"/>
        <v>0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蝦米</v>
      </c>
      <c r="O27" s="397"/>
      <c r="P27" s="397"/>
      <c r="Q27" s="397"/>
      <c r="R27" s="227">
        <f>午餐設計表!L18</f>
        <v>0.1</v>
      </c>
      <c r="S27" s="229" t="str">
        <f>午餐設計表!M18</f>
        <v>公斤</v>
      </c>
      <c r="T27" s="202">
        <f t="shared" si="16"/>
        <v>0.26246719160104987</v>
      </c>
      <c r="U27" s="202"/>
      <c r="V27" s="203"/>
      <c r="W27" s="204">
        <f t="shared" si="3"/>
        <v>0</v>
      </c>
      <c r="X27" s="396"/>
      <c r="Y27" s="397">
        <f>午餐設計表!K27</f>
        <v>0</v>
      </c>
      <c r="Z27" s="397"/>
      <c r="AA27" s="397"/>
      <c r="AB27" s="397"/>
      <c r="AC27" s="233">
        <f>午餐設計表!L27</f>
        <v>0</v>
      </c>
      <c r="AD27" s="234">
        <f>午餐設計表!M27</f>
        <v>0</v>
      </c>
      <c r="AE27" s="207">
        <f t="shared" si="17"/>
        <v>0</v>
      </c>
      <c r="AF27" s="207"/>
      <c r="AG27" s="208"/>
      <c r="AH27" s="209">
        <f t="shared" si="5"/>
        <v>0</v>
      </c>
      <c r="AI27" s="396"/>
      <c r="AJ27" s="397">
        <f>午餐設計表!K36</f>
        <v>0</v>
      </c>
      <c r="AK27" s="397"/>
      <c r="AL27" s="397"/>
      <c r="AM27" s="397"/>
      <c r="AN27" s="227">
        <f>午餐設計表!L36</f>
        <v>0</v>
      </c>
      <c r="AO27" s="230">
        <f>午餐設計表!M36</f>
        <v>0</v>
      </c>
      <c r="AP27" s="211">
        <f t="shared" si="18"/>
        <v>0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鮮筍湯</v>
      </c>
      <c r="C28" s="401" t="str">
        <f>午餐設計表!Q5</f>
        <v>新鮮竹筍片</v>
      </c>
      <c r="D28" s="401"/>
      <c r="E28" s="401"/>
      <c r="F28" s="401"/>
      <c r="G28" s="235">
        <f>午餐設計表!R5</f>
        <v>14</v>
      </c>
      <c r="H28" s="236" t="str">
        <f>午餐設計表!S5</f>
        <v>公斤</v>
      </c>
      <c r="I28" s="147">
        <f t="shared" si="15"/>
        <v>36.745406824146983</v>
      </c>
      <c r="J28" s="147"/>
      <c r="K28" s="149"/>
      <c r="L28" s="149">
        <f t="shared" si="1"/>
        <v>0</v>
      </c>
      <c r="M28" s="402" t="str">
        <f>午餐設計表!Q13</f>
        <v>榨菜肉絲湯</v>
      </c>
      <c r="N28" s="401" t="str">
        <f>午餐設計表!Q14</f>
        <v>榨菜絲-不辣</v>
      </c>
      <c r="O28" s="401"/>
      <c r="P28" s="401"/>
      <c r="Q28" s="401"/>
      <c r="R28" s="235">
        <f>午餐設計表!R14</f>
        <v>7</v>
      </c>
      <c r="S28" s="236" t="str">
        <f>午餐設計表!S14</f>
        <v>公斤</v>
      </c>
      <c r="T28" s="152">
        <f t="shared" si="16"/>
        <v>18.372703412073491</v>
      </c>
      <c r="U28" s="152"/>
      <c r="V28" s="153"/>
      <c r="W28" s="154">
        <f t="shared" si="3"/>
        <v>0</v>
      </c>
      <c r="X28" s="402" t="str">
        <f>午餐設計表!Q22</f>
        <v>菜頭排骨湯</v>
      </c>
      <c r="Y28" s="401" t="str">
        <f>午餐設計表!Q23</f>
        <v>菜頭(切中丁)</v>
      </c>
      <c r="Z28" s="401"/>
      <c r="AA28" s="401"/>
      <c r="AB28" s="401"/>
      <c r="AC28" s="237">
        <f>午餐設計表!R23</f>
        <v>12</v>
      </c>
      <c r="AD28" s="238" t="str">
        <f>午餐設計表!S23</f>
        <v>公斤</v>
      </c>
      <c r="AE28" s="157">
        <f t="shared" si="17"/>
        <v>31.496062992125985</v>
      </c>
      <c r="AF28" s="157"/>
      <c r="AG28" s="158"/>
      <c r="AH28" s="159">
        <f t="shared" si="5"/>
        <v>0</v>
      </c>
      <c r="AI28" s="402" t="str">
        <f>午餐設計表!Q31</f>
        <v>酸辣湯</v>
      </c>
      <c r="AJ28" s="401" t="str">
        <f>午餐設計表!Q32</f>
        <v>洗選蛋(QR)</v>
      </c>
      <c r="AK28" s="401"/>
      <c r="AL28" s="401"/>
      <c r="AM28" s="401"/>
      <c r="AN28" s="235">
        <f>午餐設計表!R32</f>
        <v>2.5</v>
      </c>
      <c r="AO28" s="239" t="str">
        <f>午餐設計表!S32</f>
        <v>公斤</v>
      </c>
      <c r="AP28" s="161">
        <f t="shared" si="18"/>
        <v>6.5616797900262469</v>
      </c>
      <c r="AQ28" s="162"/>
      <c r="AR28" s="220"/>
      <c r="AS28" s="221">
        <f t="shared" ref="AS28:AS34" si="20">AR28*AQ28</f>
        <v>0</v>
      </c>
      <c r="AT28" s="399" t="str">
        <f>午餐設計表!Q40</f>
        <v>味噌魚干湯</v>
      </c>
      <c r="AU28" s="401" t="str">
        <f>午餐設計表!Q41</f>
        <v>味噌(Ｋ)</v>
      </c>
      <c r="AV28" s="401"/>
      <c r="AW28" s="401"/>
      <c r="AX28" s="401"/>
      <c r="AY28" s="240">
        <f>午餐設計表!R41</f>
        <v>4</v>
      </c>
      <c r="AZ28" s="241" t="str">
        <f>午餐設計表!S41</f>
        <v>公斤</v>
      </c>
      <c r="BA28" s="165">
        <f t="shared" si="19"/>
        <v>10.498687664041995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大骨(CAS)</v>
      </c>
      <c r="D29" s="389"/>
      <c r="E29" s="389"/>
      <c r="F29" s="389"/>
      <c r="G29" s="171">
        <f>午餐設計表!R6</f>
        <v>3</v>
      </c>
      <c r="H29" s="172" t="str">
        <f>午餐設計表!S6</f>
        <v>公斤</v>
      </c>
      <c r="I29" s="169">
        <f t="shared" si="15"/>
        <v>7.8740157480314963</v>
      </c>
      <c r="J29" s="169"/>
      <c r="K29" s="170"/>
      <c r="L29" s="149">
        <f t="shared" si="1"/>
        <v>0</v>
      </c>
      <c r="M29" s="395"/>
      <c r="N29" s="389" t="str">
        <f>午餐設計表!Q15</f>
        <v>溫體肉絲(井野)(臺灣)</v>
      </c>
      <c r="O29" s="389"/>
      <c r="P29" s="389"/>
      <c r="Q29" s="389"/>
      <c r="R29" s="171">
        <f>午餐設計表!R15</f>
        <v>2</v>
      </c>
      <c r="S29" s="172" t="str">
        <f>午餐設計表!S15</f>
        <v>公斤</v>
      </c>
      <c r="T29" s="173">
        <f t="shared" si="16"/>
        <v>5.2493438320209975</v>
      </c>
      <c r="U29" s="173"/>
      <c r="V29" s="174"/>
      <c r="W29" s="175">
        <f t="shared" si="3"/>
        <v>0</v>
      </c>
      <c r="X29" s="395"/>
      <c r="Y29" s="389" t="str">
        <f>午餐設計表!Q24</f>
        <v>小排骨(肉)井野</v>
      </c>
      <c r="Z29" s="389"/>
      <c r="AA29" s="389"/>
      <c r="AB29" s="389"/>
      <c r="AC29" s="176">
        <f>午餐設計表!R24</f>
        <v>4</v>
      </c>
      <c r="AD29" s="177" t="str">
        <f>午餐設計表!S24</f>
        <v>公斤</v>
      </c>
      <c r="AE29" s="178">
        <f t="shared" si="17"/>
        <v>10.498687664041995</v>
      </c>
      <c r="AF29" s="178"/>
      <c r="AG29" s="179"/>
      <c r="AH29" s="180">
        <f t="shared" si="5"/>
        <v>0</v>
      </c>
      <c r="AI29" s="395"/>
      <c r="AJ29" s="389" t="str">
        <f>午餐設計表!Q33</f>
        <v>溫體肉絲(井野)(臺灣)</v>
      </c>
      <c r="AK29" s="389"/>
      <c r="AL29" s="389"/>
      <c r="AM29" s="389"/>
      <c r="AN29" s="171">
        <f>午餐設計表!R33</f>
        <v>2.5</v>
      </c>
      <c r="AO29" s="225" t="str">
        <f>午餐設計表!S33</f>
        <v>公斤</v>
      </c>
      <c r="AP29" s="182">
        <f t="shared" si="18"/>
        <v>6.5616797900262469</v>
      </c>
      <c r="AQ29" s="183"/>
      <c r="AR29" s="181"/>
      <c r="AS29" s="184">
        <f t="shared" si="20"/>
        <v>0</v>
      </c>
      <c r="AT29" s="392"/>
      <c r="AU29" s="389" t="str">
        <f>午餐設計表!Q42</f>
        <v>小魚干</v>
      </c>
      <c r="AV29" s="389"/>
      <c r="AW29" s="389"/>
      <c r="AX29" s="389"/>
      <c r="AY29" s="185">
        <f>午餐設計表!R42</f>
        <v>1</v>
      </c>
      <c r="AZ29" s="242" t="str">
        <f>午餐設計表!S42</f>
        <v>公斤</v>
      </c>
      <c r="BA29" s="186">
        <f t="shared" si="19"/>
        <v>2.6246719160104988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濕香菇(小朵)(QR)</v>
      </c>
      <c r="D30" s="389"/>
      <c r="E30" s="389"/>
      <c r="F30" s="389"/>
      <c r="G30" s="171">
        <f>午餐設計表!R7</f>
        <v>2</v>
      </c>
      <c r="H30" s="172" t="str">
        <f>午餐設計表!S7</f>
        <v>公斤</v>
      </c>
      <c r="I30" s="169">
        <f t="shared" si="15"/>
        <v>5.2493438320209975</v>
      </c>
      <c r="J30" s="169"/>
      <c r="K30" s="170"/>
      <c r="L30" s="149">
        <f t="shared" si="1"/>
        <v>0</v>
      </c>
      <c r="M30" s="395"/>
      <c r="N30" s="389" t="str">
        <f>午餐設計表!Q16</f>
        <v>金針菇(QR)</v>
      </c>
      <c r="O30" s="389"/>
      <c r="P30" s="389"/>
      <c r="Q30" s="389"/>
      <c r="R30" s="171">
        <f>午餐設計表!R16</f>
        <v>2</v>
      </c>
      <c r="S30" s="172" t="str">
        <f>午餐設計表!S16</f>
        <v>公斤</v>
      </c>
      <c r="T30" s="173">
        <f t="shared" si="16"/>
        <v>5.2493438320209975</v>
      </c>
      <c r="U30" s="173"/>
      <c r="V30" s="174"/>
      <c r="W30" s="175">
        <f t="shared" si="3"/>
        <v>0</v>
      </c>
      <c r="X30" s="395"/>
      <c r="Y30" s="389" t="str">
        <f>午餐設計表!Q25</f>
        <v>香菜(150g/把)</v>
      </c>
      <c r="Z30" s="389"/>
      <c r="AA30" s="389"/>
      <c r="AB30" s="389"/>
      <c r="AC30" s="176">
        <f>午餐設計表!R25</f>
        <v>0.5</v>
      </c>
      <c r="AD30" s="177" t="str">
        <f>午餐設計表!S25</f>
        <v>把</v>
      </c>
      <c r="AE30" s="178">
        <f t="shared" si="17"/>
        <v>1.3123359580052494</v>
      </c>
      <c r="AF30" s="178"/>
      <c r="AG30" s="179"/>
      <c r="AH30" s="180">
        <f t="shared" si="5"/>
        <v>0</v>
      </c>
      <c r="AI30" s="395"/>
      <c r="AJ30" s="389" t="str">
        <f>午餐設計表!Q34</f>
        <v>豆腐榮洲(切小丁)(4.5K)非</v>
      </c>
      <c r="AK30" s="389"/>
      <c r="AL30" s="389"/>
      <c r="AM30" s="389"/>
      <c r="AN30" s="171">
        <f>午餐設計表!R34</f>
        <v>2</v>
      </c>
      <c r="AO30" s="225" t="str">
        <f>午餐設計表!S34</f>
        <v>板</v>
      </c>
      <c r="AP30" s="182">
        <f t="shared" si="18"/>
        <v>5.2493438320209975</v>
      </c>
      <c r="AQ30" s="183"/>
      <c r="AR30" s="181"/>
      <c r="AS30" s="184">
        <f t="shared" si="20"/>
        <v>0</v>
      </c>
      <c r="AT30" s="392"/>
      <c r="AU30" s="389" t="str">
        <f>午餐設計表!Q43</f>
        <v>薑絲(0.6K/包)</v>
      </c>
      <c r="AV30" s="389"/>
      <c r="AW30" s="389"/>
      <c r="AX30" s="389"/>
      <c r="AY30" s="185">
        <f>午餐設計表!R43</f>
        <v>0.5</v>
      </c>
      <c r="AZ30" s="242" t="str">
        <f>午餐設計表!S43</f>
        <v>包</v>
      </c>
      <c r="BA30" s="186">
        <f t="shared" si="19"/>
        <v>1.3123359580052494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>
        <f>午餐設計表!Q8</f>
        <v>0</v>
      </c>
      <c r="D31" s="389"/>
      <c r="E31" s="389"/>
      <c r="F31" s="389"/>
      <c r="G31" s="171">
        <f>午餐設計表!R8</f>
        <v>0</v>
      </c>
      <c r="H31" s="172">
        <f>午餐設計表!S8</f>
        <v>0</v>
      </c>
      <c r="I31" s="169">
        <f t="shared" si="15"/>
        <v>0</v>
      </c>
      <c r="J31" s="169"/>
      <c r="K31" s="170"/>
      <c r="L31" s="149">
        <f t="shared" si="1"/>
        <v>0</v>
      </c>
      <c r="M31" s="395"/>
      <c r="N31" s="389" t="str">
        <f>午餐設計表!Q17</f>
        <v>薑絲(0.6K/包)</v>
      </c>
      <c r="O31" s="389"/>
      <c r="P31" s="389"/>
      <c r="Q31" s="389"/>
      <c r="R31" s="171">
        <f>午餐設計表!R17</f>
        <v>0.5</v>
      </c>
      <c r="S31" s="172" t="str">
        <f>午餐設計表!S17</f>
        <v>包</v>
      </c>
      <c r="T31" s="173">
        <f t="shared" si="16"/>
        <v>1.3123359580052494</v>
      </c>
      <c r="U31" s="173"/>
      <c r="V31" s="174"/>
      <c r="W31" s="175">
        <f t="shared" si="3"/>
        <v>0</v>
      </c>
      <c r="X31" s="395"/>
      <c r="Y31" s="389">
        <f>午餐設計表!Q26</f>
        <v>0</v>
      </c>
      <c r="Z31" s="389"/>
      <c r="AA31" s="389"/>
      <c r="AB31" s="389"/>
      <c r="AC31" s="176">
        <f>午餐設計表!R26</f>
        <v>0</v>
      </c>
      <c r="AD31" s="177">
        <f>午餐設計表!S26</f>
        <v>0</v>
      </c>
      <c r="AE31" s="178">
        <f t="shared" si="17"/>
        <v>0</v>
      </c>
      <c r="AF31" s="178"/>
      <c r="AG31" s="179"/>
      <c r="AH31" s="180">
        <f t="shared" si="5"/>
        <v>0</v>
      </c>
      <c r="AI31" s="395"/>
      <c r="AJ31" s="389" t="str">
        <f>午餐設計表!Q35</f>
        <v>紅蘿蔔(切絲)</v>
      </c>
      <c r="AK31" s="389"/>
      <c r="AL31" s="389"/>
      <c r="AM31" s="389"/>
      <c r="AN31" s="171">
        <f>午餐設計表!R35</f>
        <v>1.5</v>
      </c>
      <c r="AO31" s="225" t="str">
        <f>午餐設計表!S35</f>
        <v>公斤</v>
      </c>
      <c r="AP31" s="182">
        <f t="shared" si="18"/>
        <v>3.9370078740157481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>
        <f>午餐設計表!Q9</f>
        <v>0</v>
      </c>
      <c r="D32" s="389"/>
      <c r="E32" s="389"/>
      <c r="F32" s="389"/>
      <c r="G32" s="171">
        <f>午餐設計表!R9</f>
        <v>0</v>
      </c>
      <c r="H32" s="172">
        <f>午餐設計表!S9</f>
        <v>0</v>
      </c>
      <c r="I32" s="169">
        <f t="shared" si="15"/>
        <v>0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>
        <f>午餐設計表!Q27</f>
        <v>0</v>
      </c>
      <c r="Z32" s="389"/>
      <c r="AA32" s="389"/>
      <c r="AB32" s="389"/>
      <c r="AC32" s="176">
        <f>午餐設計表!R27</f>
        <v>0</v>
      </c>
      <c r="AD32" s="177">
        <f>午餐設計表!S27</f>
        <v>0</v>
      </c>
      <c r="AE32" s="178">
        <f t="shared" si="17"/>
        <v>0</v>
      </c>
      <c r="AF32" s="178"/>
      <c r="AG32" s="179"/>
      <c r="AH32" s="180">
        <f t="shared" si="5"/>
        <v>0</v>
      </c>
      <c r="AI32" s="395"/>
      <c r="AJ32" s="389" t="str">
        <f>午餐設計表!Q36</f>
        <v>金針菇(QR)</v>
      </c>
      <c r="AK32" s="389"/>
      <c r="AL32" s="389"/>
      <c r="AM32" s="389"/>
      <c r="AN32" s="171">
        <f>午餐設計表!R36</f>
        <v>1.5</v>
      </c>
      <c r="AO32" s="225" t="str">
        <f>午餐設計表!S36</f>
        <v>公斤</v>
      </c>
      <c r="AP32" s="182">
        <f t="shared" si="18"/>
        <v>3.9370078740157481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>
        <f>午餐設計表!Q28</f>
        <v>0</v>
      </c>
      <c r="Z33" s="389"/>
      <c r="AA33" s="389"/>
      <c r="AB33" s="389"/>
      <c r="AC33" s="176">
        <f>午餐設計表!R28</f>
        <v>0</v>
      </c>
      <c r="AD33" s="177">
        <f>午餐設計表!S28</f>
        <v>0</v>
      </c>
      <c r="AE33" s="178">
        <f t="shared" si="17"/>
        <v>0</v>
      </c>
      <c r="AF33" s="178"/>
      <c r="AG33" s="179"/>
      <c r="AH33" s="180">
        <f t="shared" si="5"/>
        <v>0</v>
      </c>
      <c r="AI33" s="395"/>
      <c r="AJ33" s="389" t="str">
        <f>午餐設計表!Q37</f>
        <v>木耳(切絲)(QR)</v>
      </c>
      <c r="AK33" s="389"/>
      <c r="AL33" s="389"/>
      <c r="AM33" s="389"/>
      <c r="AN33" s="171">
        <f>午餐設計表!R37</f>
        <v>1</v>
      </c>
      <c r="AO33" s="225" t="str">
        <f>午餐設計表!S37</f>
        <v>公斤</v>
      </c>
      <c r="AP33" s="182">
        <f t="shared" si="18"/>
        <v>2.6246719160104988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>
        <f>午餐設計表!Q29</f>
        <v>0</v>
      </c>
      <c r="Z34" s="397"/>
      <c r="AA34" s="397"/>
      <c r="AB34" s="397"/>
      <c r="AC34" s="233">
        <f>午餐設計表!R29</f>
        <v>0</v>
      </c>
      <c r="AD34" s="234">
        <f>午餐設計表!S29</f>
        <v>0</v>
      </c>
      <c r="AE34" s="207">
        <f t="shared" si="17"/>
        <v>0</v>
      </c>
      <c r="AF34" s="207"/>
      <c r="AG34" s="208"/>
      <c r="AH34" s="209">
        <f t="shared" si="5"/>
        <v>0</v>
      </c>
      <c r="AI34" s="396"/>
      <c r="AJ34" s="397" t="str">
        <f>午餐設計表!Q38</f>
        <v>香菜(150g/把)</v>
      </c>
      <c r="AK34" s="397"/>
      <c r="AL34" s="397"/>
      <c r="AM34" s="397"/>
      <c r="AN34" s="227">
        <f>午餐設計表!R38</f>
        <v>0.5</v>
      </c>
      <c r="AO34" s="230" t="str">
        <f>午餐設計表!S38</f>
        <v>把</v>
      </c>
      <c r="AP34" s="211">
        <f t="shared" si="18"/>
        <v>1.3123359580052494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葡萄(380+10)(精進15元)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光泉鮮奶(380+10備)(精進)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蘋果(380+10)(精進15元)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29.9</v>
      </c>
      <c r="F37" s="259">
        <f>D40*5+I40*4+G40*5</f>
        <v>24</v>
      </c>
      <c r="G37" s="259">
        <f>C40*15+E40*5+F40*15</f>
        <v>82.5</v>
      </c>
      <c r="H37" s="260">
        <f>E37*4+F37*9+G37*4</f>
        <v>665.6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40.4</v>
      </c>
      <c r="Q37" s="259">
        <f>O40*5+T40*4+R40*5</f>
        <v>30.5</v>
      </c>
      <c r="R37" s="260">
        <f>N40*15+P40*5+Q40*15</f>
        <v>117.5</v>
      </c>
      <c r="S37" s="260">
        <f>P37*4+Q37*9+R37*4</f>
        <v>906.1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49.1</v>
      </c>
      <c r="AB37" s="259">
        <f>Z40*5+AE40*4+AC40*5</f>
        <v>35.1</v>
      </c>
      <c r="AC37" s="260">
        <f>Y40*15+AA40*5+AB40*15</f>
        <v>104.5</v>
      </c>
      <c r="AD37" s="260">
        <f>AA37*4+AB37*9+AC37*4</f>
        <v>930.30000000000007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32.9</v>
      </c>
      <c r="AM37" s="259">
        <f>AK40*5+AP40*4+AN40*5</f>
        <v>24.5</v>
      </c>
      <c r="AN37" s="260">
        <f>AJ40*15+AL40*5+AM40*15</f>
        <v>111</v>
      </c>
      <c r="AO37" s="260">
        <f>AL37*4+AM37*9+AN37*4</f>
        <v>796.1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33.5</v>
      </c>
      <c r="AX37" s="259">
        <f>AV40*5+BA40*4+AY40*5</f>
        <v>27.5</v>
      </c>
      <c r="AY37" s="260">
        <f>AU40*15+AW40*5+AX40*15</f>
        <v>75.5</v>
      </c>
      <c r="AZ37" s="260">
        <f>AW37*4+AX37*9+AY37*4</f>
        <v>683.5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0.17968749999999997</v>
      </c>
      <c r="F38" s="264">
        <f>(F37*9)/H37</f>
        <v>0.32451923076923078</v>
      </c>
      <c r="G38" s="264">
        <f>(G37*4)/H37</f>
        <v>0.49579326923076922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0.17834676084317402</v>
      </c>
      <c r="Q38" s="264">
        <f>(Q37*9)/S37</f>
        <v>0.30294669462531726</v>
      </c>
      <c r="R38" s="264">
        <f>(R37*4)/S37</f>
        <v>0.51870654453150866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0.2111146941846716</v>
      </c>
      <c r="AB38" s="264">
        <f>(AB37*9)/AD37</f>
        <v>0.33956788132860372</v>
      </c>
      <c r="AC38" s="264">
        <f>(AC37*4)/AD37</f>
        <v>0.44931742448672468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0.16530586609722395</v>
      </c>
      <c r="AM38" s="264">
        <f>(AM37*9)/AO37</f>
        <v>0.27697525436502951</v>
      </c>
      <c r="AN38" s="264">
        <f>(AN37*4)/AO37</f>
        <v>0.55771887953774646</v>
      </c>
      <c r="AO38" s="264">
        <f>AL38+AM38+AN38</f>
        <v>0.99999999999999989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0.19604974396488661</v>
      </c>
      <c r="AX38" s="264">
        <f>(AX37*9)/AZ37</f>
        <v>0.36210680321872712</v>
      </c>
      <c r="AY38" s="264">
        <f>(AY37*4)/AZ37</f>
        <v>0.44184345281638626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4.8</v>
      </c>
      <c r="D40" s="273" t="str">
        <f>MID(午餐設計表!X6,1,LEN(午餐設計表!X6)-1)</f>
        <v>2.6</v>
      </c>
      <c r="E40" s="274" t="str">
        <f>MID(午餐設計表!X7,1,LEN(午餐設計表!X7)-1)</f>
        <v>2.1</v>
      </c>
      <c r="F40" s="274" t="str">
        <f>MID(午餐設計表!X8,1,LEN(午餐設計表!X8)-1)</f>
        <v>0.0</v>
      </c>
      <c r="G40" s="275" t="str">
        <f>MID(午餐設計表!X9,1,LEN(午餐設計表!X9)-1)</f>
        <v>2.2</v>
      </c>
      <c r="H40" s="276">
        <f>H37</f>
        <v>665.6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3.7</v>
      </c>
      <c r="P40" s="274" t="str">
        <f>MID(午餐設計表!X16,1,LEN(午餐設計表!X16)-1)</f>
        <v>1.9</v>
      </c>
      <c r="Q40" s="274" t="str">
        <f>MID(午餐設計表!X17,1,LEN(午餐設計表!X17)-1)</f>
        <v>0.9</v>
      </c>
      <c r="R40" s="275" t="str">
        <f>MID(午餐設計表!X18,1,LEN(午餐設計表!X18)-1)</f>
        <v>2.4</v>
      </c>
      <c r="S40" s="276">
        <f>S37</f>
        <v>906.1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6.3</v>
      </c>
      <c r="Z40" s="273" t="str">
        <f>MID(午餐設計表!X24,1,LEN(午餐設計表!X24)-1)</f>
        <v>3.9</v>
      </c>
      <c r="AA40" s="274" t="str">
        <f>MID(午餐設計表!X25,1,LEN(午餐設計表!X25)-1)</f>
        <v>2.0</v>
      </c>
      <c r="AB40" s="274" t="str">
        <f>MID(午餐設計表!X26,1,LEN(午餐設計表!X26)-1)</f>
        <v>0.0</v>
      </c>
      <c r="AC40" s="275" t="str">
        <f>MID(午餐設計表!X27,1,LEN(午餐設計表!X27)-1)</f>
        <v>2.4</v>
      </c>
      <c r="AD40" s="276">
        <f>AD37</f>
        <v>930.30000000000007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6.8</v>
      </c>
      <c r="AK40" s="273" t="str">
        <f>MID(午餐設計表!X33,1,LEN(午餐設計表!X33)-1)</f>
        <v>2.5</v>
      </c>
      <c r="AL40" s="274" t="str">
        <f>MID(午餐設計表!X34,1,LEN(午餐設計表!X34)-1)</f>
        <v>1.8</v>
      </c>
      <c r="AM40" s="274" t="str">
        <f>MID(午餐設計表!X35,1,LEN(午餐設計表!X35)-1)</f>
        <v>0.0</v>
      </c>
      <c r="AN40" s="275" t="str">
        <f>MID(午餐設計表!X36,1,LEN(午餐設計表!X36)-1)</f>
        <v>2.4</v>
      </c>
      <c r="AO40" s="276">
        <f>AO37</f>
        <v>796.1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3.0</v>
      </c>
      <c r="AV40" s="273" t="str">
        <f>MID(午餐設計表!X42,1,LEN(午餐設計表!X42)-1)</f>
        <v>3.7</v>
      </c>
      <c r="AW40" s="274" t="str">
        <f>MID(午餐設計表!X43,1,LEN(午餐設計表!X43)-1)</f>
        <v>1.6</v>
      </c>
      <c r="AX40" s="274" t="str">
        <f>MID(午餐設計表!X44,1,LEN(午餐設計表!X44)-1)</f>
        <v>1.5</v>
      </c>
      <c r="AY40" s="275" t="str">
        <f>MID(午餐設計表!X45,1,LEN(午餐設計表!X45)-1)</f>
        <v>1.8</v>
      </c>
      <c r="AZ40" s="276">
        <f>AZ37</f>
        <v>683.5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12" t="str">
        <f>午餐設計表!B1</f>
        <v>0129 彰化縣線西鄉線西國中 113學年度第2學期第17週午餐菜單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6" t="s">
        <v>7</v>
      </c>
      <c r="F3" s="317"/>
      <c r="G3" s="318"/>
      <c r="H3" s="316" t="s">
        <v>8</v>
      </c>
      <c r="I3" s="317"/>
      <c r="J3" s="318"/>
      <c r="K3" s="316" t="s">
        <v>8</v>
      </c>
      <c r="L3" s="317"/>
      <c r="M3" s="318"/>
      <c r="N3" s="316" t="s">
        <v>8</v>
      </c>
      <c r="O3" s="317"/>
      <c r="P3" s="318"/>
      <c r="Q3" s="316" t="s">
        <v>9</v>
      </c>
      <c r="R3" s="317"/>
      <c r="S3" s="318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6</v>
      </c>
      <c r="C4" s="323">
        <f>午餐設計表!C4</f>
        <v>0</v>
      </c>
      <c r="D4" s="305" t="str">
        <f>午餐設計表!D4</f>
        <v>白米飯(361葷+21素)</v>
      </c>
      <c r="E4" s="309" t="str">
        <f>午餐設計表!E4</f>
        <v>南法燉肉</v>
      </c>
      <c r="F4" s="310"/>
      <c r="G4" s="311"/>
      <c r="H4" s="309" t="str">
        <f>午餐設計表!H4</f>
        <v>油蔥蒸蛋</v>
      </c>
      <c r="I4" s="310"/>
      <c r="J4" s="311"/>
      <c r="K4" s="309" t="str">
        <f>午餐設計表!K4</f>
        <v>白花拌培根</v>
      </c>
      <c r="L4" s="310"/>
      <c r="M4" s="311"/>
      <c r="N4" s="309" t="str">
        <f>午餐設計表!N4</f>
        <v>炒高麗菜</v>
      </c>
      <c r="O4" s="310"/>
      <c r="P4" s="311"/>
      <c r="Q4" s="309" t="str">
        <f>午餐設計表!Q4</f>
        <v>鮮筍湯</v>
      </c>
      <c r="R4" s="310"/>
      <c r="S4" s="311"/>
      <c r="T4" s="313">
        <f>午餐設計表!T4</f>
        <v>0</v>
      </c>
      <c r="U4" s="18" t="str">
        <f>午餐設計表!U4</f>
        <v>熱量：</v>
      </c>
      <c r="V4" s="112" t="str">
        <f>午餐設計表!V4</f>
        <v>684大卡</v>
      </c>
    </row>
    <row r="5" spans="2:22" s="5" customFormat="1" ht="19.5" customHeight="1" x14ac:dyDescent="0.3">
      <c r="B5" s="6" t="str">
        <f>午餐設計表!B5</f>
        <v>月</v>
      </c>
      <c r="C5" s="324"/>
      <c r="D5" s="305"/>
      <c r="E5" s="99" t="str">
        <f>午餐設計表!E5</f>
        <v>溫體肉丁(井野)(臺灣)</v>
      </c>
      <c r="F5" s="100">
        <f>午餐設計表!F5</f>
        <v>24</v>
      </c>
      <c r="G5" s="101" t="str">
        <f>午餐設計表!G5</f>
        <v>公斤</v>
      </c>
      <c r="H5" s="102" t="str">
        <f>午餐設計表!H5</f>
        <v>洗選蛋(QR)</v>
      </c>
      <c r="I5" s="100">
        <f>午餐設計表!I5</f>
        <v>21</v>
      </c>
      <c r="J5" s="103" t="str">
        <f>午餐設計表!J5</f>
        <v>公斤</v>
      </c>
      <c r="K5" s="102" t="str">
        <f>午餐設計表!K5</f>
        <v>冷凍白花椰菜(CAS)</v>
      </c>
      <c r="L5" s="100">
        <f>午餐設計表!L5</f>
        <v>26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新鮮竹筍片</v>
      </c>
      <c r="R5" s="100">
        <f>午餐設計表!R5</f>
        <v>14</v>
      </c>
      <c r="S5" s="103" t="str">
        <f>午餐設計表!S5</f>
        <v>公斤</v>
      </c>
      <c r="T5" s="314"/>
      <c r="U5" s="19" t="str">
        <f>午餐設計表!U5</f>
        <v>醣類：</v>
      </c>
      <c r="V5" s="112" t="str">
        <f>午餐設計表!V5</f>
        <v>78.0 g</v>
      </c>
    </row>
    <row r="6" spans="2:22" s="5" customFormat="1" ht="19.5" customHeight="1" x14ac:dyDescent="0.3">
      <c r="B6" s="6">
        <f>午餐設計表!B6</f>
        <v>2</v>
      </c>
      <c r="C6" s="324"/>
      <c r="D6" s="305"/>
      <c r="E6" s="104" t="str">
        <f>午餐設計表!E6</f>
        <v>南瓜(切中丁)</v>
      </c>
      <c r="F6" s="105">
        <f>午餐設計表!F6</f>
        <v>8</v>
      </c>
      <c r="G6" s="106" t="str">
        <f>午餐設計表!G6</f>
        <v>公斤</v>
      </c>
      <c r="H6" s="104" t="str">
        <f>午餐設計表!H6</f>
        <v>油蔥酥(大-600g)</v>
      </c>
      <c r="I6" s="105">
        <f>午餐設計表!I6</f>
        <v>1</v>
      </c>
      <c r="J6" s="106" t="str">
        <f>午餐設計表!J6</f>
        <v>包</v>
      </c>
      <c r="K6" s="104" t="str">
        <f>午餐設計表!K6</f>
        <v>碎培根(津谷)CAS</v>
      </c>
      <c r="L6" s="105">
        <f>午餐設計表!L6</f>
        <v>5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大骨(CAS)</v>
      </c>
      <c r="R6" s="105">
        <f>午餐設計表!R6</f>
        <v>3</v>
      </c>
      <c r="S6" s="106" t="str">
        <f>午餐設計表!S6</f>
        <v>公斤</v>
      </c>
      <c r="T6" s="314"/>
      <c r="U6" s="19" t="str">
        <f>午餐設計表!U6</f>
        <v>脂肪：</v>
      </c>
      <c r="V6" s="112" t="str">
        <f>午餐設計表!V6</f>
        <v>26.2 g</v>
      </c>
    </row>
    <row r="7" spans="2:22" s="5" customFormat="1" ht="19.5" customHeight="1" x14ac:dyDescent="0.3">
      <c r="B7" s="6" t="str">
        <f>午餐設計表!B7</f>
        <v>日</v>
      </c>
      <c r="C7" s="324"/>
      <c r="D7" s="305"/>
      <c r="E7" s="104" t="str">
        <f>午餐設計表!E7</f>
        <v>洋蔥(切中丁)</v>
      </c>
      <c r="F7" s="105">
        <f>午餐設計表!F7</f>
        <v>2</v>
      </c>
      <c r="G7" s="106" t="str">
        <f>午餐設計表!G7</f>
        <v>公斤</v>
      </c>
      <c r="H7" s="107" t="str">
        <f>午餐設計表!H7</f>
        <v>玻璃紙(包)50入</v>
      </c>
      <c r="I7" s="105">
        <f>午餐設計表!I7</f>
        <v>1</v>
      </c>
      <c r="J7" s="108" t="str">
        <f>午餐設計表!J7</f>
        <v>包</v>
      </c>
      <c r="K7" s="107" t="str">
        <f>午餐設計表!K7</f>
        <v>白精靈菇 (QR)</v>
      </c>
      <c r="L7" s="105">
        <f>午餐設計表!L7</f>
        <v>3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濕香菇(小朵)(QR)</v>
      </c>
      <c r="R7" s="105">
        <f>午餐設計表!R7</f>
        <v>2</v>
      </c>
      <c r="S7" s="108" t="str">
        <f>午餐設計表!S7</f>
        <v>公斤</v>
      </c>
      <c r="T7" s="314"/>
      <c r="U7" s="19" t="str">
        <f>午餐設計表!U7</f>
        <v>蛋白質：</v>
      </c>
      <c r="V7" s="112" t="str">
        <f>午餐設計表!V7</f>
        <v>34.2 g</v>
      </c>
    </row>
    <row r="8" spans="2:22" s="5" customFormat="1" ht="19.5" customHeight="1" x14ac:dyDescent="0.3">
      <c r="B8" s="307" t="str">
        <f>午餐設計表!B8</f>
        <v>星期一</v>
      </c>
      <c r="C8" s="324"/>
      <c r="D8" s="305"/>
      <c r="E8" s="104" t="str">
        <f>午餐設計表!E8</f>
        <v>義大利香料(120g)</v>
      </c>
      <c r="F8" s="105">
        <f>午餐設計表!F8</f>
        <v>1</v>
      </c>
      <c r="G8" s="106" t="str">
        <f>午餐設計表!G8</f>
        <v>瓶</v>
      </c>
      <c r="H8" s="104">
        <f>午餐設計表!H8</f>
        <v>0</v>
      </c>
      <c r="I8" s="105">
        <f>午餐設計表!I8</f>
        <v>0</v>
      </c>
      <c r="J8" s="106">
        <f>午餐設計表!J8</f>
        <v>0</v>
      </c>
      <c r="K8" s="104" t="str">
        <f>午餐設計表!K8</f>
        <v>碎蒜(0.3K/包)</v>
      </c>
      <c r="L8" s="105">
        <f>午餐設計表!L8</f>
        <v>1</v>
      </c>
      <c r="M8" s="106" t="str">
        <f>午餐設計表!M8</f>
        <v>包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>
        <f>午餐設計表!Q8</f>
        <v>0</v>
      </c>
      <c r="R8" s="105">
        <f>午餐設計表!R8</f>
        <v>0</v>
      </c>
      <c r="S8" s="106">
        <f>午餐設計表!S8</f>
        <v>0</v>
      </c>
      <c r="T8" s="314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7"/>
      <c r="C9" s="325"/>
      <c r="D9" s="305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>
        <f>午餐設計表!Q9</f>
        <v>0</v>
      </c>
      <c r="R9" s="105">
        <f>午餐設計表!R9</f>
        <v>0</v>
      </c>
      <c r="S9" s="106">
        <f>午餐設計表!S9</f>
        <v>0</v>
      </c>
      <c r="T9" s="314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8"/>
      <c r="C10" s="8">
        <f>午餐設計表!C10</f>
        <v>0</v>
      </c>
      <c r="D10" s="305"/>
      <c r="E10" s="104" t="str">
        <f>午餐設計表!E10</f>
        <v>蔥(0.5K/把)</v>
      </c>
      <c r="F10" s="105">
        <f>午餐設計表!F10</f>
        <v>1</v>
      </c>
      <c r="G10" s="106" t="str">
        <f>午餐設計表!G10</f>
        <v>把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4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05"/>
      <c r="E11" s="109" t="str">
        <f>午餐設計表!E11</f>
        <v>蕃茄丁罐頭(2.5K/罐) 1罐,蕃茄醬(3K)可果美 1罐</v>
      </c>
      <c r="F11" s="110">
        <f>午餐設計表!F11</f>
        <v>0</v>
      </c>
      <c r="G11" s="111">
        <f>午餐設計表!G11</f>
        <v>0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5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>
        <f>午餐設計表!C12</f>
        <v>0</v>
      </c>
      <c r="D12" s="322"/>
      <c r="E12" s="319" t="str">
        <f>午餐設計表!E12</f>
        <v>全穀雜糧類:4.8份 乳品類:0.0份 豆魚蛋肉類:2.6份 蔬菜類:2.1份 水果類:0.0份 油脂與堅果種子類:2.2份</v>
      </c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1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6</v>
      </c>
      <c r="C13" s="323">
        <f>午餐設計表!C13</f>
        <v>0</v>
      </c>
      <c r="D13" s="304" t="str">
        <f>午餐設計表!D13</f>
        <v>紫米飯</v>
      </c>
      <c r="E13" s="309" t="str">
        <f>午餐設計表!E13</f>
        <v>照燒雞丁</v>
      </c>
      <c r="F13" s="310"/>
      <c r="G13" s="311"/>
      <c r="H13" s="309" t="str">
        <f>午餐設計表!H13</f>
        <v>麥克雞塊(*2)</v>
      </c>
      <c r="I13" s="310"/>
      <c r="J13" s="311"/>
      <c r="K13" s="309" t="str">
        <f>午餐設計表!K13</f>
        <v>扁蒲燴什錦</v>
      </c>
      <c r="L13" s="310"/>
      <c r="M13" s="311"/>
      <c r="N13" s="309" t="str">
        <f>午餐設計表!N13</f>
        <v>炒履歷青江菜</v>
      </c>
      <c r="O13" s="310"/>
      <c r="P13" s="311"/>
      <c r="Q13" s="309" t="str">
        <f>午餐設計表!Q13</f>
        <v>榨菜肉絲湯</v>
      </c>
      <c r="R13" s="310"/>
      <c r="S13" s="311"/>
      <c r="T13" s="313" t="str">
        <f>午餐設計表!T13</f>
        <v>葡萄(380+10)(精進15元)</v>
      </c>
      <c r="U13" s="18" t="str">
        <f>午餐設計表!U13</f>
        <v>熱量：</v>
      </c>
      <c r="V13" s="114" t="str">
        <f>午餐設計表!V13</f>
        <v>1053大卡</v>
      </c>
    </row>
    <row r="14" spans="2:22" s="5" customFormat="1" ht="21" x14ac:dyDescent="0.3">
      <c r="B14" s="6" t="str">
        <f>午餐設計表!B14</f>
        <v>月</v>
      </c>
      <c r="C14" s="324"/>
      <c r="D14" s="305"/>
      <c r="E14" s="102" t="str">
        <f>午餐設計表!E14</f>
        <v>骨腿丁(CAS)</v>
      </c>
      <c r="F14" s="100">
        <f>午餐設計表!F14</f>
        <v>33</v>
      </c>
      <c r="G14" s="103" t="str">
        <f>午餐設計表!G14</f>
        <v>公斤</v>
      </c>
      <c r="H14" s="102" t="str">
        <f>午餐設計表!H14</f>
        <v>麥克雞塊(CAS)(Ｋ)</v>
      </c>
      <c r="I14" s="100">
        <f>午餐設計表!I14</f>
        <v>21</v>
      </c>
      <c r="J14" s="103" t="str">
        <f>午餐設計表!J14</f>
        <v>公斤</v>
      </c>
      <c r="K14" s="102" t="str">
        <f>午餐設計表!K14</f>
        <v>扁蒲(切片)實重</v>
      </c>
      <c r="L14" s="100">
        <f>午餐設計表!L14</f>
        <v>22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榨菜絲-不辣</v>
      </c>
      <c r="R14" s="100">
        <f>午餐設計表!R14</f>
        <v>7</v>
      </c>
      <c r="S14" s="103" t="str">
        <f>午餐設計表!S14</f>
        <v>公斤</v>
      </c>
      <c r="T14" s="314"/>
      <c r="U14" s="19" t="str">
        <f>午餐設計表!U14</f>
        <v>醣類：</v>
      </c>
      <c r="V14" s="112" t="str">
        <f>午餐設計表!V14</f>
        <v>135.5 g</v>
      </c>
    </row>
    <row r="15" spans="2:22" s="5" customFormat="1" ht="21" x14ac:dyDescent="0.3">
      <c r="B15" s="6">
        <f>午餐設計表!B15</f>
        <v>3</v>
      </c>
      <c r="C15" s="324"/>
      <c r="D15" s="305"/>
      <c r="E15" s="104" t="str">
        <f>午餐設計表!E15</f>
        <v>洋蔥(切大丁)</v>
      </c>
      <c r="F15" s="105">
        <f>午餐設計表!F15</f>
        <v>8</v>
      </c>
      <c r="G15" s="106" t="str">
        <f>午餐設計表!G15</f>
        <v>公斤</v>
      </c>
      <c r="H15" s="104">
        <f>午餐設計表!H15</f>
        <v>0</v>
      </c>
      <c r="I15" s="105">
        <f>午餐設計表!I15</f>
        <v>0</v>
      </c>
      <c r="J15" s="106">
        <f>午餐設計表!J15</f>
        <v>0</v>
      </c>
      <c r="K15" s="104" t="str">
        <f>午餐設計表!K15</f>
        <v>溫體肉絲(井野)(臺灣)</v>
      </c>
      <c r="L15" s="105">
        <f>午餐設計表!L15</f>
        <v>5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溫體肉絲(井野)(臺灣)</v>
      </c>
      <c r="R15" s="105">
        <f>午餐設計表!R15</f>
        <v>2</v>
      </c>
      <c r="S15" s="106" t="str">
        <f>午餐設計表!S15</f>
        <v>公斤</v>
      </c>
      <c r="T15" s="314"/>
      <c r="U15" s="19" t="str">
        <f>午餐設計表!U15</f>
        <v>脂肪：</v>
      </c>
      <c r="V15" s="112" t="str">
        <f>午餐設計表!V15</f>
        <v>36.7 g</v>
      </c>
    </row>
    <row r="16" spans="2:22" s="5" customFormat="1" ht="21" x14ac:dyDescent="0.3">
      <c r="B16" s="6" t="str">
        <f>午餐設計表!B16</f>
        <v>日</v>
      </c>
      <c r="C16" s="324"/>
      <c r="D16" s="305"/>
      <c r="E16" s="104" t="str">
        <f>午餐設計表!E16</f>
        <v>彩色椒(切大丁)QR</v>
      </c>
      <c r="F16" s="105">
        <f>午餐設計表!F16</f>
        <v>2</v>
      </c>
      <c r="G16" s="106" t="str">
        <f>午餐設計表!G16</f>
        <v>公斤</v>
      </c>
      <c r="H16" s="104">
        <f>午餐設計表!H16</f>
        <v>0</v>
      </c>
      <c r="I16" s="105">
        <f>午餐設計表!I16</f>
        <v>0</v>
      </c>
      <c r="J16" s="106">
        <f>午餐設計表!J16</f>
        <v>0</v>
      </c>
      <c r="K16" s="104" t="str">
        <f>午餐設計表!K16</f>
        <v>白精靈菇 (QR)</v>
      </c>
      <c r="L16" s="105">
        <f>午餐設計表!L16</f>
        <v>2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金針菇(QR)</v>
      </c>
      <c r="R16" s="105">
        <f>午餐設計表!R16</f>
        <v>2</v>
      </c>
      <c r="S16" s="106" t="str">
        <f>午餐設計表!S16</f>
        <v>公斤</v>
      </c>
      <c r="T16" s="314"/>
      <c r="U16" s="19" t="str">
        <f>午餐設計表!U16</f>
        <v>蛋白質：</v>
      </c>
      <c r="V16" s="112" t="str">
        <f>午餐設計表!V16</f>
        <v>46.5 g</v>
      </c>
    </row>
    <row r="17" spans="2:22" s="5" customFormat="1" ht="21" x14ac:dyDescent="0.3">
      <c r="B17" s="307" t="str">
        <f>午餐設計表!B17</f>
        <v>星期二</v>
      </c>
      <c r="C17" s="324"/>
      <c r="D17" s="305"/>
      <c r="E17" s="104" t="str">
        <f>午餐設計表!E17</f>
        <v>照燒醬(3K瓶)</v>
      </c>
      <c r="F17" s="105">
        <f>午餐設計表!F17</f>
        <v>1</v>
      </c>
      <c r="G17" s="106" t="str">
        <f>午餐設計表!G17</f>
        <v>瓶</v>
      </c>
      <c r="H17" s="104">
        <f>午餐設計表!H17</f>
        <v>0</v>
      </c>
      <c r="I17" s="105">
        <f>午餐設計表!I17</f>
        <v>0</v>
      </c>
      <c r="J17" s="106">
        <f>午餐設計表!J17</f>
        <v>0</v>
      </c>
      <c r="K17" s="104" t="str">
        <f>午餐設計表!K17</f>
        <v>紅蘿蔔(切片)</v>
      </c>
      <c r="L17" s="105">
        <f>午餐設計表!L17</f>
        <v>1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 t="str">
        <f>午餐設計表!Q17</f>
        <v>薑絲(0.6K/包)</v>
      </c>
      <c r="R17" s="105">
        <f>午餐設計表!R17</f>
        <v>0.5</v>
      </c>
      <c r="S17" s="106" t="str">
        <f>午餐設計表!S17</f>
        <v>包</v>
      </c>
      <c r="T17" s="314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7"/>
      <c r="C18" s="325"/>
      <c r="D18" s="305"/>
      <c r="E18" s="104" t="str">
        <f>午餐設計表!E18</f>
        <v>蒜仁(0.3K/包)</v>
      </c>
      <c r="F18" s="105">
        <f>午餐設計表!F18</f>
        <v>1</v>
      </c>
      <c r="G18" s="106" t="str">
        <f>午餐設計表!G18</f>
        <v>包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蝦米</v>
      </c>
      <c r="L18" s="105">
        <f>午餐設計表!L18</f>
        <v>0.1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4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8"/>
      <c r="C19" s="8">
        <f>午餐設計表!C19</f>
        <v>0</v>
      </c>
      <c r="D19" s="305"/>
      <c r="E19" s="104" t="str">
        <f>午餐設計表!E19</f>
        <v>蔥(0.5K/把)</v>
      </c>
      <c r="F19" s="105">
        <f>午餐設計表!F19</f>
        <v>1</v>
      </c>
      <c r="G19" s="106" t="str">
        <f>午餐設計表!G19</f>
        <v>把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4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05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5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22"/>
      <c r="E21" s="319" t="str">
        <f>午餐設計表!E21</f>
        <v>全穀雜糧類:6.3份 乳品類:0.0份 豆魚蛋肉類:3.7份 蔬菜類:1.9份 水果類:0.9份 油脂與堅果種子類:2.4份</v>
      </c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1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6</v>
      </c>
      <c r="C22" s="323">
        <f>午餐設計表!C22</f>
        <v>0</v>
      </c>
      <c r="D22" s="304" t="str">
        <f>午餐設計表!D22</f>
        <v>紫米飯</v>
      </c>
      <c r="E22" s="309" t="str">
        <f>午餐設計表!E22</f>
        <v>沙茶肉片</v>
      </c>
      <c r="F22" s="310"/>
      <c r="G22" s="311"/>
      <c r="H22" s="309" t="str">
        <f>午餐設計表!H22</f>
        <v>拌三絲</v>
      </c>
      <c r="I22" s="310"/>
      <c r="J22" s="311"/>
      <c r="K22" s="309" t="str">
        <f>午餐設計表!K22</f>
        <v>蔥花菜脯蛋</v>
      </c>
      <c r="L22" s="310"/>
      <c r="M22" s="311"/>
      <c r="N22" s="309" t="str">
        <f>午餐設計表!N22</f>
        <v>炒履歷蚵白菜</v>
      </c>
      <c r="O22" s="310"/>
      <c r="P22" s="311"/>
      <c r="Q22" s="309" t="str">
        <f>午餐設計表!Q22</f>
        <v>菜頭排骨湯</v>
      </c>
      <c r="R22" s="310"/>
      <c r="S22" s="311"/>
      <c r="T22" s="313" t="str">
        <f>午餐設計表!T22</f>
        <v>光泉鮮奶(380+10備)(精進)</v>
      </c>
      <c r="U22" s="18" t="str">
        <f>午餐設計表!U22</f>
        <v>熱量：</v>
      </c>
      <c r="V22" s="114" t="str">
        <f>午餐設計表!V22</f>
        <v>1063大卡</v>
      </c>
    </row>
    <row r="23" spans="2:22" s="5" customFormat="1" ht="21" x14ac:dyDescent="0.3">
      <c r="B23" s="6" t="str">
        <f>午餐設計表!B23</f>
        <v>月</v>
      </c>
      <c r="C23" s="324"/>
      <c r="D23" s="305"/>
      <c r="E23" s="102" t="str">
        <f>午餐設計表!E23</f>
        <v>溫體肉片(井野)(臺灣)</v>
      </c>
      <c r="F23" s="100">
        <f>午餐設計表!F23</f>
        <v>27</v>
      </c>
      <c r="G23" s="103" t="str">
        <f>午餐設計表!G23</f>
        <v>公斤</v>
      </c>
      <c r="H23" s="102" t="str">
        <f>午餐設計表!H23</f>
        <v>黃豆芽</v>
      </c>
      <c r="I23" s="100">
        <f>午餐設計表!I23</f>
        <v>11</v>
      </c>
      <c r="J23" s="103" t="str">
        <f>午餐設計表!J23</f>
        <v>公斤</v>
      </c>
      <c r="K23" s="102" t="str">
        <f>午餐設計表!K23</f>
        <v>洗選蛋(QR)</v>
      </c>
      <c r="L23" s="100">
        <f>午餐設計表!L23</f>
        <v>24</v>
      </c>
      <c r="M23" s="103" t="str">
        <f>午餐設計表!M23</f>
        <v>公斤</v>
      </c>
      <c r="N23" s="102" t="str">
        <f>午餐設計表!N23</f>
        <v>履歷蚵白菜(切實重)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菜頭(切中丁)</v>
      </c>
      <c r="R23" s="100">
        <f>午餐設計表!R23</f>
        <v>12</v>
      </c>
      <c r="S23" s="103" t="str">
        <f>午餐設計表!S23</f>
        <v>公斤</v>
      </c>
      <c r="T23" s="314"/>
      <c r="U23" s="19" t="str">
        <f>午餐設計表!U23</f>
        <v>醣類：</v>
      </c>
      <c r="V23" s="112" t="str">
        <f>午餐設計表!V23</f>
        <v>113.5 g</v>
      </c>
    </row>
    <row r="24" spans="2:22" s="5" customFormat="1" ht="21" x14ac:dyDescent="0.3">
      <c r="B24" s="6">
        <f>午餐設計表!B24</f>
        <v>4</v>
      </c>
      <c r="C24" s="324"/>
      <c r="D24" s="305"/>
      <c r="E24" s="104" t="str">
        <f>午餐設計表!E24</f>
        <v>洋蔥(切大丁)</v>
      </c>
      <c r="F24" s="105">
        <f>午餐設計表!F24</f>
        <v>11</v>
      </c>
      <c r="G24" s="106" t="str">
        <f>午餐設計表!G24</f>
        <v>公斤</v>
      </c>
      <c r="H24" s="104" t="str">
        <f>午餐設計表!H24</f>
        <v>非基改濕豆包切絲(Ｋ)榮洲</v>
      </c>
      <c r="I24" s="105">
        <f>午餐設計表!I24</f>
        <v>6</v>
      </c>
      <c r="J24" s="106" t="str">
        <f>午餐設計表!J24</f>
        <v>公斤</v>
      </c>
      <c r="K24" s="104" t="str">
        <f>午餐設計表!K24</f>
        <v>碎脯(細)</v>
      </c>
      <c r="L24" s="105">
        <f>午餐設計表!L24</f>
        <v>6</v>
      </c>
      <c r="M24" s="106" t="str">
        <f>午餐設計表!M24</f>
        <v>公斤</v>
      </c>
      <c r="N24" s="104" t="str">
        <f>午餐設計表!N24</f>
        <v>薑絲(0.6K/包)</v>
      </c>
      <c r="O24" s="105">
        <f>午餐設計表!O24</f>
        <v>0.5</v>
      </c>
      <c r="P24" s="106" t="str">
        <f>午餐設計表!P24</f>
        <v>包</v>
      </c>
      <c r="Q24" s="104" t="str">
        <f>午餐設計表!Q24</f>
        <v>小排骨(肉)井野</v>
      </c>
      <c r="R24" s="105">
        <f>午餐設計表!R24</f>
        <v>4</v>
      </c>
      <c r="S24" s="106" t="str">
        <f>午餐設計表!S24</f>
        <v>公斤</v>
      </c>
      <c r="T24" s="314"/>
      <c r="U24" s="19" t="str">
        <f>午餐設計表!U24</f>
        <v>脂肪：</v>
      </c>
      <c r="V24" s="112" t="str">
        <f>午餐設計表!V24</f>
        <v>45.5 g</v>
      </c>
    </row>
    <row r="25" spans="2:22" s="5" customFormat="1" ht="21" x14ac:dyDescent="0.3">
      <c r="B25" s="6" t="str">
        <f>午餐設計表!B25</f>
        <v>日</v>
      </c>
      <c r="C25" s="324"/>
      <c r="D25" s="305"/>
      <c r="E25" s="104" t="str">
        <f>午餐設計表!E25</f>
        <v>沙茶醬牛頭牌(3K)</v>
      </c>
      <c r="F25" s="105">
        <f>午餐設計表!F25</f>
        <v>1</v>
      </c>
      <c r="G25" s="106" t="str">
        <f>午餐設計表!G25</f>
        <v>罐</v>
      </c>
      <c r="H25" s="104" t="str">
        <f>午餐設計表!H25</f>
        <v>非基改(細)白干絲(榮洲)</v>
      </c>
      <c r="I25" s="105">
        <f>午餐設計表!I25</f>
        <v>5</v>
      </c>
      <c r="J25" s="106" t="str">
        <f>午餐設計表!J25</f>
        <v>公斤</v>
      </c>
      <c r="K25" s="104" t="str">
        <f>午餐設計表!K25</f>
        <v>蔥(0.5K/把)</v>
      </c>
      <c r="L25" s="105">
        <f>午餐設計表!L25</f>
        <v>1</v>
      </c>
      <c r="M25" s="106" t="str">
        <f>午餐設計表!M25</f>
        <v>把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香菜(150g/把)</v>
      </c>
      <c r="R25" s="105">
        <f>午餐設計表!R25</f>
        <v>0.5</v>
      </c>
      <c r="S25" s="106" t="str">
        <f>午餐設計表!S25</f>
        <v>把</v>
      </c>
      <c r="T25" s="314"/>
      <c r="U25" s="19" t="str">
        <f>午餐設計表!U25</f>
        <v>蛋白質：</v>
      </c>
      <c r="V25" s="112" t="str">
        <f>午餐設計表!V25</f>
        <v>50.1 g</v>
      </c>
    </row>
    <row r="26" spans="2:22" s="5" customFormat="1" ht="21" x14ac:dyDescent="0.3">
      <c r="B26" s="307" t="str">
        <f>午餐設計表!B26</f>
        <v>星期三</v>
      </c>
      <c r="C26" s="324"/>
      <c r="D26" s="305"/>
      <c r="E26" s="104" t="str">
        <f>午餐設計表!E26</f>
        <v>碎蒜(0.6K/包)</v>
      </c>
      <c r="F26" s="105">
        <f>午餐設計表!F26</f>
        <v>1</v>
      </c>
      <c r="G26" s="106" t="str">
        <f>午餐設計表!G26</f>
        <v>包</v>
      </c>
      <c r="H26" s="104" t="str">
        <f>午餐設計表!H26</f>
        <v>海帶絲</v>
      </c>
      <c r="I26" s="105">
        <f>午餐設計表!I26</f>
        <v>3</v>
      </c>
      <c r="J26" s="106" t="str">
        <f>午餐設計表!J26</f>
        <v>公斤</v>
      </c>
      <c r="K26" s="104">
        <f>午餐設計表!K26</f>
        <v>0</v>
      </c>
      <c r="L26" s="105">
        <f>午餐設計表!L26</f>
        <v>0</v>
      </c>
      <c r="M26" s="106">
        <f>午餐設計表!M26</f>
        <v>0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>
        <f>午餐設計表!Q26</f>
        <v>0</v>
      </c>
      <c r="R26" s="105">
        <f>午餐設計表!R26</f>
        <v>0</v>
      </c>
      <c r="S26" s="106">
        <f>午餐設計表!S26</f>
        <v>0</v>
      </c>
      <c r="T26" s="314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7"/>
      <c r="C27" s="325"/>
      <c r="D27" s="305"/>
      <c r="E27" s="104" t="str">
        <f>午餐設計表!E27</f>
        <v>蔥(0.5K/把)</v>
      </c>
      <c r="F27" s="105">
        <f>午餐設計表!F27</f>
        <v>1</v>
      </c>
      <c r="G27" s="106" t="str">
        <f>午餐設計表!G27</f>
        <v>把</v>
      </c>
      <c r="H27" s="104" t="str">
        <f>午餐設計表!H27</f>
        <v>紅蘿蔔(切絲)</v>
      </c>
      <c r="I27" s="105">
        <f>午餐設計表!I27</f>
        <v>1</v>
      </c>
      <c r="J27" s="106" t="str">
        <f>午餐設計表!J27</f>
        <v>公斤</v>
      </c>
      <c r="K27" s="104">
        <f>午餐設計表!K27</f>
        <v>0</v>
      </c>
      <c r="L27" s="105">
        <f>午餐設計表!L27</f>
        <v>0</v>
      </c>
      <c r="M27" s="106">
        <f>午餐設計表!M27</f>
        <v>0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>
        <f>午餐設計表!Q27</f>
        <v>0</v>
      </c>
      <c r="R27" s="105">
        <f>午餐設計表!R27</f>
        <v>0</v>
      </c>
      <c r="S27" s="106">
        <f>午餐設計表!S27</f>
        <v>0</v>
      </c>
      <c r="T27" s="314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8"/>
      <c r="C28" s="8">
        <f>午餐設計表!C28</f>
        <v>0</v>
      </c>
      <c r="D28" s="305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 t="str">
        <f>午餐設計表!H28</f>
        <v>芹菜(去頭葉)</v>
      </c>
      <c r="I28" s="105">
        <f>午餐設計表!I28</f>
        <v>1</v>
      </c>
      <c r="J28" s="106" t="str">
        <f>午餐設計表!J28</f>
        <v>公斤</v>
      </c>
      <c r="K28" s="104">
        <f>午餐設計表!K28</f>
        <v>0</v>
      </c>
      <c r="L28" s="105">
        <f>午餐設計表!L28</f>
        <v>0</v>
      </c>
      <c r="M28" s="106">
        <f>午餐設計表!M28</f>
        <v>0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>
        <f>午餐設計表!Q28</f>
        <v>0</v>
      </c>
      <c r="R28" s="105">
        <f>午餐設計表!R28</f>
        <v>0</v>
      </c>
      <c r="S28" s="106">
        <f>午餐設計表!S28</f>
        <v>0</v>
      </c>
      <c r="T28" s="314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05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>
        <f>午餐設計表!Q29</f>
        <v>0</v>
      </c>
      <c r="R29" s="110">
        <f>午餐設計表!R29</f>
        <v>0</v>
      </c>
      <c r="S29" s="111">
        <f>午餐設計表!S29</f>
        <v>0</v>
      </c>
      <c r="T29" s="315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22"/>
      <c r="E30" s="319" t="str">
        <f>午餐設計表!E30</f>
        <v>全穀雜糧類:6.3份 乳品類:0.9份 豆魚蛋肉類:3.9份 蔬菜類:2.0份 水果類:0.0份 油脂與堅果種子類:2.4份</v>
      </c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1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6</v>
      </c>
      <c r="C31" s="323">
        <f>午餐設計表!C31</f>
        <v>0</v>
      </c>
      <c r="D31" s="304" t="str">
        <f>午餐設計表!D31</f>
        <v>紫米飯</v>
      </c>
      <c r="E31" s="309" t="str">
        <f>午餐設計表!E31</f>
        <v>蒲燒鯰魚</v>
      </c>
      <c r="F31" s="310"/>
      <c r="G31" s="311"/>
      <c r="H31" s="309" t="str">
        <f>午餐設計表!H31</f>
        <v>咖哩洋芋</v>
      </c>
      <c r="I31" s="310"/>
      <c r="J31" s="311"/>
      <c r="K31" s="309" t="str">
        <f>午餐設計表!K31</f>
        <v>桂竹筍炒肉絲</v>
      </c>
      <c r="L31" s="310"/>
      <c r="M31" s="311"/>
      <c r="N31" s="309" t="str">
        <f>午餐設計表!N31</f>
        <v>炒履歷油菜</v>
      </c>
      <c r="O31" s="310"/>
      <c r="P31" s="311"/>
      <c r="Q31" s="309" t="str">
        <f>午餐設計表!Q31</f>
        <v>酸辣湯</v>
      </c>
      <c r="R31" s="310"/>
      <c r="S31" s="311"/>
      <c r="T31" s="313">
        <f>午餐設計表!T31</f>
        <v>0</v>
      </c>
      <c r="U31" s="18" t="str">
        <f>午餐設計表!U31</f>
        <v>熱量：</v>
      </c>
      <c r="V31" s="114" t="str">
        <f>午餐設計表!V31</f>
        <v>800大卡</v>
      </c>
    </row>
    <row r="32" spans="2:22" ht="21" x14ac:dyDescent="0.25">
      <c r="B32" s="6" t="str">
        <f>午餐設計表!B32</f>
        <v>月</v>
      </c>
      <c r="C32" s="324"/>
      <c r="D32" s="305"/>
      <c r="E32" s="102" t="str">
        <f>午餐設計表!E32</f>
        <v>蒲燒鯰魚(45g)(QR)</v>
      </c>
      <c r="F32" s="100">
        <f>午餐設計表!F32</f>
        <v>361</v>
      </c>
      <c r="G32" s="103" t="str">
        <f>午餐設計表!G32</f>
        <v>片</v>
      </c>
      <c r="H32" s="102" t="str">
        <f>午餐設計表!H32</f>
        <v>洋芋(切中丁)</v>
      </c>
      <c r="I32" s="100">
        <f>午餐設計表!I32</f>
        <v>15</v>
      </c>
      <c r="J32" s="103" t="str">
        <f>午餐設計表!J32</f>
        <v>公斤</v>
      </c>
      <c r="K32" s="102" t="str">
        <f>午餐設計表!K32</f>
        <v>熟桂竹筍(切)淨重</v>
      </c>
      <c r="L32" s="100">
        <f>午餐設計表!L32</f>
        <v>26</v>
      </c>
      <c r="M32" s="103" t="str">
        <f>午餐設計表!M32</f>
        <v>公斤</v>
      </c>
      <c r="N32" s="102" t="str">
        <f>午餐設計表!N32</f>
        <v>履歷油菜(切實重)</v>
      </c>
      <c r="O32" s="100">
        <f>午餐設計表!O32</f>
        <v>29</v>
      </c>
      <c r="P32" s="103" t="str">
        <f>午餐設計表!P32</f>
        <v>公斤</v>
      </c>
      <c r="Q32" s="102" t="str">
        <f>午餐設計表!Q32</f>
        <v>洗選蛋(QR)</v>
      </c>
      <c r="R32" s="100">
        <f>午餐設計表!R32</f>
        <v>2.5</v>
      </c>
      <c r="S32" s="103" t="str">
        <f>午餐設計表!S32</f>
        <v>公斤</v>
      </c>
      <c r="T32" s="314"/>
      <c r="U32" s="19" t="str">
        <f>午餐設計表!U32</f>
        <v>醣類：</v>
      </c>
      <c r="V32" s="112" t="str">
        <f>午餐設計表!V32</f>
        <v>120.8 g</v>
      </c>
    </row>
    <row r="33" spans="2:22" ht="21" x14ac:dyDescent="0.25">
      <c r="B33" s="6">
        <f>午餐設計表!B33</f>
        <v>5</v>
      </c>
      <c r="C33" s="324"/>
      <c r="D33" s="305"/>
      <c r="E33" s="104" t="str">
        <f>午餐設計表!E33</f>
        <v>蒲燒鯰魚(45g)備品(QR)</v>
      </c>
      <c r="F33" s="105">
        <f>午餐設計表!F33</f>
        <v>20</v>
      </c>
      <c r="G33" s="106" t="str">
        <f>午餐設計表!G33</f>
        <v>片</v>
      </c>
      <c r="H33" s="104" t="str">
        <f>午餐設計表!H33</f>
        <v>溫體肉丁(井野)(臺灣)</v>
      </c>
      <c r="I33" s="105">
        <f>午餐設計表!I33</f>
        <v>6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4</v>
      </c>
      <c r="M33" s="106" t="str">
        <f>午餐設計表!M33</f>
        <v>公斤</v>
      </c>
      <c r="N33" s="104" t="str">
        <f>午餐設計表!N33</f>
        <v>碎蒜(0.3K/包)</v>
      </c>
      <c r="O33" s="105">
        <f>午餐設計表!O33</f>
        <v>1</v>
      </c>
      <c r="P33" s="106" t="str">
        <f>午餐設計表!P33</f>
        <v>包</v>
      </c>
      <c r="Q33" s="104" t="str">
        <f>午餐設計表!Q33</f>
        <v>溫體肉絲(井野)(臺灣)</v>
      </c>
      <c r="R33" s="105">
        <f>午餐設計表!R33</f>
        <v>2.5</v>
      </c>
      <c r="S33" s="106" t="str">
        <f>午餐設計表!S33</f>
        <v>公斤</v>
      </c>
      <c r="T33" s="314"/>
      <c r="U33" s="19" t="str">
        <f>午餐設計表!U33</f>
        <v>脂肪：</v>
      </c>
      <c r="V33" s="112" t="str">
        <f>午餐設計表!V33</f>
        <v>21.2 g</v>
      </c>
    </row>
    <row r="34" spans="2:22" ht="21" x14ac:dyDescent="0.25">
      <c r="B34" s="6" t="str">
        <f>午餐設計表!B34</f>
        <v>日</v>
      </c>
      <c r="C34" s="324"/>
      <c r="D34" s="305"/>
      <c r="E34" s="104" t="str">
        <f>午餐設計表!E34</f>
        <v>蒜仁(0.3K/包)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蕃薯(切中丁)</v>
      </c>
      <c r="I34" s="105">
        <f>午餐設計表!I34</f>
        <v>4</v>
      </c>
      <c r="J34" s="106" t="str">
        <f>午餐設計表!J34</f>
        <v>公斤</v>
      </c>
      <c r="K34" s="104" t="str">
        <f>午餐設計表!K34</f>
        <v>紅蘿蔔(切絲)</v>
      </c>
      <c r="L34" s="105">
        <f>午餐設計表!L34</f>
        <v>1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豆腐榮洲(切小丁)(4.5K)非</v>
      </c>
      <c r="R34" s="105">
        <f>午餐設計表!R34</f>
        <v>2</v>
      </c>
      <c r="S34" s="106" t="str">
        <f>午餐設計表!S34</f>
        <v>板</v>
      </c>
      <c r="T34" s="314"/>
      <c r="U34" s="19" t="str">
        <f>午餐設計表!U34</f>
        <v>蛋白質：</v>
      </c>
      <c r="V34" s="112" t="str">
        <f>午餐設計表!V34</f>
        <v>31.5 g</v>
      </c>
    </row>
    <row r="35" spans="2:22" ht="21" x14ac:dyDescent="0.25">
      <c r="B35" s="307" t="str">
        <f>午餐設計表!B35</f>
        <v>星期四</v>
      </c>
      <c r="C35" s="324"/>
      <c r="D35" s="305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洋蔥(切中丁)</v>
      </c>
      <c r="I35" s="105">
        <f>午餐設計表!I35</f>
        <v>3</v>
      </c>
      <c r="J35" s="106" t="str">
        <f>午餐設計表!J35</f>
        <v>公斤</v>
      </c>
      <c r="K35" s="104">
        <f>午餐設計表!K35</f>
        <v>0</v>
      </c>
      <c r="L35" s="105">
        <f>午餐設計表!L35</f>
        <v>0</v>
      </c>
      <c r="M35" s="106">
        <f>午餐設計表!M35</f>
        <v>0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紅蘿蔔(切絲)</v>
      </c>
      <c r="R35" s="105">
        <f>午餐設計表!R35</f>
        <v>1.5</v>
      </c>
      <c r="S35" s="106" t="str">
        <f>午餐設計表!S35</f>
        <v>公斤</v>
      </c>
      <c r="T35" s="314"/>
      <c r="U35" s="19">
        <f>午餐設計表!U35</f>
        <v>0</v>
      </c>
      <c r="V35" s="112">
        <f>午餐設計表!V35</f>
        <v>0</v>
      </c>
    </row>
    <row r="36" spans="2:22" ht="21" x14ac:dyDescent="0.25">
      <c r="B36" s="307"/>
      <c r="C36" s="325"/>
      <c r="D36" s="305"/>
      <c r="E36" s="104" t="str">
        <f>午餐設計表!E36</f>
        <v>白芝麻(熟)(標示日期)</v>
      </c>
      <c r="F36" s="105">
        <f>午餐設計表!F36</f>
        <v>0.1</v>
      </c>
      <c r="G36" s="106" t="str">
        <f>午餐設計表!G36</f>
        <v>公斤</v>
      </c>
      <c r="H36" s="104" t="str">
        <f>午餐設計表!H36</f>
        <v>紅蘿蔔(切中丁)</v>
      </c>
      <c r="I36" s="105">
        <f>午餐設計表!I36</f>
        <v>3</v>
      </c>
      <c r="J36" s="106" t="str">
        <f>午餐設計表!J36</f>
        <v>公斤</v>
      </c>
      <c r="K36" s="104">
        <f>午餐設計表!K36</f>
        <v>0</v>
      </c>
      <c r="L36" s="105">
        <f>午餐設計表!L36</f>
        <v>0</v>
      </c>
      <c r="M36" s="106">
        <f>午餐設計表!M36</f>
        <v>0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 t="str">
        <f>午餐設計表!Q36</f>
        <v>金針菇(QR)</v>
      </c>
      <c r="R36" s="105">
        <f>午餐設計表!R36</f>
        <v>1.5</v>
      </c>
      <c r="S36" s="106" t="str">
        <f>午餐設計表!S36</f>
        <v>公斤</v>
      </c>
      <c r="T36" s="314"/>
      <c r="U36" s="19">
        <f>午餐設計表!U36</f>
        <v>0</v>
      </c>
      <c r="V36" s="112">
        <f>午餐設計表!V36</f>
        <v>0</v>
      </c>
    </row>
    <row r="37" spans="2:22" ht="21" x14ac:dyDescent="0.25">
      <c r="B37" s="308"/>
      <c r="C37" s="8">
        <f>午餐設計表!C37</f>
        <v>0</v>
      </c>
      <c r="D37" s="305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 t="str">
        <f>午餐設計表!H37</f>
        <v>咖哩粉小磨坊(600g)</v>
      </c>
      <c r="I37" s="105">
        <f>午餐設計表!I37</f>
        <v>1</v>
      </c>
      <c r="J37" s="106" t="str">
        <f>午餐設計表!J37</f>
        <v>盒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 t="str">
        <f>午餐設計表!Q37</f>
        <v>木耳(切絲)(QR)</v>
      </c>
      <c r="R37" s="105">
        <f>午餐設計表!R37</f>
        <v>1</v>
      </c>
      <c r="S37" s="106" t="str">
        <f>午餐設計表!S37</f>
        <v>公斤</v>
      </c>
      <c r="T37" s="314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05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 t="str">
        <f>午餐設計表!Q38</f>
        <v>香菜(150g/把)</v>
      </c>
      <c r="R38" s="110">
        <f>午餐設計表!R38</f>
        <v>0.5</v>
      </c>
      <c r="S38" s="111" t="str">
        <f>午餐設計表!S38</f>
        <v>把</v>
      </c>
      <c r="T38" s="315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381</v>
      </c>
      <c r="C39" s="9">
        <f>午餐設計表!C39</f>
        <v>0</v>
      </c>
      <c r="D39" s="322"/>
      <c r="E39" s="329" t="str">
        <f>午餐設計表!E39</f>
        <v>全穀雜糧類:6.8份 乳品類:0.0份 豆魚蛋肉類:2.5份 蔬菜類:1.8份 水果類:0.0份 油脂與堅果種子類:2.4份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6</v>
      </c>
      <c r="C40" s="323">
        <f>午餐設計表!C40</f>
        <v>0</v>
      </c>
      <c r="D40" s="304" t="str">
        <f>午餐設計表!D40</f>
        <v>白米飯</v>
      </c>
      <c r="E40" s="309" t="str">
        <f>午餐設計表!E40</f>
        <v>紅燒豬腳</v>
      </c>
      <c r="F40" s="310"/>
      <c r="G40" s="311"/>
      <c r="H40" s="309" t="str">
        <f>午餐設計表!H40</f>
        <v>壽喜燒白菜</v>
      </c>
      <c r="I40" s="310"/>
      <c r="J40" s="311"/>
      <c r="K40" s="309" t="str">
        <f>午餐設計表!K40</f>
        <v>滷蛋</v>
      </c>
      <c r="L40" s="310"/>
      <c r="M40" s="311"/>
      <c r="N40" s="309" t="str">
        <f>午餐設計表!N40</f>
        <v>炒有機小松菜</v>
      </c>
      <c r="O40" s="310"/>
      <c r="P40" s="311"/>
      <c r="Q40" s="309" t="str">
        <f>午餐設計表!Q40</f>
        <v>味噌魚干湯</v>
      </c>
      <c r="R40" s="310"/>
      <c r="S40" s="311"/>
      <c r="T40" s="313" t="str">
        <f>午餐設計表!T40</f>
        <v>蘋果(380+10)(精進15元)</v>
      </c>
      <c r="U40" s="18" t="str">
        <f>午餐設計表!U40</f>
        <v>熱量：</v>
      </c>
      <c r="V40" s="114" t="str">
        <f>午餐設計表!V40</f>
        <v>677大卡</v>
      </c>
    </row>
    <row r="41" spans="2:22" ht="21" x14ac:dyDescent="0.25">
      <c r="B41" s="6" t="str">
        <f>午餐設計表!B41</f>
        <v>月</v>
      </c>
      <c r="C41" s="324"/>
      <c r="D41" s="305"/>
      <c r="E41" s="102" t="str">
        <f>午餐設計表!E41</f>
        <v>溫體肉丁(井野)(臺灣)</v>
      </c>
      <c r="F41" s="100">
        <f>午餐設計表!F41</f>
        <v>18</v>
      </c>
      <c r="G41" s="103" t="str">
        <f>午餐設計表!G41</f>
        <v>公斤</v>
      </c>
      <c r="H41" s="102" t="str">
        <f>午餐設計表!H41</f>
        <v>大白菜(切實重)</v>
      </c>
      <c r="I41" s="100">
        <f>午餐設計表!I41</f>
        <v>27</v>
      </c>
      <c r="J41" s="103" t="str">
        <f>午餐設計表!J41</f>
        <v>公斤</v>
      </c>
      <c r="K41" s="102" t="str">
        <f>午餐設計表!K41</f>
        <v>滷雞蛋(國產:台灣)</v>
      </c>
      <c r="L41" s="100">
        <f>午餐設計表!L41</f>
        <v>361</v>
      </c>
      <c r="M41" s="103" t="str">
        <f>午餐設計表!M41</f>
        <v>個</v>
      </c>
      <c r="N41" s="102" t="str">
        <f>午餐設計表!N41</f>
        <v>有機小松菜(尚紘-彰)(切)</v>
      </c>
      <c r="O41" s="100">
        <f>午餐設計表!O41</f>
        <v>29</v>
      </c>
      <c r="P41" s="103" t="str">
        <f>午餐設計表!P41</f>
        <v>公斤</v>
      </c>
      <c r="Q41" s="102" t="str">
        <f>午餐設計表!Q41</f>
        <v>味噌(Ｋ)</v>
      </c>
      <c r="R41" s="100">
        <f>午餐設計表!R41</f>
        <v>4</v>
      </c>
      <c r="S41" s="103" t="str">
        <f>午餐設計表!S41</f>
        <v>公斤</v>
      </c>
      <c r="T41" s="314"/>
      <c r="U41" s="19" t="str">
        <f>午餐設計表!U41</f>
        <v>醣類：</v>
      </c>
      <c r="V41" s="112" t="str">
        <f>午餐設計表!V41</f>
        <v>74.1 g</v>
      </c>
    </row>
    <row r="42" spans="2:22" ht="21" x14ac:dyDescent="0.25">
      <c r="B42" s="6">
        <f>午餐設計表!B42</f>
        <v>6</v>
      </c>
      <c r="C42" s="324"/>
      <c r="D42" s="305"/>
      <c r="E42" s="104" t="str">
        <f>午餐設計表!E42</f>
        <v>豬腳丁(有肉)井野</v>
      </c>
      <c r="F42" s="105">
        <f>午餐設計表!F42</f>
        <v>15</v>
      </c>
      <c r="G42" s="106" t="str">
        <f>午餐設計表!G42</f>
        <v>公斤</v>
      </c>
      <c r="H42" s="104" t="str">
        <f>午餐設計表!H42</f>
        <v>溫體肉絲(井野)(臺灣)</v>
      </c>
      <c r="I42" s="105">
        <f>午餐設計表!I42</f>
        <v>4</v>
      </c>
      <c r="J42" s="106" t="str">
        <f>午餐設計表!J42</f>
        <v>公斤</v>
      </c>
      <c r="K42" s="104" t="str">
        <f>午餐設計表!K42</f>
        <v>滷雞蛋(國產:台灣)(備品)</v>
      </c>
      <c r="L42" s="105">
        <f>午餐設計表!L42</f>
        <v>20</v>
      </c>
      <c r="M42" s="106" t="str">
        <f>午餐設計表!M42</f>
        <v>個</v>
      </c>
      <c r="N42" s="104" t="str">
        <f>午餐設計表!N42</f>
        <v>碎蒜(0.3K/包)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小魚干</v>
      </c>
      <c r="R42" s="105">
        <f>午餐設計表!R42</f>
        <v>1</v>
      </c>
      <c r="S42" s="106" t="str">
        <f>午餐設計表!S42</f>
        <v>公斤</v>
      </c>
      <c r="T42" s="314"/>
      <c r="U42" s="19" t="str">
        <f>午餐設計表!U42</f>
        <v>脂肪：</v>
      </c>
      <c r="V42" s="112" t="str">
        <f>午餐設計表!V42</f>
        <v>26.6 g</v>
      </c>
    </row>
    <row r="43" spans="2:22" ht="21" x14ac:dyDescent="0.25">
      <c r="B43" s="6" t="str">
        <f>午餐設計表!B43</f>
        <v>日</v>
      </c>
      <c r="C43" s="324"/>
      <c r="D43" s="305"/>
      <c r="E43" s="104" t="str">
        <f>午餐設計表!E43</f>
        <v>熟花生</v>
      </c>
      <c r="F43" s="105">
        <f>午餐設計表!F43</f>
        <v>2</v>
      </c>
      <c r="G43" s="106" t="str">
        <f>午餐設計表!G43</f>
        <v>公斤</v>
      </c>
      <c r="H43" s="104" t="str">
        <f>午餐設計表!H43</f>
        <v>金針菇(QR)</v>
      </c>
      <c r="I43" s="105">
        <f>午餐設計表!I43</f>
        <v>3</v>
      </c>
      <c r="J43" s="106" t="str">
        <f>午餐設計表!J43</f>
        <v>公斤</v>
      </c>
      <c r="K43" s="104">
        <f>午餐設計表!K43</f>
        <v>0</v>
      </c>
      <c r="L43" s="105">
        <f>午餐設計表!L43</f>
        <v>0</v>
      </c>
      <c r="M43" s="106">
        <f>午餐設計表!M43</f>
        <v>0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薑絲(0.6K/包)</v>
      </c>
      <c r="R43" s="105">
        <f>午餐設計表!R43</f>
        <v>0.5</v>
      </c>
      <c r="S43" s="106" t="str">
        <f>午餐設計表!S43</f>
        <v>包</v>
      </c>
      <c r="T43" s="314"/>
      <c r="U43" s="19" t="str">
        <f>午餐設計表!U43</f>
        <v>蛋白質：</v>
      </c>
      <c r="V43" s="112" t="str">
        <f>午餐設計表!V43</f>
        <v>37.1 g</v>
      </c>
    </row>
    <row r="44" spans="2:22" ht="21" x14ac:dyDescent="0.25">
      <c r="B44" s="307" t="str">
        <f>午餐設計表!B44</f>
        <v>星期五</v>
      </c>
      <c r="C44" s="324"/>
      <c r="D44" s="305"/>
      <c r="E44" s="104" t="str">
        <f>午餐設計表!E44</f>
        <v>紅蘿蔔(切中丁)</v>
      </c>
      <c r="F44" s="105">
        <f>午餐設計表!F44</f>
        <v>2</v>
      </c>
      <c r="G44" s="106" t="str">
        <f>午餐設計表!G44</f>
        <v>公斤</v>
      </c>
      <c r="H44" s="104" t="str">
        <f>午餐設計表!H44</f>
        <v>木耳(切絲)(QR)</v>
      </c>
      <c r="I44" s="105">
        <f>午餐設計表!I44</f>
        <v>1</v>
      </c>
      <c r="J44" s="106" t="str">
        <f>午餐設計表!J44</f>
        <v>公斤</v>
      </c>
      <c r="K44" s="104">
        <f>午餐設計表!K44</f>
        <v>0</v>
      </c>
      <c r="L44" s="105">
        <f>午餐設計表!L44</f>
        <v>0</v>
      </c>
      <c r="M44" s="106">
        <f>午餐設計表!M44</f>
        <v>0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4"/>
      <c r="U44" s="19">
        <f>午餐設計表!U44</f>
        <v>0</v>
      </c>
      <c r="V44" s="112">
        <f>午餐設計表!V44</f>
        <v>0</v>
      </c>
    </row>
    <row r="45" spans="2:22" ht="21" x14ac:dyDescent="0.25">
      <c r="B45" s="307"/>
      <c r="C45" s="325"/>
      <c r="D45" s="305"/>
      <c r="E45" s="104" t="str">
        <f>午餐設計表!E45</f>
        <v>蒜仁(0.3K/包)</v>
      </c>
      <c r="F45" s="105">
        <f>午餐設計表!F45</f>
        <v>1</v>
      </c>
      <c r="G45" s="106" t="str">
        <f>午餐設計表!G45</f>
        <v>包</v>
      </c>
      <c r="H45" s="104" t="str">
        <f>午餐設計表!H45</f>
        <v>柴魚片小(300g)</v>
      </c>
      <c r="I45" s="105">
        <f>午餐設計表!I45</f>
        <v>1</v>
      </c>
      <c r="J45" s="106" t="str">
        <f>午餐設計表!J45</f>
        <v>包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4"/>
      <c r="U45" s="19">
        <f>午餐設計表!U45</f>
        <v>0</v>
      </c>
      <c r="V45" s="112">
        <f>午餐設計表!V45</f>
        <v>0</v>
      </c>
    </row>
    <row r="46" spans="2:22" ht="21" x14ac:dyDescent="0.25">
      <c r="B46" s="308"/>
      <c r="C46" s="8">
        <f>午餐設計表!C46</f>
        <v>0</v>
      </c>
      <c r="D46" s="305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 t="str">
        <f>午餐設計表!H46</f>
        <v>紅蘿蔔(切絲)</v>
      </c>
      <c r="I46" s="105">
        <f>午餐設計表!I46</f>
        <v>1</v>
      </c>
      <c r="J46" s="106" t="str">
        <f>午餐設計表!J46</f>
        <v>公斤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4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05"/>
      <c r="E47" s="109" t="str">
        <f>午餐設計表!E47</f>
        <v>薑片(0.3K)</v>
      </c>
      <c r="F47" s="110">
        <f>午餐設計表!F47</f>
        <v>1</v>
      </c>
      <c r="G47" s="111" t="str">
        <f>午餐設計表!G47</f>
        <v>包</v>
      </c>
      <c r="H47" s="109" t="str">
        <f>午餐設計表!H47</f>
        <v>非基改豆皮(Ｋ)</v>
      </c>
      <c r="I47" s="110">
        <f>午餐設計表!I47</f>
        <v>0.3</v>
      </c>
      <c r="J47" s="111" t="str">
        <f>午餐設計表!J47</f>
        <v>公斤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5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381</v>
      </c>
      <c r="C48" s="10">
        <f>午餐設計表!C48</f>
        <v>0</v>
      </c>
      <c r="D48" s="306"/>
      <c r="E48" s="326" t="str">
        <f>午餐設計表!E48</f>
        <v>全穀雜糧類:3.0份 乳品類:0.0份 豆魚蛋肉類:3.7份 蔬菜類:1.6份 水果類:1.5份 油脂與堅果種子類:1.8份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45805.611297800926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午餐設計表</vt:lpstr>
      <vt:lpstr>午餐設計表 (2)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2025-05-28T06:40:18Z</dcterms:modified>
</cp:coreProperties>
</file>