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0231204-PC\Desktop\"/>
    </mc:Choice>
  </mc:AlternateContent>
  <xr:revisionPtr revIDLastSave="0" documentId="13_ncr:1_{32486666-73A1-4783-82B0-1EE70DDFACC8}" xr6:coauthVersionLast="47" xr6:coauthVersionMax="47" xr10:uidLastSave="{00000000-0000-0000-0000-000000000000}"/>
  <bookViews>
    <workbookView xWindow="14850" yWindow="1740" windowWidth="12540" windowHeight="13320" xr2:uid="{00000000-000D-0000-FFFF-FFFF00000000}"/>
  </bookViews>
  <sheets>
    <sheet name="午餐設計表" sheetId="2" r:id="rId1"/>
    <sheet name="意見表" sheetId="3" r:id="rId2"/>
    <sheet name="彰化公版" sheetId="4" r:id="rId3"/>
    <sheet name="雲林公版" sheetId="5" r:id="rId4"/>
    <sheet name="午餐設計表 (三菜)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2" i="6" l="1"/>
  <c r="A45" i="5"/>
  <c r="A45" i="4"/>
  <c r="C40" i="5" l="1"/>
  <c r="D40" i="5"/>
  <c r="E40" i="5"/>
  <c r="F40" i="5"/>
  <c r="G40" i="5"/>
  <c r="I40" i="5"/>
  <c r="E37" i="5" l="1"/>
  <c r="F37" i="5"/>
  <c r="G37" i="5"/>
  <c r="B1" i="6"/>
  <c r="H37" i="5" l="1"/>
  <c r="H40" i="5" s="1"/>
  <c r="B4" i="6"/>
  <c r="C4" i="6"/>
  <c r="D4" i="6"/>
  <c r="E4" i="6"/>
  <c r="H4" i="6"/>
  <c r="K4" i="6"/>
  <c r="N4" i="6"/>
  <c r="Q4" i="6"/>
  <c r="T4" i="6"/>
  <c r="U4" i="6"/>
  <c r="V4" i="6"/>
  <c r="B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U5" i="6"/>
  <c r="V5" i="6"/>
  <c r="B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U6" i="6"/>
  <c r="V6" i="6"/>
  <c r="B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U7" i="6"/>
  <c r="V7" i="6"/>
  <c r="B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U8" i="6"/>
  <c r="V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U9" i="6"/>
  <c r="V9" i="6"/>
  <c r="C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U10" i="6"/>
  <c r="V10" i="6"/>
  <c r="B11" i="6"/>
  <c r="C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U11" i="6"/>
  <c r="V11" i="6"/>
  <c r="B12" i="6"/>
  <c r="C12" i="6"/>
  <c r="E12" i="6"/>
  <c r="U12" i="6"/>
  <c r="V12" i="6"/>
  <c r="B13" i="6"/>
  <c r="C13" i="6"/>
  <c r="D13" i="6"/>
  <c r="E13" i="6"/>
  <c r="H13" i="6"/>
  <c r="K13" i="6"/>
  <c r="N13" i="6"/>
  <c r="Q13" i="6"/>
  <c r="T13" i="6"/>
  <c r="U13" i="6"/>
  <c r="V13" i="6"/>
  <c r="B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U14" i="6"/>
  <c r="V14" i="6"/>
  <c r="B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U15" i="6"/>
  <c r="V15" i="6"/>
  <c r="B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U16" i="6"/>
  <c r="V16" i="6"/>
  <c r="B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U17" i="6"/>
  <c r="V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U18" i="6"/>
  <c r="V18" i="6"/>
  <c r="C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U19" i="6"/>
  <c r="V19" i="6"/>
  <c r="B20" i="6"/>
  <c r="C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U20" i="6"/>
  <c r="V20" i="6"/>
  <c r="B21" i="6"/>
  <c r="C21" i="6"/>
  <c r="E21" i="6"/>
  <c r="U21" i="6"/>
  <c r="V21" i="6"/>
  <c r="B22" i="6"/>
  <c r="C22" i="6"/>
  <c r="D22" i="6"/>
  <c r="E22" i="6"/>
  <c r="H22" i="6"/>
  <c r="K22" i="6"/>
  <c r="N22" i="6"/>
  <c r="Q22" i="6"/>
  <c r="T22" i="6"/>
  <c r="U22" i="6"/>
  <c r="V22" i="6"/>
  <c r="B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U23" i="6"/>
  <c r="V23" i="6"/>
  <c r="B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U24" i="6"/>
  <c r="V24" i="6"/>
  <c r="B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U25" i="6"/>
  <c r="V25" i="6"/>
  <c r="B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U26" i="6"/>
  <c r="V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U27" i="6"/>
  <c r="V27" i="6"/>
  <c r="C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U28" i="6"/>
  <c r="V28" i="6"/>
  <c r="B29" i="6"/>
  <c r="C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U29" i="6"/>
  <c r="V29" i="6"/>
  <c r="B30" i="6"/>
  <c r="C30" i="6"/>
  <c r="E30" i="6"/>
  <c r="U30" i="6"/>
  <c r="V30" i="6"/>
  <c r="B31" i="6"/>
  <c r="C31" i="6"/>
  <c r="D31" i="6"/>
  <c r="E31" i="6"/>
  <c r="H31" i="6"/>
  <c r="K31" i="6"/>
  <c r="N31" i="6"/>
  <c r="Q31" i="6"/>
  <c r="T31" i="6"/>
  <c r="U31" i="6"/>
  <c r="V31" i="6"/>
  <c r="B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U32" i="6"/>
  <c r="V32" i="6"/>
  <c r="B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U33" i="6"/>
  <c r="V33" i="6"/>
  <c r="B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U34" i="6"/>
  <c r="V34" i="6"/>
  <c r="B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U35" i="6"/>
  <c r="V35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U36" i="6"/>
  <c r="V36" i="6"/>
  <c r="C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U37" i="6"/>
  <c r="V37" i="6"/>
  <c r="B38" i="6"/>
  <c r="C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U38" i="6"/>
  <c r="V38" i="6"/>
  <c r="B39" i="6"/>
  <c r="C39" i="6"/>
  <c r="E39" i="6"/>
  <c r="U39" i="6"/>
  <c r="V39" i="6"/>
  <c r="B40" i="6"/>
  <c r="C40" i="6"/>
  <c r="D40" i="6"/>
  <c r="E40" i="6"/>
  <c r="H40" i="6"/>
  <c r="K40" i="6"/>
  <c r="N40" i="6"/>
  <c r="Q40" i="6"/>
  <c r="T40" i="6"/>
  <c r="U40" i="6"/>
  <c r="V40" i="6"/>
  <c r="B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U41" i="6"/>
  <c r="V41" i="6"/>
  <c r="B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U42" i="6"/>
  <c r="V42" i="6"/>
  <c r="B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U43" i="6"/>
  <c r="V43" i="6"/>
  <c r="B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U44" i="6"/>
  <c r="V44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U45" i="6"/>
  <c r="V45" i="6"/>
  <c r="C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U46" i="6"/>
  <c r="V46" i="6"/>
  <c r="B47" i="6"/>
  <c r="C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U47" i="6"/>
  <c r="V47" i="6"/>
  <c r="B48" i="6"/>
  <c r="C48" i="6"/>
  <c r="E48" i="6"/>
  <c r="U48" i="6"/>
  <c r="V48" i="6"/>
  <c r="U50" i="6"/>
  <c r="BA40" i="5" l="1"/>
  <c r="AY40" i="5"/>
  <c r="AX40" i="5"/>
  <c r="AW40" i="5"/>
  <c r="AV40" i="5"/>
  <c r="AU40" i="5"/>
  <c r="AP40" i="5"/>
  <c r="AN40" i="5"/>
  <c r="AM40" i="5"/>
  <c r="AL40" i="5"/>
  <c r="AK40" i="5"/>
  <c r="AJ40" i="5"/>
  <c r="AE40" i="5"/>
  <c r="AC40" i="5"/>
  <c r="AB40" i="5"/>
  <c r="AA40" i="5"/>
  <c r="Z40" i="5"/>
  <c r="Y40" i="5"/>
  <c r="T40" i="5"/>
  <c r="R40" i="5"/>
  <c r="Q40" i="5"/>
  <c r="P40" i="5"/>
  <c r="O40" i="5"/>
  <c r="N40" i="5"/>
  <c r="F38" i="5"/>
  <c r="G38" i="5"/>
  <c r="AT35" i="5"/>
  <c r="AI35" i="5"/>
  <c r="X35" i="5"/>
  <c r="M35" i="5"/>
  <c r="C35" i="5"/>
  <c r="AZ34" i="5"/>
  <c r="AY34" i="5"/>
  <c r="AU34" i="5"/>
  <c r="AO34" i="5"/>
  <c r="AN34" i="5"/>
  <c r="AJ34" i="5"/>
  <c r="AD34" i="5"/>
  <c r="AC34" i="5"/>
  <c r="AH34" i="5" s="1"/>
  <c r="Y34" i="5"/>
  <c r="S34" i="5"/>
  <c r="R34" i="5"/>
  <c r="W34" i="5" s="1"/>
  <c r="N34" i="5"/>
  <c r="H34" i="5"/>
  <c r="G34" i="5"/>
  <c r="C34" i="5"/>
  <c r="AZ33" i="5"/>
  <c r="AY33" i="5"/>
  <c r="BD33" i="5" s="1"/>
  <c r="AU33" i="5"/>
  <c r="AO33" i="5"/>
  <c r="AN33" i="5"/>
  <c r="AJ33" i="5"/>
  <c r="AD33" i="5"/>
  <c r="AC33" i="5"/>
  <c r="AH33" i="5" s="1"/>
  <c r="Y33" i="5"/>
  <c r="S33" i="5"/>
  <c r="R33" i="5"/>
  <c r="N33" i="5"/>
  <c r="H33" i="5"/>
  <c r="G33" i="5"/>
  <c r="L33" i="5" s="1"/>
  <c r="C33" i="5"/>
  <c r="AZ32" i="5"/>
  <c r="AY32" i="5"/>
  <c r="AU32" i="5"/>
  <c r="AO32" i="5"/>
  <c r="AN32" i="5"/>
  <c r="AJ32" i="5"/>
  <c r="AD32" i="5"/>
  <c r="AC32" i="5"/>
  <c r="Y32" i="5"/>
  <c r="S32" i="5"/>
  <c r="R32" i="5"/>
  <c r="N32" i="5"/>
  <c r="H32" i="5"/>
  <c r="G32" i="5"/>
  <c r="C32" i="5"/>
  <c r="AZ31" i="5"/>
  <c r="AY31" i="5"/>
  <c r="BD31" i="5" s="1"/>
  <c r="AU31" i="5"/>
  <c r="AO31" i="5"/>
  <c r="AN31" i="5"/>
  <c r="AJ31" i="5"/>
  <c r="AD31" i="5"/>
  <c r="AC31" i="5"/>
  <c r="AH31" i="5" s="1"/>
  <c r="Y31" i="5"/>
  <c r="S31" i="5"/>
  <c r="R31" i="5"/>
  <c r="N31" i="5"/>
  <c r="H31" i="5"/>
  <c r="G31" i="5"/>
  <c r="L31" i="5" s="1"/>
  <c r="C31" i="5"/>
  <c r="AZ30" i="5"/>
  <c r="AY30" i="5"/>
  <c r="AU30" i="5"/>
  <c r="AO30" i="5"/>
  <c r="AN30" i="5"/>
  <c r="AJ30" i="5"/>
  <c r="AD30" i="5"/>
  <c r="AC30" i="5"/>
  <c r="Y30" i="5"/>
  <c r="S30" i="5"/>
  <c r="R30" i="5"/>
  <c r="W30" i="5" s="1"/>
  <c r="N30" i="5"/>
  <c r="H30" i="5"/>
  <c r="G30" i="5"/>
  <c r="C30" i="5"/>
  <c r="AZ29" i="5"/>
  <c r="AY29" i="5"/>
  <c r="AU29" i="5"/>
  <c r="AO29" i="5"/>
  <c r="AN29" i="5"/>
  <c r="AJ29" i="5"/>
  <c r="AD29" i="5"/>
  <c r="AC29" i="5"/>
  <c r="Y29" i="5"/>
  <c r="S29" i="5"/>
  <c r="R29" i="5"/>
  <c r="N29" i="5"/>
  <c r="H29" i="5"/>
  <c r="G29" i="5"/>
  <c r="L29" i="5" s="1"/>
  <c r="C29" i="5"/>
  <c r="AZ28" i="5"/>
  <c r="AY28" i="5"/>
  <c r="AU28" i="5"/>
  <c r="AT28" i="5"/>
  <c r="AO28" i="5"/>
  <c r="AN28" i="5"/>
  <c r="AJ28" i="5"/>
  <c r="AI28" i="5"/>
  <c r="AD28" i="5"/>
  <c r="AC28" i="5"/>
  <c r="Y28" i="5"/>
  <c r="X28" i="5"/>
  <c r="S28" i="5"/>
  <c r="R28" i="5"/>
  <c r="W28" i="5" s="1"/>
  <c r="N28" i="5"/>
  <c r="M28" i="5"/>
  <c r="H28" i="5"/>
  <c r="G28" i="5"/>
  <c r="C28" i="5"/>
  <c r="B28" i="5"/>
  <c r="AZ27" i="5"/>
  <c r="AY27" i="5"/>
  <c r="AU27" i="5"/>
  <c r="AO27" i="5"/>
  <c r="AN27" i="5"/>
  <c r="AS27" i="5" s="1"/>
  <c r="AJ27" i="5"/>
  <c r="AD27" i="5"/>
  <c r="AC27" i="5"/>
  <c r="AH27" i="5" s="1"/>
  <c r="Y27" i="5"/>
  <c r="S27" i="5"/>
  <c r="R27" i="5"/>
  <c r="W27" i="5" s="1"/>
  <c r="N27" i="5"/>
  <c r="H27" i="5"/>
  <c r="G27" i="5"/>
  <c r="C27" i="5"/>
  <c r="AZ26" i="5"/>
  <c r="AY26" i="5"/>
  <c r="BD26" i="5" s="1"/>
  <c r="AU26" i="5"/>
  <c r="AO26" i="5"/>
  <c r="AN26" i="5"/>
  <c r="AJ26" i="5"/>
  <c r="AD26" i="5"/>
  <c r="AC26" i="5"/>
  <c r="AH26" i="5" s="1"/>
  <c r="Y26" i="5"/>
  <c r="S26" i="5"/>
  <c r="R26" i="5"/>
  <c r="W26" i="5" s="1"/>
  <c r="N26" i="5"/>
  <c r="H26" i="5"/>
  <c r="G26" i="5"/>
  <c r="C26" i="5"/>
  <c r="AZ25" i="5"/>
  <c r="AY25" i="5"/>
  <c r="BD25" i="5" s="1"/>
  <c r="AU25" i="5"/>
  <c r="AO25" i="5"/>
  <c r="AN25" i="5"/>
  <c r="AS25" i="5" s="1"/>
  <c r="AJ25" i="5"/>
  <c r="AD25" i="5"/>
  <c r="AC25" i="5"/>
  <c r="Y25" i="5"/>
  <c r="S25" i="5"/>
  <c r="R25" i="5"/>
  <c r="W25" i="5" s="1"/>
  <c r="N25" i="5"/>
  <c r="H25" i="5"/>
  <c r="G25" i="5"/>
  <c r="C25" i="5"/>
  <c r="AZ24" i="5"/>
  <c r="AY24" i="5"/>
  <c r="BD24" i="5" s="1"/>
  <c r="AU24" i="5"/>
  <c r="AO24" i="5"/>
  <c r="AN24" i="5"/>
  <c r="AS24" i="5" s="1"/>
  <c r="AJ24" i="5"/>
  <c r="AD24" i="5"/>
  <c r="AC24" i="5"/>
  <c r="Y24" i="5"/>
  <c r="S24" i="5"/>
  <c r="R24" i="5"/>
  <c r="N24" i="5"/>
  <c r="H24" i="5"/>
  <c r="G24" i="5"/>
  <c r="L24" i="5" s="1"/>
  <c r="C24" i="5"/>
  <c r="AZ23" i="5"/>
  <c r="AY23" i="5"/>
  <c r="AU23" i="5"/>
  <c r="AT23" i="5"/>
  <c r="AO23" i="5"/>
  <c r="AN23" i="5"/>
  <c r="AS23" i="5" s="1"/>
  <c r="AJ23" i="5"/>
  <c r="AI23" i="5"/>
  <c r="AD23" i="5"/>
  <c r="AC23" i="5"/>
  <c r="Y23" i="5"/>
  <c r="X23" i="5"/>
  <c r="S23" i="5"/>
  <c r="R23" i="5"/>
  <c r="W23" i="5" s="1"/>
  <c r="N23" i="5"/>
  <c r="M23" i="5"/>
  <c r="H23" i="5"/>
  <c r="G23" i="5"/>
  <c r="C23" i="5"/>
  <c r="B23" i="5"/>
  <c r="AZ21" i="5"/>
  <c r="AY21" i="5"/>
  <c r="BD21" i="5" s="1"/>
  <c r="AU21" i="5"/>
  <c r="AO21" i="5"/>
  <c r="AN21" i="5"/>
  <c r="AJ21" i="5"/>
  <c r="AD21" i="5"/>
  <c r="AC21" i="5"/>
  <c r="AH21" i="5" s="1"/>
  <c r="Y21" i="5"/>
  <c r="S21" i="5"/>
  <c r="R21" i="5"/>
  <c r="N21" i="5"/>
  <c r="H21" i="5"/>
  <c r="G21" i="5"/>
  <c r="C21" i="5"/>
  <c r="AZ20" i="5"/>
  <c r="AY20" i="5"/>
  <c r="AU20" i="5"/>
  <c r="AO20" i="5"/>
  <c r="AN20" i="5"/>
  <c r="AJ20" i="5"/>
  <c r="AD20" i="5"/>
  <c r="AC20" i="5"/>
  <c r="Y20" i="5"/>
  <c r="S20" i="5"/>
  <c r="R20" i="5"/>
  <c r="W20" i="5" s="1"/>
  <c r="N20" i="5"/>
  <c r="H20" i="5"/>
  <c r="G20" i="5"/>
  <c r="L20" i="5" s="1"/>
  <c r="C20" i="5"/>
  <c r="AZ19" i="5"/>
  <c r="AY19" i="5"/>
  <c r="AU19" i="5"/>
  <c r="AO19" i="5"/>
  <c r="AN19" i="5"/>
  <c r="AJ19" i="5"/>
  <c r="AD19" i="5"/>
  <c r="AC19" i="5"/>
  <c r="AH19" i="5" s="1"/>
  <c r="Y19" i="5"/>
  <c r="S19" i="5"/>
  <c r="R19" i="5"/>
  <c r="W19" i="5" s="1"/>
  <c r="N19" i="5"/>
  <c r="H19" i="5"/>
  <c r="G19" i="5"/>
  <c r="C19" i="5"/>
  <c r="AZ18" i="5"/>
  <c r="AY18" i="5"/>
  <c r="BD18" i="5" s="1"/>
  <c r="AU18" i="5"/>
  <c r="AO18" i="5"/>
  <c r="AN18" i="5"/>
  <c r="AJ18" i="5"/>
  <c r="AD18" i="5"/>
  <c r="AC18" i="5"/>
  <c r="Y18" i="5"/>
  <c r="S18" i="5"/>
  <c r="R18" i="5"/>
  <c r="W18" i="5" s="1"/>
  <c r="N18" i="5"/>
  <c r="H18" i="5"/>
  <c r="G18" i="5"/>
  <c r="L18" i="5" s="1"/>
  <c r="C18" i="5"/>
  <c r="AZ17" i="5"/>
  <c r="AY17" i="5"/>
  <c r="BD17" i="5" s="1"/>
  <c r="AU17" i="5"/>
  <c r="AO17" i="5"/>
  <c r="AN17" i="5"/>
  <c r="AS17" i="5" s="1"/>
  <c r="AJ17" i="5"/>
  <c r="AD17" i="5"/>
  <c r="AC17" i="5"/>
  <c r="Y17" i="5"/>
  <c r="S17" i="5"/>
  <c r="R17" i="5"/>
  <c r="N17" i="5"/>
  <c r="H17" i="5"/>
  <c r="G17" i="5"/>
  <c r="C17" i="5"/>
  <c r="AZ16" i="5"/>
  <c r="AY16" i="5"/>
  <c r="AU16" i="5"/>
  <c r="AO16" i="5"/>
  <c r="AN16" i="5"/>
  <c r="AJ16" i="5"/>
  <c r="AD16" i="5"/>
  <c r="AC16" i="5"/>
  <c r="AH16" i="5" s="1"/>
  <c r="Y16" i="5"/>
  <c r="S16" i="5"/>
  <c r="R16" i="5"/>
  <c r="N16" i="5"/>
  <c r="H16" i="5"/>
  <c r="G16" i="5"/>
  <c r="C16" i="5"/>
  <c r="AZ15" i="5"/>
  <c r="AY15" i="5"/>
  <c r="AU15" i="5"/>
  <c r="AT15" i="5"/>
  <c r="AO15" i="5"/>
  <c r="AN15" i="5"/>
  <c r="AS15" i="5" s="1"/>
  <c r="AJ15" i="5"/>
  <c r="AI15" i="5"/>
  <c r="AD15" i="5"/>
  <c r="AC15" i="5"/>
  <c r="Y15" i="5"/>
  <c r="X15" i="5"/>
  <c r="S15" i="5"/>
  <c r="R15" i="5"/>
  <c r="N15" i="5"/>
  <c r="M15" i="5"/>
  <c r="H15" i="5"/>
  <c r="G15" i="5"/>
  <c r="C15" i="5"/>
  <c r="B15" i="5"/>
  <c r="AZ12" i="5"/>
  <c r="AY12" i="5"/>
  <c r="AU12" i="5"/>
  <c r="AO12" i="5"/>
  <c r="AN12" i="5"/>
  <c r="AS12" i="5" s="1"/>
  <c r="AJ12" i="5"/>
  <c r="AD12" i="5"/>
  <c r="AC12" i="5"/>
  <c r="AH12" i="5" s="1"/>
  <c r="Y12" i="5"/>
  <c r="S12" i="5"/>
  <c r="R12" i="5"/>
  <c r="N12" i="5"/>
  <c r="H12" i="5"/>
  <c r="G12" i="5"/>
  <c r="C12" i="5"/>
  <c r="AZ11" i="5"/>
  <c r="AY11" i="5"/>
  <c r="AU11" i="5"/>
  <c r="AO11" i="5"/>
  <c r="AN11" i="5"/>
  <c r="AS11" i="5" s="1"/>
  <c r="AJ11" i="5"/>
  <c r="AD11" i="5"/>
  <c r="AC11" i="5"/>
  <c r="Y11" i="5"/>
  <c r="S11" i="5"/>
  <c r="R11" i="5"/>
  <c r="N11" i="5"/>
  <c r="H11" i="5"/>
  <c r="G11" i="5"/>
  <c r="C11" i="5"/>
  <c r="AZ10" i="5"/>
  <c r="AY10" i="5"/>
  <c r="BD10" i="5" s="1"/>
  <c r="AU10" i="5"/>
  <c r="AO10" i="5"/>
  <c r="AN10" i="5"/>
  <c r="AJ10" i="5"/>
  <c r="AD10" i="5"/>
  <c r="AC10" i="5"/>
  <c r="Y10" i="5"/>
  <c r="S10" i="5"/>
  <c r="R10" i="5"/>
  <c r="N10" i="5"/>
  <c r="H10" i="5"/>
  <c r="G10" i="5"/>
  <c r="C10" i="5"/>
  <c r="AZ9" i="5"/>
  <c r="AY9" i="5"/>
  <c r="AU9" i="5"/>
  <c r="AO9" i="5"/>
  <c r="AN9" i="5"/>
  <c r="AS9" i="5" s="1"/>
  <c r="AJ9" i="5"/>
  <c r="AD9" i="5"/>
  <c r="AC9" i="5"/>
  <c r="AH9" i="5" s="1"/>
  <c r="Y9" i="5"/>
  <c r="S9" i="5"/>
  <c r="R9" i="5"/>
  <c r="N9" i="5"/>
  <c r="H9" i="5"/>
  <c r="G9" i="5"/>
  <c r="C9" i="5"/>
  <c r="AZ8" i="5"/>
  <c r="AY8" i="5"/>
  <c r="AU8" i="5"/>
  <c r="AO8" i="5"/>
  <c r="AN8" i="5"/>
  <c r="AJ8" i="5"/>
  <c r="AD8" i="5"/>
  <c r="AC8" i="5"/>
  <c r="Y8" i="5"/>
  <c r="S8" i="5"/>
  <c r="R8" i="5"/>
  <c r="W8" i="5" s="1"/>
  <c r="N8" i="5"/>
  <c r="H8" i="5"/>
  <c r="G8" i="5"/>
  <c r="L8" i="5" s="1"/>
  <c r="C8" i="5"/>
  <c r="AZ7" i="5"/>
  <c r="AY7" i="5"/>
  <c r="AU7" i="5"/>
  <c r="AO7" i="5"/>
  <c r="AN7" i="5"/>
  <c r="AS7" i="5" s="1"/>
  <c r="AJ7" i="5"/>
  <c r="AD7" i="5"/>
  <c r="AC7" i="5"/>
  <c r="Y7" i="5"/>
  <c r="S7" i="5"/>
  <c r="R7" i="5"/>
  <c r="N7" i="5"/>
  <c r="H7" i="5"/>
  <c r="G7" i="5"/>
  <c r="C7" i="5"/>
  <c r="AZ6" i="5"/>
  <c r="AY6" i="5"/>
  <c r="AU6" i="5"/>
  <c r="AT6" i="5"/>
  <c r="AO6" i="5"/>
  <c r="AN6" i="5"/>
  <c r="AS6" i="5" s="1"/>
  <c r="AJ6" i="5"/>
  <c r="AI6" i="5"/>
  <c r="AD6" i="5"/>
  <c r="AC6" i="5"/>
  <c r="AH6" i="5" s="1"/>
  <c r="Y6" i="5"/>
  <c r="X6" i="5"/>
  <c r="S6" i="5"/>
  <c r="R6" i="5"/>
  <c r="W6" i="5" s="1"/>
  <c r="N6" i="5"/>
  <c r="M6" i="5"/>
  <c r="H6" i="5"/>
  <c r="G6" i="5"/>
  <c r="L6" i="5" s="1"/>
  <c r="C6" i="5"/>
  <c r="B6" i="5"/>
  <c r="BA4" i="5"/>
  <c r="AU4" i="5"/>
  <c r="AP4" i="5"/>
  <c r="AP33" i="5" s="1"/>
  <c r="AJ4" i="5"/>
  <c r="AE4" i="5"/>
  <c r="AE17" i="5" s="1"/>
  <c r="Y4" i="5"/>
  <c r="T4" i="5"/>
  <c r="N4" i="5"/>
  <c r="I4" i="5"/>
  <c r="I19" i="5" s="1"/>
  <c r="C4" i="5"/>
  <c r="AU3" i="5"/>
  <c r="AJ3" i="5"/>
  <c r="Y3" i="5"/>
  <c r="N3" i="5"/>
  <c r="C3" i="5"/>
  <c r="AW2" i="5"/>
  <c r="AU2" i="5"/>
  <c r="AL2" i="5"/>
  <c r="AJ2" i="5"/>
  <c r="AA2" i="5"/>
  <c r="Y2" i="5"/>
  <c r="P2" i="5"/>
  <c r="N2" i="5"/>
  <c r="E2" i="5"/>
  <c r="C2" i="5"/>
  <c r="B1" i="5"/>
  <c r="BD35" i="5"/>
  <c r="AS35" i="5"/>
  <c r="AH35" i="5"/>
  <c r="W35" i="5"/>
  <c r="L35" i="5"/>
  <c r="AS34" i="5"/>
  <c r="AS33" i="5"/>
  <c r="W33" i="5"/>
  <c r="BD32" i="5"/>
  <c r="AS32" i="5"/>
  <c r="L32" i="5"/>
  <c r="AS31" i="5"/>
  <c r="AS30" i="5"/>
  <c r="AH30" i="5"/>
  <c r="BD29" i="5"/>
  <c r="AS29" i="5"/>
  <c r="AH29" i="5"/>
  <c r="W29" i="5"/>
  <c r="AS28" i="5"/>
  <c r="I26" i="5"/>
  <c r="L25" i="5"/>
  <c r="BD22" i="5"/>
  <c r="AS22" i="5"/>
  <c r="AH22" i="5"/>
  <c r="W22" i="5"/>
  <c r="L22" i="5"/>
  <c r="W21" i="5"/>
  <c r="BD20" i="5"/>
  <c r="AS20" i="5"/>
  <c r="L17" i="5"/>
  <c r="AS16" i="5"/>
  <c r="W15" i="5"/>
  <c r="L15" i="5"/>
  <c r="BD14" i="5"/>
  <c r="AS14" i="5"/>
  <c r="AH14" i="5"/>
  <c r="W14" i="5"/>
  <c r="L14" i="5"/>
  <c r="BD13" i="5"/>
  <c r="AS13" i="5"/>
  <c r="AH13" i="5"/>
  <c r="W13" i="5"/>
  <c r="L13" i="5"/>
  <c r="BD12" i="5"/>
  <c r="L12" i="5"/>
  <c r="I12" i="5"/>
  <c r="AH11" i="5"/>
  <c r="AS10" i="5"/>
  <c r="AH10" i="5"/>
  <c r="BD8" i="5"/>
  <c r="BD7" i="5"/>
  <c r="W7" i="5"/>
  <c r="L7" i="5"/>
  <c r="AX37" i="5" l="1"/>
  <c r="Q37" i="5"/>
  <c r="BA25" i="5"/>
  <c r="BA15" i="5"/>
  <c r="BA32" i="5"/>
  <c r="BA6" i="5"/>
  <c r="BA19" i="5"/>
  <c r="BA31" i="5"/>
  <c r="BA7" i="5"/>
  <c r="BA20" i="5"/>
  <c r="AP18" i="5"/>
  <c r="AE8" i="5"/>
  <c r="AE21" i="5"/>
  <c r="AE24" i="5"/>
  <c r="T29" i="5"/>
  <c r="T16" i="5"/>
  <c r="I10" i="5"/>
  <c r="I31" i="5"/>
  <c r="I7" i="5"/>
  <c r="T32" i="5"/>
  <c r="AN37" i="5"/>
  <c r="AL37" i="5"/>
  <c r="AE30" i="5"/>
  <c r="AM37" i="5"/>
  <c r="AE27" i="5"/>
  <c r="AP12" i="5"/>
  <c r="AE15" i="5"/>
  <c r="AP30" i="5"/>
  <c r="R37" i="5"/>
  <c r="P37" i="5"/>
  <c r="AP28" i="5"/>
  <c r="AW37" i="5"/>
  <c r="AY37" i="5"/>
  <c r="I21" i="5"/>
  <c r="AC37" i="5"/>
  <c r="AA37" i="5"/>
  <c r="AH8" i="5"/>
  <c r="AB37" i="5"/>
  <c r="T27" i="5"/>
  <c r="AP31" i="5"/>
  <c r="BD6" i="5"/>
  <c r="T20" i="5"/>
  <c r="T25" i="5"/>
  <c r="W32" i="5"/>
  <c r="T33" i="5"/>
  <c r="AE34" i="5"/>
  <c r="E38" i="5"/>
  <c r="H38" i="5" s="1"/>
  <c r="AP32" i="5"/>
  <c r="AP27" i="5"/>
  <c r="L10" i="5"/>
  <c r="T7" i="5"/>
  <c r="AP15" i="5"/>
  <c r="BA24" i="5"/>
  <c r="AE26" i="5"/>
  <c r="AP6" i="5"/>
  <c r="AP7" i="5"/>
  <c r="AP9" i="5"/>
  <c r="T11" i="5"/>
  <c r="T23" i="5"/>
  <c r="T30" i="5"/>
  <c r="T6" i="5"/>
  <c r="T8" i="5"/>
  <c r="AP10" i="5"/>
  <c r="T15" i="5"/>
  <c r="AP16" i="5"/>
  <c r="AP17" i="5"/>
  <c r="T18" i="5"/>
  <c r="AP20" i="5"/>
  <c r="AP25" i="5"/>
  <c r="T28" i="5"/>
  <c r="AP29" i="5"/>
  <c r="I33" i="5"/>
  <c r="T34" i="5"/>
  <c r="AP34" i="5"/>
  <c r="T9" i="5"/>
  <c r="AP11" i="5"/>
  <c r="T19" i="5"/>
  <c r="T21" i="5"/>
  <c r="AP23" i="5"/>
  <c r="AP24" i="5"/>
  <c r="T26" i="5"/>
  <c r="AS8" i="5"/>
  <c r="AP8" i="5"/>
  <c r="L23" i="5"/>
  <c r="I23" i="5"/>
  <c r="L27" i="5"/>
  <c r="I27" i="5"/>
  <c r="L9" i="5"/>
  <c r="I9" i="5"/>
  <c r="L11" i="5"/>
  <c r="I11" i="5"/>
  <c r="W17" i="5"/>
  <c r="T17" i="5"/>
  <c r="BD27" i="5"/>
  <c r="BA27" i="5"/>
  <c r="AH28" i="5"/>
  <c r="AE28" i="5"/>
  <c r="BD34" i="5"/>
  <c r="BA34" i="5"/>
  <c r="AE6" i="5"/>
  <c r="I8" i="5"/>
  <c r="W9" i="5"/>
  <c r="AE9" i="5"/>
  <c r="BD9" i="5"/>
  <c r="BA9" i="5"/>
  <c r="BA10" i="5"/>
  <c r="W11" i="5"/>
  <c r="AE11" i="5"/>
  <c r="BD11" i="5"/>
  <c r="BA11" i="5"/>
  <c r="BA12" i="5"/>
  <c r="I15" i="5"/>
  <c r="BD15" i="5"/>
  <c r="L16" i="5"/>
  <c r="I16" i="5"/>
  <c r="I17" i="5"/>
  <c r="AH17" i="5"/>
  <c r="I18" i="5"/>
  <c r="AH18" i="5"/>
  <c r="AE18" i="5"/>
  <c r="L19" i="5"/>
  <c r="AS19" i="5"/>
  <c r="AP19" i="5"/>
  <c r="BA21" i="5"/>
  <c r="AH23" i="5"/>
  <c r="AE23" i="5"/>
  <c r="W24" i="5"/>
  <c r="T24" i="5"/>
  <c r="BA26" i="5"/>
  <c r="I29" i="5"/>
  <c r="BD30" i="5"/>
  <c r="BA30" i="5"/>
  <c r="AE31" i="5"/>
  <c r="BA33" i="5"/>
  <c r="AH7" i="5"/>
  <c r="AE7" i="5"/>
  <c r="W10" i="5"/>
  <c r="T10" i="5"/>
  <c r="W12" i="5"/>
  <c r="T12" i="5"/>
  <c r="BD23" i="5"/>
  <c r="BA23" i="5"/>
  <c r="L34" i="5"/>
  <c r="I34" i="5"/>
  <c r="L30" i="5"/>
  <c r="I30" i="5"/>
  <c r="AE33" i="5"/>
  <c r="AE29" i="5"/>
  <c r="I6" i="5"/>
  <c r="BA8" i="5"/>
  <c r="AE10" i="5"/>
  <c r="AE12" i="5"/>
  <c r="AH15" i="5"/>
  <c r="W16" i="5"/>
  <c r="AE16" i="5"/>
  <c r="BD16" i="5"/>
  <c r="BA16" i="5"/>
  <c r="BA17" i="5"/>
  <c r="AS18" i="5"/>
  <c r="BA18" i="5"/>
  <c r="AE19" i="5"/>
  <c r="BD19" i="5"/>
  <c r="I20" i="5"/>
  <c r="AH20" i="5"/>
  <c r="AE20" i="5"/>
  <c r="L21" i="5"/>
  <c r="AS21" i="5"/>
  <c r="AP21" i="5"/>
  <c r="I24" i="5"/>
  <c r="AH24" i="5"/>
  <c r="I25" i="5"/>
  <c r="AH25" i="5"/>
  <c r="AE25" i="5"/>
  <c r="L26" i="5"/>
  <c r="AS26" i="5"/>
  <c r="AP26" i="5"/>
  <c r="L28" i="5"/>
  <c r="I28" i="5"/>
  <c r="BD28" i="5"/>
  <c r="BA28" i="5"/>
  <c r="BA29" i="5"/>
  <c r="W31" i="5"/>
  <c r="T31" i="5"/>
  <c r="I32" i="5"/>
  <c r="AH32" i="5"/>
  <c r="AE32" i="5"/>
  <c r="U50" i="2"/>
  <c r="AZ37" i="5" l="1"/>
  <c r="S37" i="5"/>
  <c r="P38" i="5" s="1"/>
  <c r="AO37" i="5"/>
  <c r="AO40" i="5" s="1"/>
  <c r="AD37" i="5"/>
  <c r="AD40" i="5" s="1"/>
  <c r="U36" i="5"/>
  <c r="BB36" i="5"/>
  <c r="J36" i="5"/>
  <c r="AQ36" i="5"/>
  <c r="AF36" i="5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  <c r="AM38" i="5" l="1"/>
  <c r="AA38" i="5"/>
  <c r="AC38" i="5"/>
  <c r="R38" i="5"/>
  <c r="AN38" i="5"/>
  <c r="AL38" i="5"/>
  <c r="AB38" i="5"/>
  <c r="S40" i="5"/>
  <c r="Q38" i="5"/>
  <c r="AZ40" i="5"/>
  <c r="AX38" i="5"/>
  <c r="AW38" i="5"/>
  <c r="AY38" i="5"/>
  <c r="AO38" i="5" l="1"/>
  <c r="AD38" i="5"/>
  <c r="S38" i="5"/>
  <c r="AZ38" i="5"/>
</calcChain>
</file>

<file path=xl/sharedStrings.xml><?xml version="1.0" encoding="utf-8"?>
<sst xmlns="http://schemas.openxmlformats.org/spreadsheetml/2006/main" count="730" uniqueCount="291">
  <si>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</si>
  <si>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</si>
  <si>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</si>
  <si>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</si>
  <si>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</si>
  <si>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</si>
  <si>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</si>
  <si>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</si>
  <si>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</si>
  <si>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</si>
  <si>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</si>
  <si>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</si>
  <si>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菜單組成</t>
    <phoneticPr fontId="2" type="noConversion"/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</si>
  <si>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</si>
  <si>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</si>
  <si>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</si>
  <si>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</si>
  <si>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</si>
  <si>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</si>
  <si>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</si>
  <si>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</si>
  <si>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</si>
  <si>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</si>
  <si>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</si>
  <si>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</si>
  <si>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</si>
  <si>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</si>
  <si>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</si>
  <si>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</si>
  <si>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</si>
  <si>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</si>
  <si>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</si>
  <si>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</si>
  <si>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</si>
  <si>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</si>
  <si>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</si>
  <si>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</si>
  <si>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</si>
  <si>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</si>
  <si>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</si>
  <si>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</si>
  <si>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</si>
  <si>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</si>
  <si>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</si>
  <si>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</si>
  <si>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</si>
  <si>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</si>
  <si>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</si>
  <si>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</si>
  <si>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</si>
  <si>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</si>
  <si>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</si>
  <si>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</si>
  <si>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</si>
  <si>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</si>
  <si>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</si>
  <si>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</si>
  <si>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</si>
  <si>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 xml:space="preserve">  菜單設計廠商:  承富    04-8831-965 </t>
    <phoneticPr fontId="2" type="noConversion"/>
  </si>
  <si>
    <t>日</t>
    <phoneticPr fontId="2" type="noConversion"/>
  </si>
  <si>
    <t>星期一</t>
    <phoneticPr fontId="2" type="noConversion"/>
  </si>
  <si>
    <t>月</t>
    <phoneticPr fontId="2" type="noConversion"/>
  </si>
  <si>
    <t>日</t>
    <phoneticPr fontId="2" type="noConversion"/>
  </si>
  <si>
    <t>星期三</t>
    <phoneticPr fontId="2" type="noConversion"/>
  </si>
  <si>
    <t>星期四</t>
    <phoneticPr fontId="2" type="noConversion"/>
  </si>
  <si>
    <t>星期五</t>
    <phoneticPr fontId="2" type="noConversion"/>
  </si>
  <si>
    <t>人數</t>
    <phoneticPr fontId="2" type="noConversion"/>
  </si>
  <si>
    <t>人數</t>
    <phoneticPr fontId="2" type="noConversion"/>
  </si>
  <si>
    <t>主食</t>
    <phoneticPr fontId="2" type="noConversion"/>
  </si>
  <si>
    <t>菜名</t>
    <phoneticPr fontId="2" type="noConversion"/>
  </si>
  <si>
    <t>食材</t>
    <phoneticPr fontId="2" type="noConversion"/>
  </si>
  <si>
    <t>食材</t>
    <phoneticPr fontId="2" type="noConversion"/>
  </si>
  <si>
    <t>數量</t>
    <phoneticPr fontId="2" type="noConversion"/>
  </si>
  <si>
    <t>單位</t>
    <phoneticPr fontId="2" type="noConversion"/>
  </si>
  <si>
    <t>個重</t>
    <phoneticPr fontId="2" type="noConversion"/>
  </si>
  <si>
    <t>個重</t>
    <phoneticPr fontId="2" type="noConversion"/>
  </si>
  <si>
    <t>廠牌</t>
    <phoneticPr fontId="2" type="noConversion"/>
  </si>
  <si>
    <t>單價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</si>
  <si>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</si>
  <si>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</si>
  <si>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</si>
  <si>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數量</t>
    <phoneticPr fontId="2" type="noConversion"/>
  </si>
  <si>
    <t>廠牌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</si>
  <si>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</si>
  <si>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</si>
  <si>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</si>
  <si>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單位</t>
    <phoneticPr fontId="2" type="noConversion"/>
  </si>
  <si>
    <t>個重</t>
    <phoneticPr fontId="2" type="noConversion"/>
  </si>
  <si>
    <t>廠牌</t>
  </si>
  <si>
    <t>單價</t>
    <phoneticPr fontId="2" type="noConversion"/>
  </si>
  <si>
    <t>總計</t>
    <phoneticPr fontId="2" type="noConversion"/>
  </si>
  <si>
    <t>單位</t>
    <phoneticPr fontId="2" type="noConversion"/>
  </si>
  <si>
    <t>食材</t>
    <phoneticPr fontId="2" type="noConversion"/>
  </si>
  <si>
    <t>總計</t>
    <phoneticPr fontId="2" type="noConversion"/>
  </si>
  <si>
    <t>主菜</t>
    <phoneticPr fontId="2" type="noConversion"/>
  </si>
  <si>
    <t>全穀雜糧</t>
  </si>
  <si>
    <t>豆魚蛋肉</t>
  </si>
  <si>
    <t>蔬菜</t>
  </si>
  <si>
    <t>油脂與堅果</t>
  </si>
  <si>
    <t>熱量</t>
  </si>
  <si>
    <t>乳品</t>
  </si>
  <si>
    <t>副菜</t>
    <phoneticPr fontId="2" type="noConversion"/>
  </si>
  <si>
    <t>蛋白質g</t>
    <phoneticPr fontId="2" type="noConversion"/>
  </si>
  <si>
    <t>脂肪g</t>
    <phoneticPr fontId="2" type="noConversion"/>
  </si>
  <si>
    <t>醣類g</t>
    <phoneticPr fontId="2" type="noConversion"/>
  </si>
  <si>
    <t>熱量Kcal</t>
    <phoneticPr fontId="2" type="noConversion"/>
  </si>
  <si>
    <t>青菜</t>
    <phoneticPr fontId="2" type="noConversion"/>
  </si>
  <si>
    <t>湯</t>
    <phoneticPr fontId="2" type="noConversion"/>
  </si>
  <si>
    <t>水果</t>
    <phoneticPr fontId="2" type="noConversion"/>
  </si>
  <si>
    <t>營養素合計</t>
  </si>
  <si>
    <t>營養素比例</t>
    <phoneticPr fontId="2" type="noConversion"/>
  </si>
  <si>
    <t>食物分類</t>
    <phoneticPr fontId="2" type="noConversion"/>
  </si>
  <si>
    <t>供應份數</t>
    <phoneticPr fontId="2" type="noConversion"/>
  </si>
  <si>
    <t>國小學童午餐建議量</t>
    <phoneticPr fontId="2" type="noConversion"/>
  </si>
  <si>
    <t>4.5-5.5</t>
  </si>
  <si>
    <t>2-2.5</t>
  </si>
  <si>
    <t>670-770</t>
  </si>
  <si>
    <t>每周供應1-3份</t>
  </si>
  <si>
    <t>國中學童午餐建議量</t>
    <phoneticPr fontId="2" type="noConversion"/>
  </si>
  <si>
    <t>5.5-6.5</t>
  </si>
  <si>
    <t>2..5</t>
  </si>
  <si>
    <t>2.5-3</t>
  </si>
  <si>
    <r>
      <t xml:space="preserve">                           </t>
    </r>
    <r>
      <rPr>
        <sz val="14"/>
        <color indexed="8"/>
        <rFont val="新細明體"/>
        <family val="1"/>
        <charset val="136"/>
      </rPr>
      <t xml:space="preserve"> 午餐秘書/營養師                                                                        主任                                                                                                       校長     </t>
    </r>
    <phoneticPr fontId="2" type="noConversion"/>
  </si>
  <si>
    <t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t>
    <phoneticPr fontId="2" type="noConversion"/>
  </si>
  <si>
    <t>0129 彰化縣線西鄉線西國中 113學年度第2學期第10週午餐菜單</t>
  </si>
  <si>
    <t>9車</t>
  </si>
  <si>
    <t>材料用量</t>
    <phoneticPr fontId="2" type="noConversion"/>
  </si>
  <si>
    <t>白米飯(361葷+21素)</t>
  </si>
  <si>
    <t>餐數</t>
    <phoneticPr fontId="2" type="noConversion"/>
  </si>
  <si>
    <t>花瓜雞丁</t>
  </si>
  <si>
    <t>熱量：</t>
    <phoneticPr fontId="2" type="noConversion"/>
  </si>
  <si>
    <t>醣類：</t>
    <phoneticPr fontId="2" type="noConversion"/>
  </si>
  <si>
    <t>脂肪：</t>
    <phoneticPr fontId="2" type="noConversion"/>
  </si>
  <si>
    <t>蛋白質：</t>
    <phoneticPr fontId="2" type="noConversion"/>
  </si>
  <si>
    <t>公斤</t>
  </si>
  <si>
    <t>杏鮑菇(頭)(QR)</t>
  </si>
  <si>
    <t>包</t>
  </si>
  <si>
    <t>蔥(0.5K/把)</t>
  </si>
  <si>
    <t>把</t>
  </si>
  <si>
    <t>蔭瓜罐(3K)(醃漬品)</t>
  </si>
  <si>
    <t>罐</t>
  </si>
  <si>
    <t>薑片(0.3K)</t>
  </si>
  <si>
    <t>蘿蔔燴肉羹</t>
  </si>
  <si>
    <t>菜頭(切中丁)</t>
  </si>
  <si>
    <t>金針菇(QR)</t>
  </si>
  <si>
    <t>紅蘿蔔(切片)</t>
  </si>
  <si>
    <t>木耳(切絲)</t>
  </si>
  <si>
    <t>蝦米</t>
  </si>
  <si>
    <t>香鬆蒸蛋</t>
  </si>
  <si>
    <t>洗選蛋(QR)</t>
  </si>
  <si>
    <t>玻璃紙(包)50入</t>
  </si>
  <si>
    <t>炒高麗菜</t>
  </si>
  <si>
    <t>高麗菜(切實重)</t>
  </si>
  <si>
    <t>碎蒜(0.6K/包)</t>
  </si>
  <si>
    <t>紅蘿蔔(切絲)</t>
  </si>
  <si>
    <t>金針肉絲湯</t>
  </si>
  <si>
    <t>乾金針</t>
  </si>
  <si>
    <t>薑絲(0.6K/包)</t>
  </si>
  <si>
    <t>小米飯</t>
  </si>
  <si>
    <t>星期二</t>
    <phoneticPr fontId="2" type="noConversion"/>
  </si>
  <si>
    <t>醬燒大排</t>
  </si>
  <si>
    <t>醬燒大排CAS(75g)-片</t>
  </si>
  <si>
    <t>片</t>
  </si>
  <si>
    <t>醬燒大排CAS(75g)備品-片</t>
  </si>
  <si>
    <t>螞蟻上樹</t>
  </si>
  <si>
    <t>溫體絞肉(井野)(臺灣)</t>
  </si>
  <si>
    <t>桶</t>
  </si>
  <si>
    <t>黃瓜什錦</t>
  </si>
  <si>
    <t>大黃瓜(切大丁)</t>
  </si>
  <si>
    <t>溫體肉片(小)井野</t>
  </si>
  <si>
    <t>濕香菇(小朵)(QR)</t>
  </si>
  <si>
    <t>炒履歷油菜</t>
  </si>
  <si>
    <t>履歷油菜(切實重)</t>
  </si>
  <si>
    <t>白菜魚丸湯</t>
  </si>
  <si>
    <t>履歷蚵白菜(切實重)</t>
  </si>
  <si>
    <t>芹菜(末)</t>
  </si>
  <si>
    <t>水果(381+10)(精進15元)</t>
  </si>
  <si>
    <t>白油麵(63K)</t>
  </si>
  <si>
    <t>蘑菇肉醬</t>
  </si>
  <si>
    <t>三色豆(CAS-1k/包)</t>
  </si>
  <si>
    <t>洋蔥(切小丁)</t>
  </si>
  <si>
    <t>白菜滷</t>
  </si>
  <si>
    <t>大白菜(切實重)</t>
  </si>
  <si>
    <t>木耳(切絲)(QR)</t>
  </si>
  <si>
    <t>滷蛋</t>
  </si>
  <si>
    <t>個</t>
  </si>
  <si>
    <t>炒履歷蚵白菜</t>
  </si>
  <si>
    <t>結頭排骨湯</t>
  </si>
  <si>
    <t>結頭菜(切中丁)</t>
  </si>
  <si>
    <t>香菜(150g/把)</t>
  </si>
  <si>
    <t>光泉鮮奶(381+10備)(精進)</t>
  </si>
  <si>
    <t>五穀米飯</t>
  </si>
  <si>
    <t>蒲燒鯰魚</t>
  </si>
  <si>
    <t>蒲燒鯰魚(45g)(QR)(半成品)</t>
  </si>
  <si>
    <t>蒲燒鯰魚(45g)備品(QR)(半成品)</t>
  </si>
  <si>
    <t>白芝麻(熟)</t>
  </si>
  <si>
    <t>韓式燒肉</t>
  </si>
  <si>
    <t>黃豆芽</t>
  </si>
  <si>
    <t>洋蔥(切絲)</t>
  </si>
  <si>
    <t>溫體肉片(井野)(臺灣)</t>
  </si>
  <si>
    <t>桂竹筍炒肉絲</t>
  </si>
  <si>
    <t>炒履歷青江菜</t>
  </si>
  <si>
    <t>履歷青江菜(切實重)</t>
  </si>
  <si>
    <t>排骨貢丸湯</t>
  </si>
  <si>
    <t>紫米飯</t>
  </si>
  <si>
    <t>香滷雞排</t>
  </si>
  <si>
    <t>雞排(6)(QR)醃料-滷</t>
  </si>
  <si>
    <t>雞排(6)(QR)醃料-滷(備品)</t>
  </si>
  <si>
    <t>滷包(30g-小包)</t>
  </si>
  <si>
    <t>薑片(0.6K/包)</t>
  </si>
  <si>
    <t>蕃茄炒蛋</t>
  </si>
  <si>
    <t>醬燒冬瓜</t>
  </si>
  <si>
    <t>冬瓜(切大丁)</t>
  </si>
  <si>
    <t>濕香菇(QR)</t>
  </si>
  <si>
    <t>紅蘿蔔(切中丁)</t>
  </si>
  <si>
    <t>炒有機蕹菜</t>
  </si>
  <si>
    <t>有機空心菜(尚紘-切實重)</t>
  </si>
  <si>
    <t>玉米濃湯</t>
  </si>
  <si>
    <t>玉米粒(QR-K)</t>
  </si>
  <si>
    <t>玉米濃湯粉(1K)</t>
  </si>
  <si>
    <t>安佳無鹽奶油(454g)</t>
  </si>
  <si>
    <t>條</t>
  </si>
  <si>
    <t>玉米醬(大-3K)</t>
  </si>
  <si>
    <t>水果(381+10)(精進20元)</t>
  </si>
  <si>
    <t>777大卡</t>
    <phoneticPr fontId="2" type="noConversion"/>
  </si>
  <si>
    <t>77.7 g</t>
    <phoneticPr fontId="2" type="noConversion"/>
  </si>
  <si>
    <t>32.6 g</t>
    <phoneticPr fontId="2" type="noConversion"/>
  </si>
  <si>
    <t>41.7 g</t>
    <phoneticPr fontId="2" type="noConversion"/>
  </si>
  <si>
    <t>全穀雜糧類:4.3份 乳品類:0.0份 豆魚蛋肉類:3.6份 蔬菜類:1.8份 水果類:0.0份 油脂與堅果種子類:1.3份</t>
    <phoneticPr fontId="2" type="noConversion"/>
  </si>
  <si>
    <t>4.3份</t>
  </si>
  <si>
    <t>0.0份</t>
  </si>
  <si>
    <t>3.6份</t>
  </si>
  <si>
    <t>1.8份</t>
  </si>
  <si>
    <t>1.3份</t>
  </si>
  <si>
    <t>863大卡</t>
    <phoneticPr fontId="2" type="noConversion"/>
  </si>
  <si>
    <t>110.7 g</t>
    <phoneticPr fontId="2" type="noConversion"/>
  </si>
  <si>
    <t>30.0 g</t>
    <phoneticPr fontId="2" type="noConversion"/>
  </si>
  <si>
    <t>35.7 g</t>
    <phoneticPr fontId="2" type="noConversion"/>
  </si>
  <si>
    <t>全穀雜糧類:6.7份 乳品類:0.0份 豆魚蛋肉類:3.0份 蔬菜類:1.9份 水果類:0.0份 油脂與堅果種子類:2.2份</t>
    <phoneticPr fontId="2" type="noConversion"/>
  </si>
  <si>
    <t>6.7份</t>
  </si>
  <si>
    <t>3.0份</t>
  </si>
  <si>
    <t>1.9份</t>
  </si>
  <si>
    <t>2.2份</t>
  </si>
  <si>
    <t>708大卡</t>
    <phoneticPr fontId="2" type="noConversion"/>
  </si>
  <si>
    <t>76.4 g</t>
    <phoneticPr fontId="2" type="noConversion"/>
  </si>
  <si>
    <t>30.2 g</t>
    <phoneticPr fontId="2" type="noConversion"/>
  </si>
  <si>
    <t>34.9 g</t>
    <phoneticPr fontId="2" type="noConversion"/>
  </si>
  <si>
    <t>全穀雜糧類:3.6份 乳品類:0.9份 豆魚蛋肉類:2.5份 蔬菜類:2.3份 水果類:0.0份 油脂與堅果種子類:2.0份</t>
    <phoneticPr fontId="2" type="noConversion"/>
  </si>
  <si>
    <t>0.9份</t>
  </si>
  <si>
    <t>2.5份</t>
  </si>
  <si>
    <t>2.3份</t>
  </si>
  <si>
    <t>2.0份</t>
  </si>
  <si>
    <t>532大卡</t>
    <phoneticPr fontId="2" type="noConversion"/>
  </si>
  <si>
    <t>74.9 g</t>
    <phoneticPr fontId="2" type="noConversion"/>
  </si>
  <si>
    <t>15.4 g</t>
    <phoneticPr fontId="2" type="noConversion"/>
  </si>
  <si>
    <t>25.9 g</t>
    <phoneticPr fontId="2" type="noConversion"/>
  </si>
  <si>
    <t>全穀雜糧類:3.7份 乳品類:0.0份 豆魚蛋肉類:2.6份 蔬菜類:2.0份 水果類:0.0份 油脂與堅果種子類:1.5份</t>
    <phoneticPr fontId="2" type="noConversion"/>
  </si>
  <si>
    <t>3.7份</t>
  </si>
  <si>
    <t>2.6份</t>
  </si>
  <si>
    <t>1.5份</t>
  </si>
  <si>
    <t>976大卡</t>
    <phoneticPr fontId="2" type="noConversion"/>
  </si>
  <si>
    <t>135.4 g</t>
    <phoneticPr fontId="2" type="noConversion"/>
  </si>
  <si>
    <t>30.6 g</t>
    <phoneticPr fontId="2" type="noConversion"/>
  </si>
  <si>
    <t>37.5 g</t>
    <phoneticPr fontId="2" type="noConversion"/>
  </si>
  <si>
    <t>全穀雜糧類:7.5份 乳品類:0.0份 豆魚蛋肉類:3.7份 蔬菜類:1.7份 水果類:1.0份 油脂與堅果種子類:2.9份</t>
    <phoneticPr fontId="2" type="noConversion"/>
  </si>
  <si>
    <t>7.5份</t>
  </si>
  <si>
    <t>1.7份</t>
  </si>
  <si>
    <t>1.0份</t>
  </si>
  <si>
    <t>2.9份</t>
  </si>
  <si>
    <t>骨腿丁(CAS)</t>
  </si>
  <si>
    <t>手工肉羹(台灣)</t>
  </si>
  <si>
    <t>溫體肉絲(井野)(臺灣)</t>
  </si>
  <si>
    <t>蒜仁(0.6K/包)</t>
  </si>
  <si>
    <t>肉鬆(3K/包)</t>
  </si>
  <si>
    <t>水發魷魚</t>
  </si>
  <si>
    <t>虱目魚丸(CAS)</t>
  </si>
  <si>
    <t>冬粉(3K)</t>
  </si>
  <si>
    <t>油蔥酥(大-600g)</t>
  </si>
  <si>
    <t>豆瓣醬大(3K)</t>
  </si>
  <si>
    <t>滷雞蛋(國產:台灣)</t>
  </si>
  <si>
    <t>滷雞蛋(國產:台灣)(備品)</t>
  </si>
  <si>
    <t>小排骨(肉)井野</t>
  </si>
  <si>
    <t>蕃茄丁罐頭(2.5K/罐)</t>
  </si>
  <si>
    <t>非基改豆皮(Ｋ)</t>
  </si>
  <si>
    <t>蕃茄醬(3K)可果美 1罐,蘑菇醬台塑(3K) 1罐</t>
  </si>
  <si>
    <t>冬蝦</t>
  </si>
  <si>
    <t>熟桂竹筍(切)淨重</t>
  </si>
  <si>
    <t>貢丸(小)(國產)</t>
  </si>
  <si>
    <t>非基改三角油腐丁小</t>
  </si>
  <si>
    <t>蕃茄醬(3K)可果美</t>
  </si>
  <si>
    <t>碎培根(津谷)CAS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</si>
</sst>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/m/d\ h:mm;@"/>
    <numFmt numFmtId="177" formatCode="0.0_);[Red]\(0.0\)"/>
    <numFmt numFmtId="178" formatCode="0.0"/>
    <numFmt numFmtId="179" formatCode="0_ "/>
    <numFmt numFmtId="180" formatCode="0_);[Red]\(0\)"/>
  </numFmts>
  <fonts count="4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sz val="16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0"/>
      <color indexed="8"/>
      <name val="新細明體"/>
      <family val="1"/>
      <charset val="136"/>
    </font>
    <font>
      <sz val="10"/>
      <name val="新細明體"/>
      <family val="1"/>
      <charset val="136"/>
    </font>
    <font>
      <b/>
      <sz val="11"/>
      <name val="標楷體"/>
      <family val="4"/>
      <charset val="136"/>
    </font>
    <font>
      <sz val="12"/>
      <color indexed="8"/>
      <name val="Times New Roman"/>
      <family val="1"/>
    </font>
    <font>
      <sz val="15"/>
      <name val="標楷體"/>
      <family val="4"/>
      <charset val="136"/>
    </font>
    <font>
      <sz val="8"/>
      <color indexed="8"/>
      <name val="新細明體"/>
      <family val="1"/>
      <charset val="136"/>
    </font>
    <font>
      <sz val="15"/>
      <name val="Arial"/>
      <family val="2"/>
    </font>
    <font>
      <sz val="10"/>
      <name val="新細明體"/>
      <family val="1"/>
      <charset val="136"/>
      <scheme val="minor"/>
    </font>
    <font>
      <sz val="8"/>
      <name val="新細明體"/>
      <family val="1"/>
      <charset val="136"/>
    </font>
    <font>
      <sz val="12"/>
      <color indexed="60"/>
      <name val="細明體"/>
      <family val="3"/>
      <charset val="136"/>
    </font>
    <font>
      <sz val="12"/>
      <color indexed="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53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Alignment="1">
      <alignment horizontal="left"/>
    </xf>
    <xf numFmtId="0" fontId="12" fillId="0" borderId="0" xfId="1" applyFont="1" applyAlignment="1">
      <alignment horizontal="center" shrinkToFit="1"/>
    </xf>
    <xf numFmtId="0" fontId="7" fillId="0" borderId="0" xfId="1" applyAlignment="1">
      <alignment horizontal="center" shrinkToFit="1"/>
    </xf>
    <xf numFmtId="0" fontId="7" fillId="0" borderId="0" xfId="1">
      <alignment vertical="center"/>
    </xf>
    <xf numFmtId="0" fontId="13" fillId="0" borderId="0" xfId="1" applyFont="1" applyAlignment="1">
      <alignment horizontal="right"/>
    </xf>
    <xf numFmtId="0" fontId="13" fillId="0" borderId="0" xfId="1" applyFont="1" applyAlignment="1">
      <alignment horizontal="left"/>
    </xf>
    <xf numFmtId="0" fontId="13" fillId="0" borderId="0" xfId="1" applyFont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Border="1" applyAlignment="1">
      <alignment horizontal="center" vertical="center"/>
    </xf>
    <xf numFmtId="0" fontId="14" fillId="0" borderId="39" xfId="1" applyFont="1" applyBorder="1" applyAlignment="1">
      <alignment horizontal="center" vertical="center" shrinkToFit="1"/>
    </xf>
    <xf numFmtId="0" fontId="14" fillId="0" borderId="40" xfId="1" applyFont="1" applyBorder="1" applyAlignment="1">
      <alignment vertical="center" wrapText="1" shrinkToFit="1"/>
    </xf>
    <xf numFmtId="0" fontId="14" fillId="0" borderId="41" xfId="1" applyFont="1" applyBorder="1" applyAlignment="1">
      <alignment horizontal="center" vertical="center"/>
    </xf>
    <xf numFmtId="0" fontId="14" fillId="0" borderId="42" xfId="1" applyFont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Border="1" applyAlignment="1">
      <alignment horizontal="center" vertical="center" shrinkToFit="1"/>
    </xf>
    <xf numFmtId="0" fontId="15" fillId="0" borderId="55" xfId="1" applyFont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7" fillId="0" borderId="58" xfId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Border="1" applyAlignment="1">
      <alignment vertical="center" textRotation="180" shrinkToFit="1"/>
    </xf>
    <xf numFmtId="0" fontId="7" fillId="0" borderId="61" xfId="1" applyBorder="1" applyAlignment="1">
      <alignment horizontal="center" vertical="center" shrinkToFit="1"/>
    </xf>
    <xf numFmtId="0" fontId="15" fillId="0" borderId="62" xfId="1" applyFont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Alignment="1">
      <alignment shrinkToFit="1"/>
    </xf>
    <xf numFmtId="0" fontId="0" fillId="0" borderId="0" xfId="0" applyAlignment="1">
      <alignment shrinkToFit="1"/>
    </xf>
    <xf numFmtId="0" fontId="1" fillId="0" borderId="0" xfId="0" applyFont="1" applyAlignment="1">
      <alignment vertical="top"/>
    </xf>
    <xf numFmtId="0" fontId="17" fillId="0" borderId="0" xfId="0" applyFont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2" fillId="0" borderId="12" xfId="2" applyFont="1" applyBorder="1" applyAlignment="1">
      <alignment horizontal="left" vertical="center" wrapText="1"/>
    </xf>
    <xf numFmtId="0" fontId="22" fillId="0" borderId="12" xfId="2" applyFont="1" applyBorder="1" applyAlignment="1">
      <alignment horizontal="right" vertical="center" wrapText="1"/>
    </xf>
    <xf numFmtId="0" fontId="23" fillId="0" borderId="0" xfId="2" applyFont="1" applyAlignment="1">
      <alignment horizontal="left" vertical="center" wrapText="1"/>
    </xf>
    <xf numFmtId="0" fontId="22" fillId="0" borderId="0" xfId="2" applyFont="1" applyAlignment="1">
      <alignment horizontal="center" vertical="center"/>
    </xf>
    <xf numFmtId="0" fontId="0" fillId="0" borderId="1" xfId="0" applyBorder="1"/>
    <xf numFmtId="0" fontId="22" fillId="0" borderId="17" xfId="2" applyFont="1" applyBorder="1">
      <alignment vertical="center"/>
    </xf>
    <xf numFmtId="0" fontId="22" fillId="0" borderId="6" xfId="2" applyFont="1" applyBorder="1">
      <alignment vertical="center"/>
    </xf>
    <xf numFmtId="0" fontId="22" fillId="0" borderId="16" xfId="2" applyFont="1" applyBorder="1" applyAlignment="1">
      <alignment horizontal="right" vertical="center"/>
    </xf>
    <xf numFmtId="0" fontId="22" fillId="0" borderId="9" xfId="2" applyFont="1" applyBorder="1">
      <alignment vertical="center"/>
    </xf>
    <xf numFmtId="0" fontId="22" fillId="0" borderId="70" xfId="2" applyFont="1" applyBorder="1">
      <alignment vertical="center"/>
    </xf>
    <xf numFmtId="0" fontId="22" fillId="0" borderId="27" xfId="2" applyFont="1" applyBorder="1">
      <alignment vertical="center"/>
    </xf>
    <xf numFmtId="0" fontId="22" fillId="0" borderId="11" xfId="2" applyFont="1" applyBorder="1" applyAlignment="1">
      <alignment horizontal="right" vertical="center"/>
    </xf>
    <xf numFmtId="0" fontId="22" fillId="0" borderId="28" xfId="2" applyFont="1" applyBorder="1">
      <alignment vertical="center"/>
    </xf>
    <xf numFmtId="0" fontId="22" fillId="0" borderId="71" xfId="2" applyFont="1" applyBorder="1" applyAlignment="1">
      <alignment horizontal="right" vertical="center"/>
    </xf>
    <xf numFmtId="0" fontId="0" fillId="0" borderId="73" xfId="0" applyBorder="1"/>
    <xf numFmtId="0" fontId="24" fillId="0" borderId="5" xfId="2" applyFont="1" applyBorder="1" applyAlignment="1">
      <alignment horizontal="center" vertical="center" wrapText="1"/>
    </xf>
    <xf numFmtId="0" fontId="22" fillId="0" borderId="35" xfId="2" applyFont="1" applyBorder="1" applyAlignment="1">
      <alignment horizontal="right" vertical="center"/>
    </xf>
    <xf numFmtId="0" fontId="24" fillId="0" borderId="74" xfId="2" applyFont="1" applyBorder="1" applyAlignment="1">
      <alignment horizontal="center" vertical="center" wrapText="1"/>
    </xf>
    <xf numFmtId="0" fontId="22" fillId="0" borderId="75" xfId="2" applyFont="1" applyBorder="1" applyAlignment="1">
      <alignment horizontal="right" vertical="center"/>
    </xf>
    <xf numFmtId="0" fontId="22" fillId="0" borderId="16" xfId="2" applyFont="1" applyBorder="1" applyAlignment="1">
      <alignment horizontal="center" vertical="center" shrinkToFit="1"/>
    </xf>
    <xf numFmtId="0" fontId="22" fillId="0" borderId="77" xfId="2" applyFont="1" applyBorder="1" applyAlignment="1">
      <alignment horizontal="center" vertical="center" shrinkToFit="1"/>
    </xf>
    <xf numFmtId="0" fontId="0" fillId="0" borderId="78" xfId="0" applyBorder="1"/>
    <xf numFmtId="0" fontId="25" fillId="0" borderId="79" xfId="2" applyFont="1" applyBorder="1" applyAlignment="1">
      <alignment horizontal="center" vertical="center" wrapText="1"/>
    </xf>
    <xf numFmtId="0" fontId="25" fillId="0" borderId="80" xfId="2" applyFont="1" applyBorder="1" applyAlignment="1">
      <alignment horizontal="center" vertical="center" wrapText="1"/>
    </xf>
    <xf numFmtId="0" fontId="25" fillId="0" borderId="36" xfId="2" applyFont="1" applyBorder="1" applyAlignment="1">
      <alignment horizontal="center" vertical="center" wrapText="1"/>
    </xf>
    <xf numFmtId="0" fontId="25" fillId="0" borderId="81" xfId="2" applyFont="1" applyBorder="1" applyAlignment="1">
      <alignment horizontal="center" vertical="center" wrapText="1"/>
    </xf>
    <xf numFmtId="0" fontId="25" fillId="0" borderId="82" xfId="2" applyFont="1" applyBorder="1" applyAlignment="1">
      <alignment horizontal="center" vertical="center" wrapText="1"/>
    </xf>
    <xf numFmtId="0" fontId="25" fillId="0" borderId="83" xfId="2" applyFont="1" applyBorder="1" applyAlignment="1">
      <alignment horizontal="center" vertical="center" wrapText="1"/>
    </xf>
    <xf numFmtId="0" fontId="25" fillId="0" borderId="78" xfId="2" applyFont="1" applyBorder="1" applyAlignment="1">
      <alignment horizontal="center" vertical="center" wrapText="1"/>
    </xf>
    <xf numFmtId="177" fontId="24" fillId="0" borderId="11" xfId="2" applyNumberFormat="1" applyFont="1" applyBorder="1" applyAlignment="1">
      <alignment vertical="center" shrinkToFit="1"/>
    </xf>
    <xf numFmtId="1" fontId="24" fillId="0" borderId="27" xfId="2" applyNumberFormat="1" applyFon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horizontal="right" vertical="center" shrinkToFit="1"/>
    </xf>
    <xf numFmtId="177" fontId="29" fillId="0" borderId="16" xfId="2" applyNumberFormat="1" applyFont="1" applyBorder="1" applyAlignment="1">
      <alignment horizontal="right" vertical="center" shrinkToFit="1"/>
    </xf>
    <xf numFmtId="177" fontId="28" fillId="0" borderId="26" xfId="2" applyNumberFormat="1" applyFont="1" applyBorder="1" applyAlignment="1">
      <alignment vertical="center" shrinkToFit="1"/>
    </xf>
    <xf numFmtId="177" fontId="7" fillId="0" borderId="11" xfId="2" applyNumberFormat="1" applyBorder="1" applyAlignment="1">
      <alignment vertical="center" shrinkToFit="1"/>
    </xf>
    <xf numFmtId="1" fontId="7" fillId="0" borderId="27" xfId="2" applyNumberFormat="1" applyBorder="1" applyAlignment="1">
      <alignment horizontal="left" vertical="center" shrinkToFit="1"/>
    </xf>
    <xf numFmtId="1" fontId="7" fillId="0" borderId="16" xfId="2" applyNumberFormat="1" applyBorder="1" applyAlignment="1">
      <alignment horizontal="right" vertical="center" shrinkToFit="1"/>
    </xf>
    <xf numFmtId="1" fontId="7" fillId="0" borderId="26" xfId="2" applyNumberFormat="1" applyBorder="1" applyAlignment="1">
      <alignment horizontal="left" vertical="center" shrinkToFit="1"/>
    </xf>
    <xf numFmtId="1" fontId="7" fillId="0" borderId="77" xfId="2" applyNumberFormat="1" applyBorder="1" applyAlignment="1">
      <alignment horizontal="left" vertical="center" shrinkToFit="1"/>
    </xf>
    <xf numFmtId="177" fontId="0" fillId="0" borderId="11" xfId="2" applyNumberFormat="1" applyFont="1" applyBorder="1" applyAlignment="1">
      <alignment vertical="center" shrinkToFit="1"/>
    </xf>
    <xf numFmtId="1" fontId="0" fillId="0" borderId="27" xfId="2" applyNumberFormat="1" applyFont="1" applyBorder="1" applyAlignment="1">
      <alignment horizontal="left" vertical="center" shrinkToFit="1"/>
    </xf>
    <xf numFmtId="1" fontId="0" fillId="0" borderId="16" xfId="2" applyNumberFormat="1" applyFont="1" applyBorder="1" applyAlignment="1">
      <alignment horizontal="right" vertical="center" shrinkToFit="1"/>
    </xf>
    <xf numFmtId="1" fontId="0" fillId="0" borderId="26" xfId="2" applyNumberFormat="1" applyFont="1" applyBorder="1" applyAlignment="1">
      <alignment horizontal="left" vertical="center" shrinkToFit="1"/>
    </xf>
    <xf numFmtId="1" fontId="0" fillId="0" borderId="77" xfId="2" applyNumberFormat="1" applyFont="1" applyBorder="1" applyAlignment="1">
      <alignment horizontal="left" vertical="center" shrinkToFit="1"/>
    </xf>
    <xf numFmtId="178" fontId="7" fillId="0" borderId="28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right" vertical="center" shrinkToFit="1"/>
    </xf>
    <xf numFmtId="178" fontId="7" fillId="0" borderId="29" xfId="2" applyNumberFormat="1" applyBorder="1" applyAlignment="1">
      <alignment horizontal="right" vertical="center" shrinkToFit="1"/>
    </xf>
    <xf numFmtId="178" fontId="7" fillId="0" borderId="71" xfId="2" applyNumberFormat="1" applyBorder="1" applyAlignment="1">
      <alignment horizontal="left" vertical="center" shrinkToFit="1"/>
    </xf>
    <xf numFmtId="177" fontId="28" fillId="0" borderId="11" xfId="2" applyNumberFormat="1" applyFont="1" applyBorder="1" applyAlignment="1">
      <alignment vertical="center" shrinkToFit="1"/>
    </xf>
    <xf numFmtId="177" fontId="28" fillId="0" borderId="77" xfId="2" applyNumberFormat="1" applyFont="1" applyBorder="1" applyAlignment="1">
      <alignment horizontal="right" vertical="center" shrinkToFit="1"/>
    </xf>
    <xf numFmtId="177" fontId="28" fillId="0" borderId="1" xfId="2" applyNumberFormat="1" applyFont="1" applyBorder="1" applyAlignment="1">
      <alignment horizontal="right" vertical="center" shrinkToFit="1"/>
    </xf>
    <xf numFmtId="177" fontId="24" fillId="0" borderId="31" xfId="2" applyNumberFormat="1" applyFont="1" applyBorder="1" applyAlignment="1">
      <alignment vertical="center" shrinkToFit="1"/>
    </xf>
    <xf numFmtId="1" fontId="24" fillId="0" borderId="32" xfId="2" applyNumberFormat="1" applyFon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horizontal="right" vertical="center" shrinkToFit="1"/>
    </xf>
    <xf numFmtId="177" fontId="28" fillId="0" borderId="35" xfId="2" applyNumberFormat="1" applyFont="1" applyBorder="1" applyAlignment="1">
      <alignment vertical="center" shrinkToFit="1"/>
    </xf>
    <xf numFmtId="177" fontId="7" fillId="0" borderId="31" xfId="2" applyNumberFormat="1" applyBorder="1" applyAlignment="1">
      <alignment vertical="center" shrinkToFit="1"/>
    </xf>
    <xf numFmtId="1" fontId="7" fillId="0" borderId="32" xfId="2" applyNumberFormat="1" applyBorder="1" applyAlignment="1">
      <alignment horizontal="left" vertical="center" shrinkToFit="1"/>
    </xf>
    <xf numFmtId="1" fontId="7" fillId="0" borderId="31" xfId="2" applyNumberFormat="1" applyBorder="1" applyAlignment="1">
      <alignment horizontal="right" vertical="center" shrinkToFit="1"/>
    </xf>
    <xf numFmtId="1" fontId="7" fillId="0" borderId="35" xfId="2" applyNumberFormat="1" applyBorder="1" applyAlignment="1">
      <alignment horizontal="left" vertical="center" shrinkToFit="1"/>
    </xf>
    <xf numFmtId="1" fontId="7" fillId="0" borderId="75" xfId="2" applyNumberFormat="1" applyBorder="1" applyAlignment="1">
      <alignment horizontal="left" vertical="center" shrinkToFit="1"/>
    </xf>
    <xf numFmtId="177" fontId="0" fillId="0" borderId="31" xfId="2" applyNumberFormat="1" applyFont="1" applyBorder="1" applyAlignment="1">
      <alignment vertical="center" shrinkToFit="1"/>
    </xf>
    <xf numFmtId="1" fontId="0" fillId="0" borderId="32" xfId="2" applyNumberFormat="1" applyFont="1" applyBorder="1" applyAlignment="1">
      <alignment horizontal="left" vertical="center" shrinkToFit="1"/>
    </xf>
    <xf numFmtId="1" fontId="0" fillId="0" borderId="31" xfId="2" applyNumberFormat="1" applyFont="1" applyBorder="1" applyAlignment="1">
      <alignment horizontal="right" vertical="center" shrinkToFit="1"/>
    </xf>
    <xf numFmtId="1" fontId="0" fillId="0" borderId="35" xfId="2" applyNumberFormat="1" applyFont="1" applyBorder="1" applyAlignment="1">
      <alignment horizontal="left" vertical="center" shrinkToFit="1"/>
    </xf>
    <xf numFmtId="1" fontId="0" fillId="0" borderId="75" xfId="2" applyNumberFormat="1" applyFont="1" applyBorder="1" applyAlignment="1">
      <alignment horizontal="left" vertical="center" shrinkToFit="1"/>
    </xf>
    <xf numFmtId="178" fontId="7" fillId="0" borderId="33" xfId="2" applyNumberFormat="1" applyBorder="1" applyAlignment="1">
      <alignment horizontal="left" vertical="center" shrinkToFit="1"/>
    </xf>
    <xf numFmtId="178" fontId="7" fillId="0" borderId="75" xfId="2" applyNumberFormat="1" applyBorder="1" applyAlignment="1">
      <alignment horizontal="right" vertical="center" shrinkToFit="1"/>
    </xf>
    <xf numFmtId="178" fontId="7" fillId="0" borderId="73" xfId="2" applyNumberFormat="1" applyBorder="1" applyAlignment="1">
      <alignment horizontal="right" vertical="center" shrinkToFit="1"/>
    </xf>
    <xf numFmtId="178" fontId="7" fillId="0" borderId="75" xfId="2" applyNumberForma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vertical="center" shrinkToFit="1"/>
    </xf>
    <xf numFmtId="177" fontId="28" fillId="0" borderId="75" xfId="2" applyNumberFormat="1" applyFont="1" applyBorder="1" applyAlignment="1">
      <alignment horizontal="right" vertical="center" shrinkToFit="1"/>
    </xf>
    <xf numFmtId="177" fontId="28" fillId="0" borderId="73" xfId="2" applyNumberFormat="1" applyFont="1" applyBorder="1" applyAlignment="1">
      <alignment horizontal="right" vertical="center" shrinkToFit="1"/>
    </xf>
    <xf numFmtId="0" fontId="30" fillId="0" borderId="2" xfId="2" applyFont="1" applyBorder="1" applyAlignment="1">
      <alignment horizontal="center" vertical="center" shrinkToFit="1"/>
    </xf>
    <xf numFmtId="0" fontId="30" fillId="0" borderId="11" xfId="2" applyFont="1" applyBorder="1" applyAlignment="1">
      <alignment horizontal="center" vertical="center" shrinkToFit="1"/>
    </xf>
    <xf numFmtId="0" fontId="30" fillId="0" borderId="26" xfId="2" applyFont="1" applyBorder="1" applyAlignment="1">
      <alignment horizontal="center" vertical="center" shrinkToFit="1"/>
    </xf>
    <xf numFmtId="179" fontId="31" fillId="0" borderId="26" xfId="2" applyNumberFormat="1" applyFont="1" applyBorder="1" applyAlignment="1">
      <alignment horizontal="center" vertical="center" wrapText="1"/>
    </xf>
    <xf numFmtId="179" fontId="31" fillId="0" borderId="26" xfId="2" applyNumberFormat="1" applyFont="1" applyBorder="1" applyAlignment="1">
      <alignment horizontal="center" vertical="center"/>
    </xf>
    <xf numFmtId="0" fontId="31" fillId="0" borderId="17" xfId="2" applyFont="1" applyBorder="1" applyAlignment="1">
      <alignment horizontal="center" vertical="center"/>
    </xf>
    <xf numFmtId="0" fontId="31" fillId="0" borderId="77" xfId="2" applyFont="1" applyBorder="1" applyAlignment="1">
      <alignment horizontal="center" vertical="center"/>
    </xf>
    <xf numFmtId="177" fontId="24" fillId="0" borderId="15" xfId="2" applyNumberFormat="1" applyFont="1" applyBorder="1" applyAlignment="1">
      <alignment vertical="center" shrinkToFit="1"/>
    </xf>
    <xf numFmtId="1" fontId="24" fillId="0" borderId="0" xfId="2" applyNumberFormat="1" applyFont="1" applyAlignment="1">
      <alignment horizontal="left" vertical="center" shrinkToFit="1"/>
    </xf>
    <xf numFmtId="177" fontId="28" fillId="0" borderId="79" xfId="2" applyNumberFormat="1" applyFont="1" applyBorder="1" applyAlignment="1">
      <alignment horizontal="right" vertical="center" shrinkToFit="1"/>
    </xf>
    <xf numFmtId="177" fontId="28" fillId="0" borderId="36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vertical="center" shrinkToFit="1"/>
    </xf>
    <xf numFmtId="177" fontId="7" fillId="0" borderId="15" xfId="2" applyNumberFormat="1" applyBorder="1" applyAlignment="1">
      <alignment vertical="center" shrinkToFit="1"/>
    </xf>
    <xf numFmtId="1" fontId="7" fillId="0" borderId="0" xfId="2" applyNumberFormat="1" applyAlignment="1">
      <alignment horizontal="left" vertical="center" shrinkToFit="1"/>
    </xf>
    <xf numFmtId="1" fontId="7" fillId="0" borderId="79" xfId="2" applyNumberFormat="1" applyBorder="1" applyAlignment="1">
      <alignment horizontal="right" vertical="center" shrinkToFit="1"/>
    </xf>
    <xf numFmtId="1" fontId="7" fillId="0" borderId="36" xfId="2" applyNumberFormat="1" applyBorder="1" applyAlignment="1">
      <alignment horizontal="left" vertical="center" shrinkToFit="1"/>
    </xf>
    <xf numFmtId="1" fontId="7" fillId="0" borderId="82" xfId="2" applyNumberFormat="1" applyBorder="1" applyAlignment="1">
      <alignment horizontal="left" vertical="center" shrinkToFit="1"/>
    </xf>
    <xf numFmtId="177" fontId="0" fillId="0" borderId="15" xfId="2" applyNumberFormat="1" applyFont="1" applyBorder="1" applyAlignment="1">
      <alignment vertical="center" shrinkToFit="1"/>
    </xf>
    <xf numFmtId="1" fontId="0" fillId="0" borderId="0" xfId="2" applyNumberFormat="1" applyFont="1" applyAlignment="1">
      <alignment horizontal="left" vertical="center" shrinkToFit="1"/>
    </xf>
    <xf numFmtId="1" fontId="0" fillId="0" borderId="79" xfId="2" applyNumberFormat="1" applyFont="1" applyBorder="1" applyAlignment="1">
      <alignment horizontal="right" vertical="center" shrinkToFit="1"/>
    </xf>
    <xf numFmtId="1" fontId="0" fillId="0" borderId="36" xfId="2" applyNumberFormat="1" applyFont="1" applyBorder="1" applyAlignment="1">
      <alignment horizontal="left" vertical="center" shrinkToFit="1"/>
    </xf>
    <xf numFmtId="1" fontId="0" fillId="0" borderId="82" xfId="2" applyNumberFormat="1" applyFont="1" applyBorder="1" applyAlignment="1">
      <alignment horizontal="left" vertical="center" shrinkToFit="1"/>
    </xf>
    <xf numFmtId="178" fontId="7" fillId="0" borderId="8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right" vertical="center" shrinkToFit="1"/>
    </xf>
    <xf numFmtId="178" fontId="7" fillId="0" borderId="78" xfId="2" applyNumberFormat="1" applyBorder="1" applyAlignment="1">
      <alignment horizontal="right" vertical="center" shrinkToFit="1"/>
    </xf>
    <xf numFmtId="178" fontId="7" fillId="0" borderId="83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left" vertical="center" shrinkToFit="1"/>
    </xf>
    <xf numFmtId="177" fontId="28" fillId="0" borderId="15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horizontal="right" vertical="center" shrinkToFit="1"/>
    </xf>
    <xf numFmtId="177" fontId="28" fillId="0" borderId="78" xfId="2" applyNumberFormat="1" applyFont="1" applyBorder="1" applyAlignment="1">
      <alignment horizontal="right" vertical="center" shrinkToFit="1"/>
    </xf>
    <xf numFmtId="1" fontId="31" fillId="0" borderId="27" xfId="2" applyNumberFormat="1" applyFont="1" applyBorder="1" applyAlignment="1">
      <alignment horizontal="left" vertical="center" shrinkToFit="1"/>
    </xf>
    <xf numFmtId="1" fontId="7" fillId="0" borderId="28" xfId="2" applyNumberFormat="1" applyBorder="1" applyAlignment="1">
      <alignment horizontal="left" vertical="center" shrinkToFit="1"/>
    </xf>
    <xf numFmtId="178" fontId="7" fillId="0" borderId="6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left" vertical="center" shrinkToFit="1"/>
    </xf>
    <xf numFmtId="0" fontId="1" fillId="0" borderId="27" xfId="2" applyFont="1" applyBorder="1" applyAlignment="1">
      <alignment horizontal="left" vertical="center" shrinkToFit="1"/>
    </xf>
    <xf numFmtId="177" fontId="28" fillId="0" borderId="29" xfId="2" applyNumberFormat="1" applyFont="1" applyBorder="1" applyAlignment="1">
      <alignment horizontal="right" vertical="center" shrinkToFit="1"/>
    </xf>
    <xf numFmtId="1" fontId="31" fillId="0" borderId="32" xfId="2" applyNumberFormat="1" applyFont="1" applyBorder="1" applyAlignment="1">
      <alignment horizontal="left" vertical="center" shrinkToFit="1"/>
    </xf>
    <xf numFmtId="1" fontId="7" fillId="0" borderId="33" xfId="2" applyNumberFormat="1" applyBorder="1" applyAlignment="1">
      <alignment horizontal="left" vertical="center" shrinkToFit="1"/>
    </xf>
    <xf numFmtId="0" fontId="1" fillId="0" borderId="32" xfId="2" applyFont="1" applyBorder="1" applyAlignment="1">
      <alignment horizontal="left" vertical="center" shrinkToFit="1"/>
    </xf>
    <xf numFmtId="177" fontId="7" fillId="0" borderId="79" xfId="2" applyNumberFormat="1" applyBorder="1" applyAlignment="1">
      <alignment vertical="center" shrinkToFit="1"/>
    </xf>
    <xf numFmtId="1" fontId="31" fillId="0" borderId="80" xfId="2" applyNumberFormat="1" applyFont="1" applyBorder="1" applyAlignment="1">
      <alignment horizontal="left" vertical="center" shrinkToFit="1"/>
    </xf>
    <xf numFmtId="1" fontId="7" fillId="0" borderId="80" xfId="2" applyNumberFormat="1" applyBorder="1" applyAlignment="1">
      <alignment horizontal="left" vertical="center" shrinkToFit="1"/>
    </xf>
    <xf numFmtId="1" fontId="7" fillId="0" borderId="83" xfId="2" applyNumberForma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vertical="center" shrinkToFit="1"/>
    </xf>
    <xf numFmtId="0" fontId="1" fillId="0" borderId="80" xfId="2" applyFont="1" applyBorder="1" applyAlignment="1">
      <alignment horizontal="left" vertical="center" shrinkToFit="1"/>
    </xf>
    <xf numFmtId="177" fontId="0" fillId="0" borderId="79" xfId="2" applyNumberFormat="1" applyFont="1" applyBorder="1" applyAlignment="1">
      <alignment vertical="center" shrinkToFit="1"/>
    </xf>
    <xf numFmtId="1" fontId="0" fillId="0" borderId="80" xfId="2" applyNumberFormat="1" applyFont="1" applyBorder="1" applyAlignment="1">
      <alignment horizontal="left" vertical="center" shrinkToFit="1"/>
    </xf>
    <xf numFmtId="177" fontId="7" fillId="0" borderId="16" xfId="2" applyNumberFormat="1" applyBorder="1" applyAlignment="1">
      <alignment vertical="center" shrinkToFit="1"/>
    </xf>
    <xf numFmtId="1" fontId="7" fillId="0" borderId="17" xfId="2" applyNumberFormat="1" applyBorder="1" applyAlignment="1">
      <alignment horizontal="left" vertical="center" shrinkToFit="1"/>
    </xf>
    <xf numFmtId="177" fontId="0" fillId="0" borderId="16" xfId="2" applyNumberFormat="1" applyFont="1" applyBorder="1" applyAlignment="1">
      <alignment vertical="center" shrinkToFit="1"/>
    </xf>
    <xf numFmtId="1" fontId="0" fillId="0" borderId="17" xfId="2" applyNumberFormat="1" applyFont="1" applyBorder="1" applyAlignment="1">
      <alignment horizontal="left" vertical="center" shrinkToFit="1"/>
    </xf>
    <xf numFmtId="1" fontId="7" fillId="0" borderId="6" xfId="2" applyNumberForma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vertical="center" shrinkToFit="1"/>
    </xf>
    <xf numFmtId="0" fontId="24" fillId="0" borderId="17" xfId="2" applyFont="1" applyBorder="1" applyAlignment="1">
      <alignment horizontal="left" vertical="center" shrinkToFit="1"/>
    </xf>
    <xf numFmtId="0" fontId="24" fillId="0" borderId="32" xfId="2" applyFont="1" applyBorder="1" applyAlignment="1">
      <alignment horizontal="left" vertical="center" shrinkToFit="1"/>
    </xf>
    <xf numFmtId="0" fontId="24" fillId="0" borderId="80" xfId="2" applyFont="1" applyBorder="1" applyAlignment="1">
      <alignment horizontal="left" vertical="center" shrinkToFit="1"/>
    </xf>
    <xf numFmtId="0" fontId="33" fillId="0" borderId="89" xfId="2" applyFont="1" applyBorder="1" applyAlignment="1">
      <alignment horizontal="right" vertical="center" shrinkToFit="1"/>
    </xf>
    <xf numFmtId="0" fontId="33" fillId="0" borderId="91" xfId="2" applyFont="1" applyBorder="1" applyAlignment="1">
      <alignment vertical="center" shrinkToFit="1"/>
    </xf>
    <xf numFmtId="0" fontId="33" fillId="0" borderId="91" xfId="2" applyFont="1" applyBorder="1" applyAlignment="1">
      <alignment horizontal="right" vertical="center" shrinkToFit="1"/>
    </xf>
    <xf numFmtId="0" fontId="33" fillId="0" borderId="91" xfId="2" applyFont="1" applyBorder="1" applyAlignment="1">
      <alignment horizontal="left" vertical="center" shrinkToFit="1"/>
    </xf>
    <xf numFmtId="1" fontId="0" fillId="0" borderId="92" xfId="2" applyNumberFormat="1" applyFont="1" applyBorder="1" applyAlignment="1">
      <alignment horizontal="left" vertical="center" shrinkToFit="1"/>
    </xf>
    <xf numFmtId="0" fontId="33" fillId="0" borderId="92" xfId="2" applyFont="1" applyBorder="1" applyAlignment="1">
      <alignment horizontal="right" vertical="center" shrinkToFit="1"/>
    </xf>
    <xf numFmtId="0" fontId="33" fillId="0" borderId="93" xfId="2" applyFont="1" applyBorder="1" applyAlignment="1">
      <alignment horizontal="right" vertical="center" shrinkToFit="1"/>
    </xf>
    <xf numFmtId="0" fontId="33" fillId="0" borderId="88" xfId="2" applyFont="1" applyBorder="1" applyAlignment="1">
      <alignment horizontal="left" vertical="center" shrinkToFit="1"/>
    </xf>
    <xf numFmtId="178" fontId="7" fillId="0" borderId="92" xfId="2" applyNumberFormat="1" applyBorder="1" applyAlignment="1">
      <alignment horizontal="left" vertical="center" shrinkToFit="1"/>
    </xf>
    <xf numFmtId="0" fontId="31" fillId="0" borderId="92" xfId="2" applyFont="1" applyBorder="1" applyAlignment="1">
      <alignment horizontal="right" vertical="center"/>
    </xf>
    <xf numFmtId="0" fontId="31" fillId="0" borderId="90" xfId="2" applyFont="1" applyBorder="1" applyAlignment="1">
      <alignment horizontal="right" vertical="center"/>
    </xf>
    <xf numFmtId="178" fontId="7" fillId="0" borderId="88" xfId="2" applyNumberFormat="1" applyBorder="1" applyAlignment="1">
      <alignment horizontal="left" vertical="center" shrinkToFit="1"/>
    </xf>
    <xf numFmtId="0" fontId="35" fillId="0" borderId="37" xfId="2" applyFont="1" applyBorder="1" applyAlignment="1">
      <alignment horizontal="right" vertical="center" wrapText="1"/>
    </xf>
    <xf numFmtId="0" fontId="35" fillId="0" borderId="94" xfId="2" applyFont="1" applyBorder="1" applyAlignment="1">
      <alignment horizontal="right" vertical="center" wrapText="1"/>
    </xf>
    <xf numFmtId="0" fontId="30" fillId="0" borderId="95" xfId="2" applyFont="1" applyBorder="1" applyAlignment="1">
      <alignment horizontal="right" vertical="center"/>
    </xf>
    <xf numFmtId="0" fontId="35" fillId="0" borderId="25" xfId="2" applyFont="1" applyBorder="1" applyAlignment="1">
      <alignment horizontal="center" vertical="center" wrapText="1"/>
    </xf>
    <xf numFmtId="0" fontId="35" fillId="0" borderId="35" xfId="2" applyFont="1" applyBorder="1" applyAlignment="1">
      <alignment horizontal="center" vertical="center" wrapText="1"/>
    </xf>
    <xf numFmtId="0" fontId="35" fillId="0" borderId="26" xfId="2" applyFont="1" applyBorder="1" applyAlignment="1">
      <alignment horizontal="right" vertical="center" wrapText="1"/>
    </xf>
    <xf numFmtId="0" fontId="35" fillId="0" borderId="77" xfId="2" applyFont="1" applyBorder="1" applyAlignment="1">
      <alignment horizontal="right" vertical="center" wrapText="1"/>
    </xf>
    <xf numFmtId="0" fontId="30" fillId="0" borderId="77" xfId="2" applyFont="1" applyBorder="1" applyAlignment="1">
      <alignment horizontal="right" vertical="center"/>
    </xf>
    <xf numFmtId="9" fontId="30" fillId="0" borderId="36" xfId="2" applyNumberFormat="1" applyFont="1" applyBorder="1" applyAlignment="1">
      <alignment horizontal="center" vertical="center" shrinkToFit="1"/>
    </xf>
    <xf numFmtId="180" fontId="30" fillId="0" borderId="36" xfId="2" applyNumberFormat="1" applyFont="1" applyBorder="1" applyAlignment="1">
      <alignment horizontal="right" vertical="center"/>
    </xf>
    <xf numFmtId="180" fontId="30" fillId="0" borderId="30" xfId="2" applyNumberFormat="1" applyFont="1" applyBorder="1" applyAlignment="1">
      <alignment horizontal="right" vertical="center"/>
    </xf>
    <xf numFmtId="180" fontId="30" fillId="0" borderId="96" xfId="2" applyNumberFormat="1" applyFont="1" applyBorder="1" applyAlignment="1">
      <alignment horizontal="right" vertical="center"/>
    </xf>
    <xf numFmtId="180" fontId="30" fillId="0" borderId="82" xfId="2" applyNumberFormat="1" applyFont="1" applyBorder="1" applyAlignment="1">
      <alignment horizontal="right" vertical="center"/>
    </xf>
    <xf numFmtId="0" fontId="37" fillId="0" borderId="1" xfId="0" applyFont="1" applyBorder="1" applyAlignment="1">
      <alignment horizontal="center" vertical="center" wrapText="1" shrinkToFit="1"/>
    </xf>
    <xf numFmtId="0" fontId="30" fillId="0" borderId="27" xfId="2" applyFont="1" applyBorder="1" applyAlignment="1">
      <alignment horizontal="center" vertical="center"/>
    </xf>
    <xf numFmtId="0" fontId="30" fillId="0" borderId="34" xfId="2" applyFont="1" applyBorder="1" applyAlignment="1">
      <alignment horizontal="center" vertical="center"/>
    </xf>
    <xf numFmtId="0" fontId="30" fillId="0" borderId="73" xfId="2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/>
    </xf>
    <xf numFmtId="177" fontId="30" fillId="0" borderId="31" xfId="2" applyNumberFormat="1" applyFont="1" applyBorder="1" applyAlignment="1">
      <alignment horizontal="center" vertical="center"/>
    </xf>
    <xf numFmtId="180" fontId="30" fillId="0" borderId="35" xfId="2" applyNumberFormat="1" applyFont="1" applyBorder="1" applyAlignment="1">
      <alignment horizontal="center" vertical="center"/>
    </xf>
    <xf numFmtId="180" fontId="30" fillId="0" borderId="75" xfId="2" applyNumberFormat="1" applyFont="1" applyBorder="1" applyAlignment="1">
      <alignment horizontal="center" vertical="center"/>
    </xf>
    <xf numFmtId="180" fontId="30" fillId="0" borderId="32" xfId="2" applyNumberFormat="1" applyFont="1" applyBorder="1" applyAlignment="1">
      <alignment horizontal="center" vertical="center"/>
    </xf>
    <xf numFmtId="180" fontId="30" fillId="0" borderId="97" xfId="2" applyNumberFormat="1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 wrapText="1"/>
    </xf>
    <xf numFmtId="180" fontId="38" fillId="0" borderId="35" xfId="0" applyNumberFormat="1" applyFont="1" applyBorder="1" applyAlignment="1">
      <alignment horizontal="center" vertical="center" wrapText="1"/>
    </xf>
    <xf numFmtId="180" fontId="38" fillId="0" borderId="75" xfId="0" applyNumberFormat="1" applyFont="1" applyBorder="1" applyAlignment="1">
      <alignment horizontal="center" vertical="center" wrapText="1"/>
    </xf>
    <xf numFmtId="180" fontId="38" fillId="0" borderId="14" xfId="0" applyNumberFormat="1" applyFont="1" applyBorder="1" applyAlignment="1">
      <alignment horizontal="center" vertical="center" wrapText="1"/>
    </xf>
    <xf numFmtId="180" fontId="38" fillId="0" borderId="21" xfId="0" applyNumberFormat="1" applyFont="1" applyBorder="1" applyAlignment="1">
      <alignment horizontal="center" vertical="center" wrapText="1"/>
    </xf>
    <xf numFmtId="0" fontId="30" fillId="0" borderId="98" xfId="2" applyFont="1" applyBorder="1" applyAlignment="1">
      <alignment horizontal="center" vertical="center" wrapText="1"/>
    </xf>
    <xf numFmtId="180" fontId="38" fillId="0" borderId="36" xfId="0" applyNumberFormat="1" applyFont="1" applyBorder="1" applyAlignment="1">
      <alignment horizontal="center" vertical="center" wrapText="1"/>
    </xf>
    <xf numFmtId="180" fontId="38" fillId="0" borderId="36" xfId="0" applyNumberFormat="1" applyFont="1" applyBorder="1" applyAlignment="1">
      <alignment horizontal="center" vertical="center" shrinkToFit="1"/>
    </xf>
    <xf numFmtId="180" fontId="38" fillId="0" borderId="82" xfId="0" applyNumberFormat="1" applyFont="1" applyBorder="1" applyAlignment="1">
      <alignment horizontal="center" vertical="center" wrapText="1"/>
    </xf>
    <xf numFmtId="180" fontId="38" fillId="0" borderId="80" xfId="0" applyNumberFormat="1" applyFont="1" applyBorder="1" applyAlignment="1">
      <alignment horizontal="center" vertical="center" wrapText="1"/>
    </xf>
    <xf numFmtId="180" fontId="38" fillId="0" borderId="81" xfId="0" applyNumberFormat="1" applyFont="1" applyBorder="1" applyAlignment="1">
      <alignment horizontal="center" vertical="center" wrapText="1"/>
    </xf>
    <xf numFmtId="0" fontId="24" fillId="0" borderId="0" xfId="2" applyFont="1" applyAlignment="1">
      <alignment horizontal="right" vertical="center"/>
    </xf>
    <xf numFmtId="0" fontId="24" fillId="0" borderId="0" xfId="2" applyFont="1" applyAlignment="1">
      <alignment horizontal="left" vertical="center"/>
    </xf>
    <xf numFmtId="0" fontId="7" fillId="0" borderId="0" xfId="2">
      <alignment vertical="center"/>
    </xf>
    <xf numFmtId="0" fontId="39" fillId="0" borderId="0" xfId="2" applyFont="1" applyAlignment="1">
      <alignment horizontal="left" vertical="center" indent="10"/>
    </xf>
    <xf numFmtId="0" fontId="7" fillId="0" borderId="0" xfId="2" applyAlignment="1">
      <alignment horizontal="right" vertical="center"/>
    </xf>
    <xf numFmtId="0" fontId="24" fillId="0" borderId="0" xfId="2" applyFont="1">
      <alignment vertical="center"/>
    </xf>
    <xf numFmtId="0" fontId="24" fillId="0" borderId="0" xfId="2" applyFont="1" applyAlignment="1">
      <alignment vertical="center" textRotation="255"/>
    </xf>
    <xf numFmtId="180" fontId="28" fillId="0" borderId="0" xfId="2" applyNumberFormat="1" applyFont="1">
      <alignment vertical="center"/>
    </xf>
    <xf numFmtId="180" fontId="28" fillId="0" borderId="0" xfId="2" applyNumberFormat="1" applyFont="1" applyAlignment="1">
      <alignment horizontal="right" vertical="center"/>
    </xf>
    <xf numFmtId="0" fontId="40" fillId="0" borderId="0" xfId="2" applyFont="1">
      <alignment vertical="center"/>
    </xf>
    <xf numFmtId="0" fontId="7" fillId="0" borderId="0" xfId="2" applyAlignment="1">
      <alignment horizontal="left" vertical="center" indent="10"/>
    </xf>
    <xf numFmtId="0" fontId="28" fillId="0" borderId="0" xfId="2" applyFont="1">
      <alignment vertical="center"/>
    </xf>
    <xf numFmtId="0" fontId="0" fillId="0" borderId="0" xfId="0" applyAlignment="1">
      <alignment horizontal="right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1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30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1" fillId="0" borderId="0" xfId="0" applyFont="1" applyAlignment="1">
      <alignment horizontal="left" wrapTex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15" fillId="0" borderId="47" xfId="1" applyFont="1" applyBorder="1" applyAlignment="1">
      <alignment horizontal="center" vertical="center" textRotation="255" wrapText="1" shrinkToFit="1"/>
    </xf>
    <xf numFmtId="0" fontId="15" fillId="0" borderId="51" xfId="1" applyFont="1" applyBorder="1" applyAlignment="1">
      <alignment horizontal="center" vertical="center" textRotation="255" wrapText="1" shrinkToFit="1"/>
    </xf>
    <xf numFmtId="0" fontId="15" fillId="0" borderId="55" xfId="1" applyFont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5" fillId="0" borderId="63" xfId="1" applyFont="1" applyBorder="1" applyAlignment="1">
      <alignment horizontal="center" vertical="center" textRotation="255" wrapText="1" shrinkToFit="1"/>
    </xf>
    <xf numFmtId="0" fontId="21" fillId="0" borderId="12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left" vertical="center" wrapText="1"/>
    </xf>
    <xf numFmtId="0" fontId="22" fillId="0" borderId="68" xfId="2" applyFont="1" applyBorder="1" applyAlignment="1">
      <alignment horizontal="center" vertical="center"/>
    </xf>
    <xf numFmtId="0" fontId="22" fillId="0" borderId="23" xfId="2" applyFont="1" applyBorder="1" applyAlignment="1">
      <alignment horizontal="center" vertical="center"/>
    </xf>
    <xf numFmtId="0" fontId="22" fillId="0" borderId="69" xfId="2" applyFont="1" applyBorder="1" applyAlignment="1">
      <alignment horizontal="center" vertical="center"/>
    </xf>
    <xf numFmtId="0" fontId="22" fillId="0" borderId="15" xfId="2" applyFont="1" applyBorder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72" xfId="2" applyFont="1" applyBorder="1" applyAlignment="1">
      <alignment horizontal="center" vertical="center"/>
    </xf>
    <xf numFmtId="0" fontId="22" fillId="0" borderId="76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2" fillId="0" borderId="31" xfId="2" applyFont="1" applyBorder="1" applyAlignment="1">
      <alignment horizontal="center" vertical="center"/>
    </xf>
    <xf numFmtId="0" fontId="22" fillId="0" borderId="32" xfId="2" applyFont="1" applyBorder="1" applyAlignment="1">
      <alignment horizontal="center" vertical="center"/>
    </xf>
    <xf numFmtId="0" fontId="22" fillId="0" borderId="33" xfId="2" applyFont="1" applyBorder="1" applyAlignment="1">
      <alignment horizontal="center" vertical="center"/>
    </xf>
    <xf numFmtId="0" fontId="24" fillId="0" borderId="13" xfId="2" applyFont="1" applyBorder="1" applyAlignment="1">
      <alignment horizontal="center" vertical="center" wrapText="1"/>
    </xf>
    <xf numFmtId="0" fontId="24" fillId="0" borderId="14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textRotation="255"/>
    </xf>
    <xf numFmtId="0" fontId="27" fillId="0" borderId="84" xfId="3" applyFont="1" applyBorder="1" applyAlignment="1">
      <alignment horizontal="center" vertical="center" textRotation="255" wrapText="1"/>
    </xf>
    <xf numFmtId="0" fontId="27" fillId="0" borderId="8" xfId="3" applyFont="1" applyBorder="1" applyAlignment="1">
      <alignment horizontal="center" vertical="center" textRotation="255" wrapText="1"/>
    </xf>
    <xf numFmtId="0" fontId="27" fillId="0" borderId="7" xfId="3" applyFont="1" applyBorder="1" applyAlignment="1">
      <alignment horizontal="center" vertical="center" textRotation="255" wrapText="1"/>
    </xf>
    <xf numFmtId="0" fontId="1" fillId="0" borderId="2" xfId="3" applyFont="1" applyBorder="1" applyAlignment="1">
      <alignment horizontal="left" vertical="center" shrinkToFit="1"/>
    </xf>
    <xf numFmtId="0" fontId="27" fillId="0" borderId="85" xfId="3" applyFont="1" applyBorder="1" applyAlignment="1">
      <alignment horizontal="center" vertical="center" textRotation="255" wrapText="1"/>
    </xf>
    <xf numFmtId="0" fontId="27" fillId="0" borderId="3" xfId="3" applyFont="1" applyBorder="1" applyAlignment="1">
      <alignment horizontal="center" vertical="center" textRotation="255" wrapText="1"/>
    </xf>
    <xf numFmtId="0" fontId="27" fillId="0" borderId="86" xfId="3" applyFont="1" applyBorder="1" applyAlignment="1">
      <alignment horizontal="center" vertical="center" textRotation="255" wrapText="1"/>
    </xf>
    <xf numFmtId="0" fontId="1" fillId="0" borderId="35" xfId="3" applyFont="1" applyBorder="1" applyAlignment="1">
      <alignment horizontal="left" vertical="center" shrinkToFit="1"/>
    </xf>
    <xf numFmtId="0" fontId="1" fillId="0" borderId="30" xfId="3" applyFont="1" applyBorder="1" applyAlignment="1">
      <alignment horizontal="left" vertical="center" shrinkToFit="1"/>
    </xf>
    <xf numFmtId="0" fontId="27" fillId="0" borderId="28" xfId="3" applyFont="1" applyBorder="1" applyAlignment="1">
      <alignment horizontal="center" vertical="center" textRotation="255" wrapText="1"/>
    </xf>
    <xf numFmtId="0" fontId="27" fillId="0" borderId="33" xfId="3" applyFont="1" applyBorder="1" applyAlignment="1">
      <alignment horizontal="center" vertical="center" textRotation="255" wrapText="1"/>
    </xf>
    <xf numFmtId="0" fontId="27" fillId="0" borderId="83" xfId="3" applyFont="1" applyBorder="1" applyAlignment="1">
      <alignment horizontal="center" vertical="center" textRotation="255" wrapText="1"/>
    </xf>
    <xf numFmtId="0" fontId="27" fillId="0" borderId="1" xfId="3" applyFont="1" applyBorder="1" applyAlignment="1">
      <alignment horizontal="center" vertical="center" textRotation="255" wrapText="1"/>
    </xf>
    <xf numFmtId="0" fontId="27" fillId="0" borderId="73" xfId="3" applyFont="1" applyBorder="1" applyAlignment="1">
      <alignment horizontal="center" vertical="center" textRotation="255" wrapText="1"/>
    </xf>
    <xf numFmtId="0" fontId="27" fillId="0" borderId="78" xfId="3" applyFont="1" applyBorder="1" applyAlignment="1">
      <alignment horizontal="center" vertical="center" textRotation="255" wrapText="1"/>
    </xf>
    <xf numFmtId="0" fontId="1" fillId="0" borderId="36" xfId="3" applyFont="1" applyBorder="1" applyAlignment="1">
      <alignment horizontal="left" vertical="center" shrinkToFit="1"/>
    </xf>
    <xf numFmtId="0" fontId="26" fillId="0" borderId="86" xfId="0" applyFont="1" applyBorder="1" applyAlignment="1">
      <alignment horizontal="center" vertical="center" textRotation="255"/>
    </xf>
    <xf numFmtId="0" fontId="27" fillId="0" borderId="6" xfId="3" applyFont="1" applyBorder="1" applyAlignment="1">
      <alignment horizontal="center" vertical="center" textRotation="255" wrapText="1"/>
    </xf>
    <xf numFmtId="0" fontId="27" fillId="0" borderId="5" xfId="3" applyFont="1" applyBorder="1" applyAlignment="1">
      <alignment horizontal="center" vertical="center" textRotation="255" wrapText="1"/>
    </xf>
    <xf numFmtId="0" fontId="1" fillId="0" borderId="26" xfId="3" applyFont="1" applyBorder="1" applyAlignment="1">
      <alignment horizontal="left" vertical="center" shrinkToFit="1"/>
    </xf>
    <xf numFmtId="0" fontId="27" fillId="0" borderId="29" xfId="3" applyFont="1" applyBorder="1" applyAlignment="1">
      <alignment horizontal="center" vertical="center" textRotation="255" wrapText="1"/>
    </xf>
    <xf numFmtId="0" fontId="32" fillId="0" borderId="28" xfId="3" applyFont="1" applyBorder="1" applyAlignment="1">
      <alignment horizontal="center" vertical="center" textRotation="255" wrapText="1"/>
    </xf>
    <xf numFmtId="0" fontId="32" fillId="0" borderId="33" xfId="3" applyFont="1" applyBorder="1" applyAlignment="1">
      <alignment horizontal="center" vertical="center" textRotation="255" wrapText="1"/>
    </xf>
    <xf numFmtId="0" fontId="32" fillId="0" borderId="83" xfId="3" applyFont="1" applyBorder="1" applyAlignment="1">
      <alignment horizontal="center" vertical="center" textRotation="255" wrapText="1"/>
    </xf>
    <xf numFmtId="0" fontId="0" fillId="0" borderId="0" xfId="0" applyAlignment="1">
      <alignment horizontal="left" wrapText="1"/>
    </xf>
    <xf numFmtId="0" fontId="22" fillId="0" borderId="90" xfId="2" applyFont="1" applyBorder="1" applyAlignment="1">
      <alignment horizontal="center" vertical="center"/>
    </xf>
    <xf numFmtId="178" fontId="35" fillId="0" borderId="72" xfId="2" applyNumberFormat="1" applyFont="1" applyBorder="1" applyAlignment="1">
      <alignment horizontal="center" vertical="center" wrapText="1"/>
    </xf>
    <xf numFmtId="178" fontId="35" fillId="0" borderId="23" xfId="2" applyNumberFormat="1" applyFont="1" applyBorder="1" applyAlignment="1">
      <alignment horizontal="center" vertical="center" wrapText="1"/>
    </xf>
    <xf numFmtId="178" fontId="35" fillId="0" borderId="69" xfId="2" applyNumberFormat="1" applyFont="1" applyBorder="1" applyAlignment="1">
      <alignment horizontal="center" vertical="center" wrapText="1"/>
    </xf>
    <xf numFmtId="178" fontId="35" fillId="0" borderId="76" xfId="2" applyNumberFormat="1" applyFont="1" applyBorder="1" applyAlignment="1">
      <alignment horizontal="center" vertical="center" wrapText="1"/>
    </xf>
    <xf numFmtId="178" fontId="35" fillId="0" borderId="0" xfId="2" applyNumberFormat="1" applyFont="1" applyAlignment="1">
      <alignment horizontal="center" vertical="center" wrapText="1"/>
    </xf>
    <xf numFmtId="178" fontId="35" fillId="0" borderId="18" xfId="2" applyNumberFormat="1" applyFont="1" applyBorder="1" applyAlignment="1">
      <alignment horizontal="center" vertical="center" wrapText="1"/>
    </xf>
    <xf numFmtId="178" fontId="35" fillId="0" borderId="10" xfId="2" applyNumberFormat="1" applyFont="1" applyBorder="1" applyAlignment="1">
      <alignment horizontal="center" vertical="center" wrapText="1"/>
    </xf>
    <xf numFmtId="178" fontId="35" fillId="0" borderId="12" xfId="2" applyNumberFormat="1" applyFont="1" applyBorder="1" applyAlignment="1">
      <alignment horizontal="center" vertical="center" wrapText="1"/>
    </xf>
    <xf numFmtId="178" fontId="35" fillId="0" borderId="20" xfId="2" applyNumberFormat="1" applyFont="1" applyBorder="1" applyAlignment="1">
      <alignment horizontal="center" vertical="center" wrapText="1"/>
    </xf>
    <xf numFmtId="0" fontId="24" fillId="0" borderId="23" xfId="2" applyFont="1" applyBorder="1" applyAlignment="1">
      <alignment horizontal="left" vertical="center"/>
    </xf>
    <xf numFmtId="0" fontId="24" fillId="0" borderId="23" xfId="2" applyFont="1" applyBorder="1">
      <alignment vertical="center"/>
    </xf>
    <xf numFmtId="0" fontId="24" fillId="0" borderId="0" xfId="2" applyFont="1">
      <alignment vertical="center"/>
    </xf>
    <xf numFmtId="180" fontId="24" fillId="0" borderId="72" xfId="2" applyNumberFormat="1" applyFont="1" applyBorder="1" applyAlignment="1">
      <alignment horizontal="center" vertical="center"/>
    </xf>
    <xf numFmtId="180" fontId="24" fillId="0" borderId="23" xfId="2" applyNumberFormat="1" applyFont="1" applyBorder="1" applyAlignment="1">
      <alignment horizontal="center" vertical="center"/>
    </xf>
    <xf numFmtId="180" fontId="24" fillId="0" borderId="84" xfId="2" applyNumberFormat="1" applyFont="1" applyBorder="1" applyAlignment="1">
      <alignment horizontal="center" vertical="center"/>
    </xf>
    <xf numFmtId="180" fontId="24" fillId="0" borderId="9" xfId="2" applyNumberFormat="1" applyFont="1" applyBorder="1" applyAlignment="1">
      <alignment horizontal="center" vertical="center"/>
    </xf>
    <xf numFmtId="180" fontId="24" fillId="0" borderId="17" xfId="2" applyNumberFormat="1" applyFont="1" applyBorder="1" applyAlignment="1">
      <alignment horizontal="center" vertical="center"/>
    </xf>
    <xf numFmtId="180" fontId="24" fillId="0" borderId="6" xfId="2" applyNumberFormat="1" applyFont="1" applyBorder="1" applyAlignment="1">
      <alignment horizontal="center" vertical="center"/>
    </xf>
    <xf numFmtId="180" fontId="24" fillId="0" borderId="10" xfId="2" applyNumberFormat="1" applyFont="1" applyBorder="1" applyAlignment="1">
      <alignment horizontal="center" vertical="center"/>
    </xf>
    <xf numFmtId="180" fontId="24" fillId="0" borderId="12" xfId="2" applyNumberFormat="1" applyFont="1" applyBorder="1" applyAlignment="1">
      <alignment horizontal="center" vertical="center"/>
    </xf>
    <xf numFmtId="180" fontId="24" fillId="0" borderId="7" xfId="2" applyNumberFormat="1" applyFont="1" applyBorder="1" applyAlignment="1">
      <alignment horizontal="center" vertical="center"/>
    </xf>
    <xf numFmtId="0" fontId="26" fillId="0" borderId="87" xfId="0" applyFont="1" applyBorder="1" applyAlignment="1">
      <alignment horizontal="center"/>
    </xf>
    <xf numFmtId="0" fontId="26" fillId="0" borderId="88" xfId="0" applyFont="1" applyBorder="1" applyAlignment="1">
      <alignment horizontal="center"/>
    </xf>
    <xf numFmtId="0" fontId="22" fillId="0" borderId="89" xfId="2" applyFont="1" applyBorder="1" applyAlignment="1">
      <alignment horizontal="center" vertical="center"/>
    </xf>
    <xf numFmtId="0" fontId="22" fillId="0" borderId="87" xfId="2" applyFont="1" applyBorder="1" applyAlignment="1">
      <alignment horizontal="center" vertical="center"/>
    </xf>
    <xf numFmtId="0" fontId="22" fillId="0" borderId="88" xfId="2" applyFont="1" applyBorder="1" applyAlignment="1">
      <alignment horizontal="center" vertical="center"/>
    </xf>
    <xf numFmtId="180" fontId="34" fillId="0" borderId="72" xfId="0" applyNumberFormat="1" applyFont="1" applyBorder="1" applyAlignment="1">
      <alignment horizontal="center" vertical="center" textRotation="255"/>
    </xf>
    <xf numFmtId="180" fontId="34" fillId="0" borderId="76" xfId="0" applyNumberFormat="1" applyFont="1" applyBorder="1" applyAlignment="1">
      <alignment horizontal="center" vertical="center" textRotation="255"/>
    </xf>
    <xf numFmtId="180" fontId="36" fillId="0" borderId="76" xfId="0" applyNumberFormat="1" applyFont="1" applyBorder="1" applyAlignment="1">
      <alignment horizontal="center" vertical="center" textRotation="255"/>
    </xf>
    <xf numFmtId="180" fontId="36" fillId="0" borderId="10" xfId="0" applyNumberFormat="1" applyFont="1" applyBorder="1" applyAlignment="1">
      <alignment horizontal="center" vertical="center" textRotation="255"/>
    </xf>
    <xf numFmtId="177" fontId="35" fillId="0" borderId="23" xfId="2" applyNumberFormat="1" applyFont="1" applyBorder="1" applyAlignment="1">
      <alignment horizontal="center" vertical="center" wrapText="1"/>
    </xf>
    <xf numFmtId="177" fontId="35" fillId="0" borderId="69" xfId="2" applyNumberFormat="1" applyFont="1" applyBorder="1" applyAlignment="1">
      <alignment horizontal="center" vertical="center" wrapText="1"/>
    </xf>
    <xf numFmtId="177" fontId="35" fillId="0" borderId="0" xfId="2" applyNumberFormat="1" applyFont="1" applyAlignment="1">
      <alignment horizontal="center" vertical="center" wrapText="1"/>
    </xf>
    <xf numFmtId="177" fontId="35" fillId="0" borderId="18" xfId="2" applyNumberFormat="1" applyFont="1" applyBorder="1" applyAlignment="1">
      <alignment horizontal="center" vertical="center" wrapText="1"/>
    </xf>
    <xf numFmtId="177" fontId="35" fillId="0" borderId="12" xfId="2" applyNumberFormat="1" applyFont="1" applyBorder="1" applyAlignment="1">
      <alignment horizontal="center" vertical="center" wrapText="1"/>
    </xf>
    <xf numFmtId="177" fontId="35" fillId="0" borderId="20" xfId="2" applyNumberFormat="1" applyFont="1" applyBorder="1" applyAlignment="1">
      <alignment horizontal="center" vertical="center" wrapText="1"/>
    </xf>
    <xf numFmtId="1" fontId="35" fillId="0" borderId="68" xfId="2" applyNumberFormat="1" applyFont="1" applyBorder="1" applyAlignment="1">
      <alignment horizontal="center" vertical="center" wrapText="1"/>
    </xf>
    <xf numFmtId="1" fontId="35" fillId="0" borderId="23" xfId="2" applyNumberFormat="1" applyFont="1" applyBorder="1" applyAlignment="1">
      <alignment horizontal="center" vertical="center" wrapText="1"/>
    </xf>
    <xf numFmtId="1" fontId="35" fillId="0" borderId="69" xfId="2" applyNumberFormat="1" applyFont="1" applyBorder="1" applyAlignment="1">
      <alignment horizontal="center" vertical="center" wrapText="1"/>
    </xf>
    <xf numFmtId="1" fontId="35" fillId="0" borderId="15" xfId="2" applyNumberFormat="1" applyFont="1" applyBorder="1" applyAlignment="1">
      <alignment horizontal="center" vertical="center" wrapText="1"/>
    </xf>
    <xf numFmtId="1" fontId="35" fillId="0" borderId="0" xfId="2" applyNumberFormat="1" applyFont="1" applyAlignment="1">
      <alignment horizontal="center" vertical="center" wrapText="1"/>
    </xf>
    <xf numFmtId="1" fontId="35" fillId="0" borderId="18" xfId="2" applyNumberFormat="1" applyFont="1" applyBorder="1" applyAlignment="1">
      <alignment horizontal="center" vertical="center" wrapText="1"/>
    </xf>
    <xf numFmtId="1" fontId="35" fillId="0" borderId="22" xfId="2" applyNumberFormat="1" applyFont="1" applyBorder="1" applyAlignment="1">
      <alignment horizontal="center" vertical="center" wrapText="1"/>
    </xf>
    <xf numFmtId="1" fontId="35" fillId="0" borderId="12" xfId="2" applyNumberFormat="1" applyFont="1" applyBorder="1" applyAlignment="1">
      <alignment horizontal="center" vertical="center" wrapText="1"/>
    </xf>
    <xf numFmtId="1" fontId="35" fillId="0" borderId="20" xfId="2" applyNumberFormat="1" applyFont="1" applyBorder="1" applyAlignment="1">
      <alignment horizontal="center" vertical="center" wrapText="1"/>
    </xf>
  </cellXfs>
  <cellStyles count="4">
    <cellStyle name="一般" xfId="0" builtinId="0"/>
    <cellStyle name="一般 3" xfId="2" xr:uid="{00000000-0005-0000-0000-000001000000}"/>
    <cellStyle name="一般 5" xfId="1" xr:uid="{00000000-0005-0000-0000-000002000000}"/>
    <cellStyle name="一般_菜單調查表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52"/>
  <sheetViews>
    <sheetView tabSelected="1" zoomScale="80" zoomScaleNormal="80" workbookViewId="0">
      <selection activeCell="K9" sqref="K9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customWidth="1"/>
    <col min="15" max="15" width="6.875" style="1" customWidth="1"/>
    <col min="16" max="16" width="4.875" style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4" ht="32.25" x14ac:dyDescent="0.45">
      <c r="B1" s="309" t="s">
        <v>124</v>
      </c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</row>
    <row r="2" spans="2:24" ht="18.75" customHeight="1" thickBot="1" x14ac:dyDescent="0.3">
      <c r="B2" s="17" t="s">
        <v>126</v>
      </c>
      <c r="C2" s="17"/>
      <c r="D2" s="11"/>
      <c r="E2" s="11"/>
      <c r="F2" s="11"/>
      <c r="G2" s="11"/>
      <c r="K2" s="12"/>
      <c r="N2" s="12"/>
      <c r="T2" s="1" t="s">
        <v>125</v>
      </c>
    </row>
    <row r="3" spans="2:24" s="2" customFormat="1" ht="43.5" x14ac:dyDescent="0.3">
      <c r="B3" s="3" t="s">
        <v>0</v>
      </c>
      <c r="C3" s="16" t="s">
        <v>1</v>
      </c>
      <c r="D3" s="4" t="s">
        <v>2</v>
      </c>
      <c r="E3" s="313" t="s">
        <v>7</v>
      </c>
      <c r="F3" s="314"/>
      <c r="G3" s="315"/>
      <c r="H3" s="313" t="s">
        <v>8</v>
      </c>
      <c r="I3" s="314"/>
      <c r="J3" s="315"/>
      <c r="K3" s="313" t="s">
        <v>8</v>
      </c>
      <c r="L3" s="314"/>
      <c r="M3" s="315"/>
      <c r="N3" s="313" t="s">
        <v>8</v>
      </c>
      <c r="O3" s="314"/>
      <c r="P3" s="315"/>
      <c r="Q3" s="313" t="s">
        <v>9</v>
      </c>
      <c r="R3" s="314"/>
      <c r="S3" s="315"/>
      <c r="T3" s="4" t="s">
        <v>10</v>
      </c>
      <c r="U3" s="337" t="s">
        <v>11</v>
      </c>
      <c r="V3" s="338"/>
    </row>
    <row r="4" spans="2:24" s="5" customFormat="1" ht="19.5" customHeight="1" x14ac:dyDescent="0.3">
      <c r="B4" s="6">
        <v>4</v>
      </c>
      <c r="C4" s="319"/>
      <c r="D4" s="323" t="s">
        <v>127</v>
      </c>
      <c r="E4" s="306" t="s">
        <v>129</v>
      </c>
      <c r="F4" s="307"/>
      <c r="G4" s="308"/>
      <c r="H4" s="306" t="s">
        <v>142</v>
      </c>
      <c r="I4" s="307"/>
      <c r="J4" s="308"/>
      <c r="K4" s="306" t="s">
        <v>148</v>
      </c>
      <c r="L4" s="307"/>
      <c r="M4" s="308"/>
      <c r="N4" s="306" t="s">
        <v>151</v>
      </c>
      <c r="O4" s="307"/>
      <c r="P4" s="308"/>
      <c r="Q4" s="306" t="s">
        <v>155</v>
      </c>
      <c r="R4" s="307"/>
      <c r="S4" s="308"/>
      <c r="T4" s="310"/>
      <c r="U4" s="18" t="s">
        <v>130</v>
      </c>
      <c r="V4" s="112" t="s">
        <v>224</v>
      </c>
      <c r="W4" s="5" t="s">
        <v>37</v>
      </c>
      <c r="X4" s="5" t="s">
        <v>229</v>
      </c>
    </row>
    <row r="5" spans="2:24" s="5" customFormat="1" ht="19.5" customHeight="1" x14ac:dyDescent="0.3">
      <c r="B5" s="6" t="s">
        <v>5</v>
      </c>
      <c r="C5" s="320"/>
      <c r="D5" s="323"/>
      <c r="E5" s="99" t="s">
        <v>269</v>
      </c>
      <c r="F5" s="100">
        <v>33</v>
      </c>
      <c r="G5" s="101" t="s">
        <v>134</v>
      </c>
      <c r="H5" s="102" t="s">
        <v>143</v>
      </c>
      <c r="I5" s="100">
        <v>21</v>
      </c>
      <c r="J5" s="103" t="s">
        <v>134</v>
      </c>
      <c r="K5" s="102" t="s">
        <v>149</v>
      </c>
      <c r="L5" s="100">
        <v>21</v>
      </c>
      <c r="M5" s="103" t="s">
        <v>134</v>
      </c>
      <c r="N5" s="102" t="s">
        <v>152</v>
      </c>
      <c r="O5" s="100">
        <v>29</v>
      </c>
      <c r="P5" s="103" t="s">
        <v>134</v>
      </c>
      <c r="Q5" s="102" t="s">
        <v>144</v>
      </c>
      <c r="R5" s="100">
        <v>4</v>
      </c>
      <c r="S5" s="103" t="s">
        <v>134</v>
      </c>
      <c r="T5" s="311"/>
      <c r="U5" s="19" t="s">
        <v>131</v>
      </c>
      <c r="V5" s="112" t="s">
        <v>225</v>
      </c>
      <c r="W5" s="5" t="s">
        <v>39</v>
      </c>
      <c r="X5" s="5" t="s">
        <v>230</v>
      </c>
    </row>
    <row r="6" spans="2:24" s="5" customFormat="1" ht="19.5" customHeight="1" x14ac:dyDescent="0.3">
      <c r="B6" s="6">
        <v>14</v>
      </c>
      <c r="C6" s="320"/>
      <c r="D6" s="323"/>
      <c r="E6" s="104" t="s">
        <v>135</v>
      </c>
      <c r="F6" s="105">
        <v>6</v>
      </c>
      <c r="G6" s="106" t="s">
        <v>134</v>
      </c>
      <c r="H6" s="104" t="s">
        <v>270</v>
      </c>
      <c r="I6" s="105">
        <v>6</v>
      </c>
      <c r="J6" s="106" t="s">
        <v>134</v>
      </c>
      <c r="K6" s="104" t="s">
        <v>150</v>
      </c>
      <c r="L6" s="105">
        <v>1</v>
      </c>
      <c r="M6" s="106" t="s">
        <v>136</v>
      </c>
      <c r="N6" s="104" t="s">
        <v>153</v>
      </c>
      <c r="O6" s="105">
        <v>1</v>
      </c>
      <c r="P6" s="106" t="s">
        <v>136</v>
      </c>
      <c r="Q6" s="104" t="s">
        <v>271</v>
      </c>
      <c r="R6" s="105">
        <v>3</v>
      </c>
      <c r="S6" s="106" t="s">
        <v>134</v>
      </c>
      <c r="T6" s="311"/>
      <c r="U6" s="19" t="s">
        <v>132</v>
      </c>
      <c r="V6" s="112" t="s">
        <v>226</v>
      </c>
      <c r="W6" s="5" t="s">
        <v>41</v>
      </c>
      <c r="X6" s="5" t="s">
        <v>231</v>
      </c>
    </row>
    <row r="7" spans="2:24" s="5" customFormat="1" ht="19.5" customHeight="1" x14ac:dyDescent="0.3">
      <c r="B7" s="6" t="s">
        <v>4</v>
      </c>
      <c r="C7" s="320"/>
      <c r="D7" s="323"/>
      <c r="E7" s="104" t="s">
        <v>272</v>
      </c>
      <c r="F7" s="105">
        <v>1</v>
      </c>
      <c r="G7" s="106" t="s">
        <v>136</v>
      </c>
      <c r="H7" s="107" t="s">
        <v>144</v>
      </c>
      <c r="I7" s="105">
        <v>3</v>
      </c>
      <c r="J7" s="108" t="s">
        <v>134</v>
      </c>
      <c r="K7" s="107" t="s">
        <v>273</v>
      </c>
      <c r="L7" s="105">
        <v>1</v>
      </c>
      <c r="M7" s="108" t="s">
        <v>136</v>
      </c>
      <c r="N7" s="107" t="s">
        <v>154</v>
      </c>
      <c r="O7" s="105">
        <v>1</v>
      </c>
      <c r="P7" s="108" t="s">
        <v>134</v>
      </c>
      <c r="Q7" s="107" t="s">
        <v>156</v>
      </c>
      <c r="R7" s="105">
        <v>0.5</v>
      </c>
      <c r="S7" s="108" t="s">
        <v>134</v>
      </c>
      <c r="T7" s="311"/>
      <c r="U7" s="19" t="s">
        <v>133</v>
      </c>
      <c r="V7" s="112" t="s">
        <v>227</v>
      </c>
      <c r="W7" s="5" t="s">
        <v>43</v>
      </c>
      <c r="X7" s="5" t="s">
        <v>232</v>
      </c>
    </row>
    <row r="8" spans="2:24" s="5" customFormat="1" ht="19.5" customHeight="1" x14ac:dyDescent="0.3">
      <c r="B8" s="304" t="s">
        <v>60</v>
      </c>
      <c r="C8" s="320"/>
      <c r="D8" s="323"/>
      <c r="E8" s="104" t="s">
        <v>137</v>
      </c>
      <c r="F8" s="105">
        <v>1</v>
      </c>
      <c r="G8" s="106" t="s">
        <v>138</v>
      </c>
      <c r="H8" s="104" t="s">
        <v>145</v>
      </c>
      <c r="I8" s="105">
        <v>1.5</v>
      </c>
      <c r="J8" s="106" t="s">
        <v>134</v>
      </c>
      <c r="K8" s="104"/>
      <c r="L8" s="105"/>
      <c r="M8" s="106"/>
      <c r="N8" s="104"/>
      <c r="O8" s="105"/>
      <c r="P8" s="106"/>
      <c r="Q8" s="104" t="s">
        <v>157</v>
      </c>
      <c r="R8" s="105">
        <v>0.5</v>
      </c>
      <c r="S8" s="106" t="s">
        <v>136</v>
      </c>
      <c r="T8" s="311"/>
      <c r="U8" s="19"/>
      <c r="V8" s="112"/>
      <c r="W8" s="5" t="s">
        <v>46</v>
      </c>
      <c r="X8" s="5" t="s">
        <v>230</v>
      </c>
    </row>
    <row r="9" spans="2:24" s="5" customFormat="1" ht="19.5" customHeight="1" x14ac:dyDescent="0.3">
      <c r="B9" s="304"/>
      <c r="C9" s="321"/>
      <c r="D9" s="323"/>
      <c r="E9" s="104" t="s">
        <v>139</v>
      </c>
      <c r="F9" s="105">
        <v>1</v>
      </c>
      <c r="G9" s="106" t="s">
        <v>140</v>
      </c>
      <c r="H9" s="104" t="s">
        <v>146</v>
      </c>
      <c r="I9" s="105">
        <v>1</v>
      </c>
      <c r="J9" s="106" t="s">
        <v>134</v>
      </c>
      <c r="K9" s="104"/>
      <c r="L9" s="105"/>
      <c r="M9" s="106"/>
      <c r="N9" s="104"/>
      <c r="O9" s="105"/>
      <c r="P9" s="106"/>
      <c r="Q9" s="104"/>
      <c r="R9" s="105"/>
      <c r="S9" s="106"/>
      <c r="T9" s="311"/>
      <c r="U9" s="19"/>
      <c r="V9" s="112"/>
      <c r="W9" s="5" t="s">
        <v>47</v>
      </c>
      <c r="X9" s="5" t="s">
        <v>233</v>
      </c>
    </row>
    <row r="10" spans="2:24" s="5" customFormat="1" ht="21" x14ac:dyDescent="0.3">
      <c r="B10" s="305"/>
      <c r="C10" s="8"/>
      <c r="D10" s="323"/>
      <c r="E10" s="104" t="s">
        <v>141</v>
      </c>
      <c r="F10" s="105">
        <v>1</v>
      </c>
      <c r="G10" s="106" t="s">
        <v>136</v>
      </c>
      <c r="H10" s="104" t="s">
        <v>147</v>
      </c>
      <c r="I10" s="105">
        <v>0.1</v>
      </c>
      <c r="J10" s="106" t="s">
        <v>134</v>
      </c>
      <c r="K10" s="104"/>
      <c r="L10" s="105"/>
      <c r="M10" s="106"/>
      <c r="N10" s="104"/>
      <c r="O10" s="105"/>
      <c r="P10" s="106"/>
      <c r="Q10" s="104"/>
      <c r="R10" s="105"/>
      <c r="S10" s="106"/>
      <c r="T10" s="311"/>
      <c r="U10" s="19"/>
      <c r="V10" s="112"/>
    </row>
    <row r="11" spans="2:24" s="5" customFormat="1" ht="21" x14ac:dyDescent="0.3">
      <c r="B11" s="7" t="s">
        <v>128</v>
      </c>
      <c r="C11" s="13"/>
      <c r="D11" s="323"/>
      <c r="E11" s="109"/>
      <c r="F11" s="110"/>
      <c r="G11" s="111"/>
      <c r="H11" s="109"/>
      <c r="I11" s="110"/>
      <c r="J11" s="111"/>
      <c r="K11" s="109"/>
      <c r="L11" s="110"/>
      <c r="M11" s="111"/>
      <c r="N11" s="109"/>
      <c r="O11" s="110"/>
      <c r="P11" s="111"/>
      <c r="Q11" s="109"/>
      <c r="R11" s="110"/>
      <c r="S11" s="111"/>
      <c r="T11" s="312"/>
      <c r="U11" s="19"/>
      <c r="V11" s="112"/>
    </row>
    <row r="12" spans="2:24" s="5" customFormat="1" ht="20.25" x14ac:dyDescent="0.3">
      <c r="B12" s="14">
        <v>381</v>
      </c>
      <c r="C12" s="9"/>
      <c r="D12" s="325"/>
      <c r="E12" s="316" t="s">
        <v>228</v>
      </c>
      <c r="F12" s="317"/>
      <c r="G12" s="317"/>
      <c r="H12" s="317"/>
      <c r="I12" s="317"/>
      <c r="J12" s="317"/>
      <c r="K12" s="317"/>
      <c r="L12" s="317"/>
      <c r="M12" s="317"/>
      <c r="N12" s="317"/>
      <c r="O12" s="317"/>
      <c r="P12" s="317"/>
      <c r="Q12" s="317"/>
      <c r="R12" s="317"/>
      <c r="S12" s="317"/>
      <c r="T12" s="318"/>
      <c r="U12" s="20"/>
      <c r="V12" s="113"/>
    </row>
    <row r="13" spans="2:24" s="5" customFormat="1" ht="21" x14ac:dyDescent="0.3">
      <c r="B13" s="6">
        <v>4</v>
      </c>
      <c r="C13" s="319"/>
      <c r="D13" s="322" t="s">
        <v>158</v>
      </c>
      <c r="E13" s="306" t="s">
        <v>160</v>
      </c>
      <c r="F13" s="307"/>
      <c r="G13" s="308"/>
      <c r="H13" s="306" t="s">
        <v>164</v>
      </c>
      <c r="I13" s="307"/>
      <c r="J13" s="308"/>
      <c r="K13" s="306" t="s">
        <v>167</v>
      </c>
      <c r="L13" s="307"/>
      <c r="M13" s="308"/>
      <c r="N13" s="306" t="s">
        <v>171</v>
      </c>
      <c r="O13" s="307"/>
      <c r="P13" s="308"/>
      <c r="Q13" s="306" t="s">
        <v>173</v>
      </c>
      <c r="R13" s="307"/>
      <c r="S13" s="308"/>
      <c r="T13" s="310" t="s">
        <v>176</v>
      </c>
      <c r="U13" s="18" t="s">
        <v>130</v>
      </c>
      <c r="V13" s="114" t="s">
        <v>234</v>
      </c>
      <c r="W13" s="5" t="s">
        <v>37</v>
      </c>
      <c r="X13" s="5" t="s">
        <v>239</v>
      </c>
    </row>
    <row r="14" spans="2:24" s="5" customFormat="1" ht="21" x14ac:dyDescent="0.3">
      <c r="B14" s="6" t="s">
        <v>3</v>
      </c>
      <c r="C14" s="320"/>
      <c r="D14" s="323"/>
      <c r="E14" s="102" t="s">
        <v>161</v>
      </c>
      <c r="F14" s="100">
        <v>381</v>
      </c>
      <c r="G14" s="103" t="s">
        <v>162</v>
      </c>
      <c r="H14" s="102" t="s">
        <v>152</v>
      </c>
      <c r="I14" s="100">
        <v>10</v>
      </c>
      <c r="J14" s="103" t="s">
        <v>134</v>
      </c>
      <c r="K14" s="102" t="s">
        <v>168</v>
      </c>
      <c r="L14" s="100">
        <v>18</v>
      </c>
      <c r="M14" s="103" t="s">
        <v>134</v>
      </c>
      <c r="N14" s="102" t="s">
        <v>172</v>
      </c>
      <c r="O14" s="100">
        <v>29</v>
      </c>
      <c r="P14" s="103" t="s">
        <v>134</v>
      </c>
      <c r="Q14" s="102" t="s">
        <v>174</v>
      </c>
      <c r="R14" s="100">
        <v>6</v>
      </c>
      <c r="S14" s="103" t="s">
        <v>134</v>
      </c>
      <c r="T14" s="311"/>
      <c r="U14" s="19" t="s">
        <v>131</v>
      </c>
      <c r="V14" s="112" t="s">
        <v>235</v>
      </c>
      <c r="W14" s="5" t="s">
        <v>39</v>
      </c>
      <c r="X14" s="5" t="s">
        <v>230</v>
      </c>
    </row>
    <row r="15" spans="2:24" s="5" customFormat="1" ht="21" x14ac:dyDescent="0.3">
      <c r="B15" s="6">
        <v>15</v>
      </c>
      <c r="C15" s="320"/>
      <c r="D15" s="323"/>
      <c r="E15" s="104" t="s">
        <v>163</v>
      </c>
      <c r="F15" s="105">
        <v>30</v>
      </c>
      <c r="G15" s="106" t="s">
        <v>162</v>
      </c>
      <c r="H15" s="104" t="s">
        <v>165</v>
      </c>
      <c r="I15" s="105">
        <v>3</v>
      </c>
      <c r="J15" s="106" t="s">
        <v>134</v>
      </c>
      <c r="K15" s="104" t="s">
        <v>274</v>
      </c>
      <c r="L15" s="105">
        <v>3</v>
      </c>
      <c r="M15" s="106" t="s">
        <v>134</v>
      </c>
      <c r="N15" s="104" t="s">
        <v>153</v>
      </c>
      <c r="O15" s="105">
        <v>1</v>
      </c>
      <c r="P15" s="106" t="s">
        <v>136</v>
      </c>
      <c r="Q15" s="104" t="s">
        <v>275</v>
      </c>
      <c r="R15" s="105">
        <v>6</v>
      </c>
      <c r="S15" s="106" t="s">
        <v>134</v>
      </c>
      <c r="T15" s="311"/>
      <c r="U15" s="19" t="s">
        <v>132</v>
      </c>
      <c r="V15" s="112" t="s">
        <v>236</v>
      </c>
      <c r="W15" s="5" t="s">
        <v>41</v>
      </c>
      <c r="X15" s="5" t="s">
        <v>240</v>
      </c>
    </row>
    <row r="16" spans="2:24" s="5" customFormat="1" ht="21" x14ac:dyDescent="0.3">
      <c r="B16" s="6" t="s">
        <v>4</v>
      </c>
      <c r="C16" s="320"/>
      <c r="D16" s="323"/>
      <c r="E16" s="104" t="s">
        <v>272</v>
      </c>
      <c r="F16" s="105">
        <v>1</v>
      </c>
      <c r="G16" s="106" t="s">
        <v>136</v>
      </c>
      <c r="H16" s="104" t="s">
        <v>276</v>
      </c>
      <c r="I16" s="105">
        <v>2</v>
      </c>
      <c r="J16" s="106" t="s">
        <v>136</v>
      </c>
      <c r="K16" s="104" t="s">
        <v>169</v>
      </c>
      <c r="L16" s="105">
        <v>3</v>
      </c>
      <c r="M16" s="106" t="s">
        <v>134</v>
      </c>
      <c r="N16" s="104"/>
      <c r="O16" s="105"/>
      <c r="P16" s="106"/>
      <c r="Q16" s="104" t="s">
        <v>277</v>
      </c>
      <c r="R16" s="105">
        <v>1</v>
      </c>
      <c r="S16" s="106" t="s">
        <v>136</v>
      </c>
      <c r="T16" s="311"/>
      <c r="U16" s="19" t="s">
        <v>133</v>
      </c>
      <c r="V16" s="112" t="s">
        <v>237</v>
      </c>
      <c r="W16" s="5" t="s">
        <v>43</v>
      </c>
      <c r="X16" s="5" t="s">
        <v>241</v>
      </c>
    </row>
    <row r="17" spans="2:24" s="5" customFormat="1" ht="21" x14ac:dyDescent="0.3">
      <c r="B17" s="304" t="s">
        <v>159</v>
      </c>
      <c r="C17" s="320"/>
      <c r="D17" s="323"/>
      <c r="E17" s="104" t="s">
        <v>137</v>
      </c>
      <c r="F17" s="105">
        <v>1</v>
      </c>
      <c r="G17" s="106" t="s">
        <v>138</v>
      </c>
      <c r="H17" s="104" t="s">
        <v>154</v>
      </c>
      <c r="I17" s="105">
        <v>1.5</v>
      </c>
      <c r="J17" s="106" t="s">
        <v>134</v>
      </c>
      <c r="K17" s="104" t="s">
        <v>170</v>
      </c>
      <c r="L17" s="105">
        <v>2</v>
      </c>
      <c r="M17" s="106" t="s">
        <v>134</v>
      </c>
      <c r="N17" s="104"/>
      <c r="O17" s="105"/>
      <c r="P17" s="106"/>
      <c r="Q17" s="104" t="s">
        <v>157</v>
      </c>
      <c r="R17" s="105">
        <v>0.5</v>
      </c>
      <c r="S17" s="106" t="s">
        <v>136</v>
      </c>
      <c r="T17" s="311"/>
      <c r="U17" s="19"/>
      <c r="V17" s="112"/>
      <c r="W17" s="5" t="s">
        <v>46</v>
      </c>
      <c r="X17" s="5" t="s">
        <v>230</v>
      </c>
    </row>
    <row r="18" spans="2:24" s="5" customFormat="1" ht="21" x14ac:dyDescent="0.3">
      <c r="B18" s="304"/>
      <c r="C18" s="321"/>
      <c r="D18" s="323"/>
      <c r="E18" s="104"/>
      <c r="F18" s="105"/>
      <c r="G18" s="106"/>
      <c r="H18" s="104" t="s">
        <v>146</v>
      </c>
      <c r="I18" s="105">
        <v>1</v>
      </c>
      <c r="J18" s="106" t="s">
        <v>134</v>
      </c>
      <c r="K18" s="104" t="s">
        <v>144</v>
      </c>
      <c r="L18" s="105">
        <v>2</v>
      </c>
      <c r="M18" s="106" t="s">
        <v>134</v>
      </c>
      <c r="N18" s="104"/>
      <c r="O18" s="105"/>
      <c r="P18" s="106"/>
      <c r="Q18" s="104" t="s">
        <v>175</v>
      </c>
      <c r="R18" s="105">
        <v>0.3</v>
      </c>
      <c r="S18" s="106" t="s">
        <v>134</v>
      </c>
      <c r="T18" s="311"/>
      <c r="U18" s="19"/>
      <c r="V18" s="112"/>
      <c r="W18" s="5" t="s">
        <v>47</v>
      </c>
      <c r="X18" s="5" t="s">
        <v>242</v>
      </c>
    </row>
    <row r="19" spans="2:24" s="5" customFormat="1" ht="21" x14ac:dyDescent="0.3">
      <c r="B19" s="305"/>
      <c r="C19" s="8"/>
      <c r="D19" s="323"/>
      <c r="E19" s="104"/>
      <c r="F19" s="105"/>
      <c r="G19" s="106"/>
      <c r="H19" s="104" t="s">
        <v>278</v>
      </c>
      <c r="I19" s="105">
        <v>1</v>
      </c>
      <c r="J19" s="106" t="s">
        <v>166</v>
      </c>
      <c r="K19" s="104"/>
      <c r="L19" s="105"/>
      <c r="M19" s="106"/>
      <c r="N19" s="104"/>
      <c r="O19" s="105"/>
      <c r="P19" s="106"/>
      <c r="Q19" s="104"/>
      <c r="R19" s="105"/>
      <c r="S19" s="106"/>
      <c r="T19" s="311"/>
      <c r="U19" s="19"/>
      <c r="V19" s="112"/>
    </row>
    <row r="20" spans="2:24" s="5" customFormat="1" ht="21" x14ac:dyDescent="0.3">
      <c r="B20" s="7" t="s">
        <v>128</v>
      </c>
      <c r="C20" s="13"/>
      <c r="D20" s="323"/>
      <c r="E20" s="109"/>
      <c r="F20" s="110"/>
      <c r="G20" s="111"/>
      <c r="H20" s="109"/>
      <c r="I20" s="110"/>
      <c r="J20" s="111"/>
      <c r="K20" s="109"/>
      <c r="L20" s="110"/>
      <c r="M20" s="111"/>
      <c r="N20" s="109"/>
      <c r="O20" s="110"/>
      <c r="P20" s="111"/>
      <c r="Q20" s="109"/>
      <c r="R20" s="110"/>
      <c r="S20" s="111"/>
      <c r="T20" s="312"/>
      <c r="U20" s="19"/>
      <c r="V20" s="112"/>
    </row>
    <row r="21" spans="2:24" s="5" customFormat="1" ht="20.25" x14ac:dyDescent="0.3">
      <c r="B21" s="14">
        <v>381</v>
      </c>
      <c r="C21" s="9"/>
      <c r="D21" s="325"/>
      <c r="E21" s="316" t="s">
        <v>238</v>
      </c>
      <c r="F21" s="317"/>
      <c r="G21" s="317"/>
      <c r="H21" s="317"/>
      <c r="I21" s="317"/>
      <c r="J21" s="317"/>
      <c r="K21" s="317"/>
      <c r="L21" s="317"/>
      <c r="M21" s="317"/>
      <c r="N21" s="317"/>
      <c r="O21" s="317"/>
      <c r="P21" s="317"/>
      <c r="Q21" s="317"/>
      <c r="R21" s="317"/>
      <c r="S21" s="317"/>
      <c r="T21" s="318"/>
      <c r="U21" s="20"/>
      <c r="V21" s="113"/>
    </row>
    <row r="22" spans="2:24" s="5" customFormat="1" ht="21" x14ac:dyDescent="0.3">
      <c r="B22" s="6">
        <v>4</v>
      </c>
      <c r="C22" s="319"/>
      <c r="D22" s="322" t="s">
        <v>177</v>
      </c>
      <c r="E22" s="306" t="s">
        <v>178</v>
      </c>
      <c r="F22" s="307"/>
      <c r="G22" s="308"/>
      <c r="H22" s="306" t="s">
        <v>181</v>
      </c>
      <c r="I22" s="307"/>
      <c r="J22" s="308"/>
      <c r="K22" s="306" t="s">
        <v>184</v>
      </c>
      <c r="L22" s="307"/>
      <c r="M22" s="308"/>
      <c r="N22" s="306" t="s">
        <v>186</v>
      </c>
      <c r="O22" s="307"/>
      <c r="P22" s="308"/>
      <c r="Q22" s="306" t="s">
        <v>187</v>
      </c>
      <c r="R22" s="307"/>
      <c r="S22" s="308"/>
      <c r="T22" s="310" t="s">
        <v>190</v>
      </c>
      <c r="U22" s="18" t="s">
        <v>130</v>
      </c>
      <c r="V22" s="114" t="s">
        <v>243</v>
      </c>
      <c r="W22" s="5" t="s">
        <v>37</v>
      </c>
      <c r="X22" s="5" t="s">
        <v>231</v>
      </c>
    </row>
    <row r="23" spans="2:24" s="5" customFormat="1" ht="21" x14ac:dyDescent="0.3">
      <c r="B23" s="6" t="s">
        <v>3</v>
      </c>
      <c r="C23" s="320"/>
      <c r="D23" s="323"/>
      <c r="E23" s="102" t="s">
        <v>165</v>
      </c>
      <c r="F23" s="100">
        <v>12</v>
      </c>
      <c r="G23" s="103" t="s">
        <v>134</v>
      </c>
      <c r="H23" s="102" t="s">
        <v>182</v>
      </c>
      <c r="I23" s="100">
        <v>28</v>
      </c>
      <c r="J23" s="103" t="s">
        <v>134</v>
      </c>
      <c r="K23" s="102" t="s">
        <v>279</v>
      </c>
      <c r="L23" s="100">
        <v>381</v>
      </c>
      <c r="M23" s="103" t="s">
        <v>185</v>
      </c>
      <c r="N23" s="102" t="s">
        <v>174</v>
      </c>
      <c r="O23" s="100">
        <v>29</v>
      </c>
      <c r="P23" s="103" t="s">
        <v>134</v>
      </c>
      <c r="Q23" s="102" t="s">
        <v>188</v>
      </c>
      <c r="R23" s="100">
        <v>14</v>
      </c>
      <c r="S23" s="103" t="s">
        <v>134</v>
      </c>
      <c r="T23" s="311"/>
      <c r="U23" s="19" t="s">
        <v>131</v>
      </c>
      <c r="V23" s="112" t="s">
        <v>244</v>
      </c>
      <c r="W23" s="5" t="s">
        <v>39</v>
      </c>
      <c r="X23" s="5" t="s">
        <v>248</v>
      </c>
    </row>
    <row r="24" spans="2:24" s="5" customFormat="1" ht="21" x14ac:dyDescent="0.3">
      <c r="B24" s="6">
        <v>16</v>
      </c>
      <c r="C24" s="320"/>
      <c r="D24" s="323"/>
      <c r="E24" s="104" t="s">
        <v>179</v>
      </c>
      <c r="F24" s="105">
        <v>5</v>
      </c>
      <c r="G24" s="106" t="s">
        <v>134</v>
      </c>
      <c r="H24" s="104" t="s">
        <v>271</v>
      </c>
      <c r="I24" s="105">
        <v>4</v>
      </c>
      <c r="J24" s="106" t="s">
        <v>134</v>
      </c>
      <c r="K24" s="104" t="s">
        <v>280</v>
      </c>
      <c r="L24" s="105">
        <v>30</v>
      </c>
      <c r="M24" s="106" t="s">
        <v>185</v>
      </c>
      <c r="N24" s="104" t="s">
        <v>157</v>
      </c>
      <c r="O24" s="105">
        <v>0.5</v>
      </c>
      <c r="P24" s="106" t="s">
        <v>136</v>
      </c>
      <c r="Q24" s="104" t="s">
        <v>281</v>
      </c>
      <c r="R24" s="105">
        <v>3</v>
      </c>
      <c r="S24" s="106" t="s">
        <v>134</v>
      </c>
      <c r="T24" s="311"/>
      <c r="U24" s="19" t="s">
        <v>132</v>
      </c>
      <c r="V24" s="112" t="s">
        <v>245</v>
      </c>
      <c r="W24" s="5" t="s">
        <v>41</v>
      </c>
      <c r="X24" s="5" t="s">
        <v>249</v>
      </c>
    </row>
    <row r="25" spans="2:24" s="5" customFormat="1" ht="21" x14ac:dyDescent="0.3">
      <c r="B25" s="6" t="s">
        <v>4</v>
      </c>
      <c r="C25" s="320"/>
      <c r="D25" s="323"/>
      <c r="E25" s="104" t="s">
        <v>180</v>
      </c>
      <c r="F25" s="105">
        <v>2</v>
      </c>
      <c r="G25" s="106" t="s">
        <v>134</v>
      </c>
      <c r="H25" s="104" t="s">
        <v>144</v>
      </c>
      <c r="I25" s="105">
        <v>3</v>
      </c>
      <c r="J25" s="106" t="s">
        <v>134</v>
      </c>
      <c r="K25" s="104"/>
      <c r="L25" s="105"/>
      <c r="M25" s="106"/>
      <c r="N25" s="104"/>
      <c r="O25" s="105"/>
      <c r="P25" s="106"/>
      <c r="Q25" s="104" t="s">
        <v>189</v>
      </c>
      <c r="R25" s="105">
        <v>0.5</v>
      </c>
      <c r="S25" s="106" t="s">
        <v>138</v>
      </c>
      <c r="T25" s="311"/>
      <c r="U25" s="19" t="s">
        <v>133</v>
      </c>
      <c r="V25" s="112" t="s">
        <v>246</v>
      </c>
      <c r="W25" s="5" t="s">
        <v>43</v>
      </c>
      <c r="X25" s="5" t="s">
        <v>250</v>
      </c>
    </row>
    <row r="26" spans="2:24" s="5" customFormat="1" ht="21" x14ac:dyDescent="0.3">
      <c r="B26" s="304" t="s">
        <v>63</v>
      </c>
      <c r="C26" s="320"/>
      <c r="D26" s="323"/>
      <c r="E26" s="104" t="s">
        <v>282</v>
      </c>
      <c r="F26" s="105">
        <v>2</v>
      </c>
      <c r="G26" s="106" t="s">
        <v>140</v>
      </c>
      <c r="H26" s="104" t="s">
        <v>154</v>
      </c>
      <c r="I26" s="105">
        <v>1.5</v>
      </c>
      <c r="J26" s="106" t="s">
        <v>134</v>
      </c>
      <c r="K26" s="104"/>
      <c r="L26" s="105"/>
      <c r="M26" s="106"/>
      <c r="N26" s="104"/>
      <c r="O26" s="105"/>
      <c r="P26" s="106"/>
      <c r="Q26" s="104"/>
      <c r="R26" s="105"/>
      <c r="S26" s="106"/>
      <c r="T26" s="311"/>
      <c r="U26" s="19"/>
      <c r="V26" s="112"/>
      <c r="W26" s="5" t="s">
        <v>46</v>
      </c>
      <c r="X26" s="5" t="s">
        <v>230</v>
      </c>
    </row>
    <row r="27" spans="2:24" s="5" customFormat="1" ht="21" x14ac:dyDescent="0.3">
      <c r="B27" s="304"/>
      <c r="C27" s="321"/>
      <c r="D27" s="323"/>
      <c r="E27" s="104" t="s">
        <v>272</v>
      </c>
      <c r="F27" s="105">
        <v>1</v>
      </c>
      <c r="G27" s="106" t="s">
        <v>136</v>
      </c>
      <c r="H27" s="104" t="s">
        <v>183</v>
      </c>
      <c r="I27" s="105">
        <v>1</v>
      </c>
      <c r="J27" s="106" t="s">
        <v>134</v>
      </c>
      <c r="K27" s="104"/>
      <c r="L27" s="105"/>
      <c r="M27" s="106"/>
      <c r="N27" s="104"/>
      <c r="O27" s="105"/>
      <c r="P27" s="106"/>
      <c r="Q27" s="104"/>
      <c r="R27" s="105"/>
      <c r="S27" s="106"/>
      <c r="T27" s="311"/>
      <c r="U27" s="19"/>
      <c r="V27" s="112"/>
      <c r="W27" s="5" t="s">
        <v>47</v>
      </c>
      <c r="X27" s="5" t="s">
        <v>251</v>
      </c>
    </row>
    <row r="28" spans="2:24" s="5" customFormat="1" ht="21" x14ac:dyDescent="0.3">
      <c r="B28" s="305"/>
      <c r="C28" s="8"/>
      <c r="D28" s="323"/>
      <c r="E28" s="104" t="s">
        <v>137</v>
      </c>
      <c r="F28" s="105">
        <v>1</v>
      </c>
      <c r="G28" s="106" t="s">
        <v>138</v>
      </c>
      <c r="H28" s="104" t="s">
        <v>283</v>
      </c>
      <c r="I28" s="105">
        <v>0.3</v>
      </c>
      <c r="J28" s="106" t="s">
        <v>134</v>
      </c>
      <c r="K28" s="104"/>
      <c r="L28" s="105"/>
      <c r="M28" s="106"/>
      <c r="N28" s="104"/>
      <c r="O28" s="105"/>
      <c r="P28" s="106"/>
      <c r="Q28" s="104"/>
      <c r="R28" s="105"/>
      <c r="S28" s="106"/>
      <c r="T28" s="311"/>
      <c r="U28" s="19"/>
      <c r="V28" s="112"/>
    </row>
    <row r="29" spans="2:24" s="5" customFormat="1" ht="21" x14ac:dyDescent="0.3">
      <c r="B29" s="7" t="s">
        <v>128</v>
      </c>
      <c r="C29" s="13"/>
      <c r="D29" s="323"/>
      <c r="E29" s="316" t="s">
        <v>284</v>
      </c>
      <c r="F29" s="317"/>
      <c r="G29" s="318"/>
      <c r="H29" s="109" t="s">
        <v>285</v>
      </c>
      <c r="I29" s="110">
        <v>0.1</v>
      </c>
      <c r="J29" s="111" t="s">
        <v>134</v>
      </c>
      <c r="K29" s="109"/>
      <c r="L29" s="110"/>
      <c r="M29" s="111"/>
      <c r="N29" s="109"/>
      <c r="O29" s="110"/>
      <c r="P29" s="111"/>
      <c r="Q29" s="109"/>
      <c r="R29" s="110"/>
      <c r="S29" s="111"/>
      <c r="T29" s="312"/>
      <c r="U29" s="19"/>
      <c r="V29" s="112"/>
    </row>
    <row r="30" spans="2:24" s="5" customFormat="1" ht="20.25" x14ac:dyDescent="0.3">
      <c r="B30" s="14">
        <v>381</v>
      </c>
      <c r="C30" s="9"/>
      <c r="D30" s="325"/>
      <c r="E30" s="316" t="s">
        <v>247</v>
      </c>
      <c r="F30" s="317"/>
      <c r="G30" s="317"/>
      <c r="H30" s="317"/>
      <c r="I30" s="317"/>
      <c r="J30" s="317"/>
      <c r="K30" s="317"/>
      <c r="L30" s="317"/>
      <c r="M30" s="317"/>
      <c r="N30" s="317"/>
      <c r="O30" s="317"/>
      <c r="P30" s="317"/>
      <c r="Q30" s="317"/>
      <c r="R30" s="317"/>
      <c r="S30" s="317"/>
      <c r="T30" s="318"/>
      <c r="U30" s="20"/>
      <c r="V30" s="113"/>
    </row>
    <row r="31" spans="2:24" s="5" customFormat="1" ht="21" x14ac:dyDescent="0.3">
      <c r="B31" s="6">
        <v>4</v>
      </c>
      <c r="C31" s="319"/>
      <c r="D31" s="322" t="s">
        <v>191</v>
      </c>
      <c r="E31" s="306" t="s">
        <v>192</v>
      </c>
      <c r="F31" s="307"/>
      <c r="G31" s="308"/>
      <c r="H31" s="306" t="s">
        <v>196</v>
      </c>
      <c r="I31" s="307"/>
      <c r="J31" s="308"/>
      <c r="K31" s="306" t="s">
        <v>200</v>
      </c>
      <c r="L31" s="307"/>
      <c r="M31" s="308"/>
      <c r="N31" s="306" t="s">
        <v>201</v>
      </c>
      <c r="O31" s="307"/>
      <c r="P31" s="308"/>
      <c r="Q31" s="306" t="s">
        <v>203</v>
      </c>
      <c r="R31" s="307"/>
      <c r="S31" s="308"/>
      <c r="T31" s="310"/>
      <c r="U31" s="18" t="s">
        <v>130</v>
      </c>
      <c r="V31" s="114" t="s">
        <v>252</v>
      </c>
      <c r="W31" s="5" t="s">
        <v>37</v>
      </c>
      <c r="X31" s="5" t="s">
        <v>257</v>
      </c>
    </row>
    <row r="32" spans="2:24" ht="21" x14ac:dyDescent="0.25">
      <c r="B32" s="6" t="s">
        <v>3</v>
      </c>
      <c r="C32" s="320"/>
      <c r="D32" s="323"/>
      <c r="E32" s="102" t="s">
        <v>193</v>
      </c>
      <c r="F32" s="100">
        <v>381</v>
      </c>
      <c r="G32" s="103" t="s">
        <v>162</v>
      </c>
      <c r="H32" s="102" t="s">
        <v>197</v>
      </c>
      <c r="I32" s="100">
        <v>12</v>
      </c>
      <c r="J32" s="103" t="s">
        <v>134</v>
      </c>
      <c r="K32" s="102" t="s">
        <v>286</v>
      </c>
      <c r="L32" s="100">
        <v>26</v>
      </c>
      <c r="M32" s="103" t="s">
        <v>134</v>
      </c>
      <c r="N32" s="102" t="s">
        <v>202</v>
      </c>
      <c r="O32" s="100">
        <v>29</v>
      </c>
      <c r="P32" s="103" t="s">
        <v>134</v>
      </c>
      <c r="Q32" s="102" t="s">
        <v>287</v>
      </c>
      <c r="R32" s="100">
        <v>5</v>
      </c>
      <c r="S32" s="103" t="s">
        <v>134</v>
      </c>
      <c r="T32" s="311"/>
      <c r="U32" s="19" t="s">
        <v>131</v>
      </c>
      <c r="V32" s="112" t="s">
        <v>253</v>
      </c>
      <c r="W32" s="1" t="s">
        <v>39</v>
      </c>
      <c r="X32" s="1" t="s">
        <v>230</v>
      </c>
    </row>
    <row r="33" spans="2:24" ht="21" x14ac:dyDescent="0.25">
      <c r="B33" s="6">
        <v>17</v>
      </c>
      <c r="C33" s="320"/>
      <c r="D33" s="323"/>
      <c r="E33" s="104" t="s">
        <v>194</v>
      </c>
      <c r="F33" s="105">
        <v>30</v>
      </c>
      <c r="G33" s="106" t="s">
        <v>162</v>
      </c>
      <c r="H33" s="104" t="s">
        <v>198</v>
      </c>
      <c r="I33" s="105">
        <v>6</v>
      </c>
      <c r="J33" s="106" t="s">
        <v>134</v>
      </c>
      <c r="K33" s="104" t="s">
        <v>271</v>
      </c>
      <c r="L33" s="105">
        <v>4</v>
      </c>
      <c r="M33" s="106" t="s">
        <v>134</v>
      </c>
      <c r="N33" s="104" t="s">
        <v>153</v>
      </c>
      <c r="O33" s="105">
        <v>1</v>
      </c>
      <c r="P33" s="106" t="s">
        <v>136</v>
      </c>
      <c r="Q33" s="104" t="s">
        <v>281</v>
      </c>
      <c r="R33" s="105">
        <v>3</v>
      </c>
      <c r="S33" s="106" t="s">
        <v>134</v>
      </c>
      <c r="T33" s="311"/>
      <c r="U33" s="19" t="s">
        <v>132</v>
      </c>
      <c r="V33" s="112" t="s">
        <v>254</v>
      </c>
      <c r="W33" s="1" t="s">
        <v>41</v>
      </c>
      <c r="X33" s="1" t="s">
        <v>258</v>
      </c>
    </row>
    <row r="34" spans="2:24" ht="21" x14ac:dyDescent="0.25">
      <c r="B34" s="6" t="s">
        <v>4</v>
      </c>
      <c r="C34" s="320"/>
      <c r="D34" s="323"/>
      <c r="E34" s="104" t="s">
        <v>195</v>
      </c>
      <c r="F34" s="105">
        <v>0.2</v>
      </c>
      <c r="G34" s="106" t="s">
        <v>134</v>
      </c>
      <c r="H34" s="104" t="s">
        <v>199</v>
      </c>
      <c r="I34" s="105">
        <v>6</v>
      </c>
      <c r="J34" s="106" t="s">
        <v>134</v>
      </c>
      <c r="K34" s="104" t="s">
        <v>154</v>
      </c>
      <c r="L34" s="105">
        <v>1</v>
      </c>
      <c r="M34" s="106" t="s">
        <v>134</v>
      </c>
      <c r="N34" s="104"/>
      <c r="O34" s="105"/>
      <c r="P34" s="106"/>
      <c r="Q34" s="104" t="s">
        <v>175</v>
      </c>
      <c r="R34" s="105">
        <v>0.5</v>
      </c>
      <c r="S34" s="106" t="s">
        <v>134</v>
      </c>
      <c r="T34" s="311"/>
      <c r="U34" s="19" t="s">
        <v>133</v>
      </c>
      <c r="V34" s="112" t="s">
        <v>255</v>
      </c>
      <c r="W34" s="1" t="s">
        <v>43</v>
      </c>
      <c r="X34" s="1" t="s">
        <v>251</v>
      </c>
    </row>
    <row r="35" spans="2:24" ht="21" x14ac:dyDescent="0.25">
      <c r="B35" s="304" t="s">
        <v>64</v>
      </c>
      <c r="C35" s="320"/>
      <c r="D35" s="323"/>
      <c r="E35" s="104"/>
      <c r="F35" s="105"/>
      <c r="G35" s="106"/>
      <c r="H35" s="104" t="s">
        <v>154</v>
      </c>
      <c r="I35" s="105">
        <v>3</v>
      </c>
      <c r="J35" s="106" t="s">
        <v>134</v>
      </c>
      <c r="K35" s="104"/>
      <c r="L35" s="105"/>
      <c r="M35" s="106"/>
      <c r="N35" s="104"/>
      <c r="O35" s="105"/>
      <c r="P35" s="106"/>
      <c r="Q35" s="104"/>
      <c r="R35" s="105"/>
      <c r="S35" s="106"/>
      <c r="T35" s="311"/>
      <c r="U35" s="19"/>
      <c r="V35" s="112"/>
      <c r="W35" s="1" t="s">
        <v>46</v>
      </c>
      <c r="X35" s="1" t="s">
        <v>230</v>
      </c>
    </row>
    <row r="36" spans="2:24" ht="21" x14ac:dyDescent="0.25">
      <c r="B36" s="304"/>
      <c r="C36" s="321"/>
      <c r="D36" s="323"/>
      <c r="E36" s="104"/>
      <c r="F36" s="105"/>
      <c r="G36" s="106"/>
      <c r="H36" s="104" t="s">
        <v>195</v>
      </c>
      <c r="I36" s="105">
        <v>0.2</v>
      </c>
      <c r="J36" s="106" t="s">
        <v>134</v>
      </c>
      <c r="K36" s="104"/>
      <c r="L36" s="105"/>
      <c r="M36" s="106"/>
      <c r="N36" s="104"/>
      <c r="O36" s="105"/>
      <c r="P36" s="106"/>
      <c r="Q36" s="104"/>
      <c r="R36" s="105"/>
      <c r="S36" s="106"/>
      <c r="T36" s="311"/>
      <c r="U36" s="19"/>
      <c r="V36" s="112"/>
      <c r="W36" s="1" t="s">
        <v>47</v>
      </c>
      <c r="X36" s="1" t="s">
        <v>259</v>
      </c>
    </row>
    <row r="37" spans="2:24" ht="21" x14ac:dyDescent="0.25">
      <c r="B37" s="305"/>
      <c r="C37" s="8"/>
      <c r="D37" s="323"/>
      <c r="E37" s="104"/>
      <c r="F37" s="105"/>
      <c r="G37" s="106"/>
      <c r="H37" s="104"/>
      <c r="I37" s="105"/>
      <c r="J37" s="106"/>
      <c r="K37" s="104"/>
      <c r="L37" s="105"/>
      <c r="M37" s="106"/>
      <c r="N37" s="104"/>
      <c r="O37" s="105"/>
      <c r="P37" s="106"/>
      <c r="Q37" s="104"/>
      <c r="R37" s="105"/>
      <c r="S37" s="106"/>
      <c r="T37" s="311"/>
      <c r="U37" s="19"/>
      <c r="V37" s="112"/>
    </row>
    <row r="38" spans="2:24" ht="21" x14ac:dyDescent="0.25">
      <c r="B38" s="7" t="s">
        <v>128</v>
      </c>
      <c r="C38" s="13"/>
      <c r="D38" s="323"/>
      <c r="E38" s="109"/>
      <c r="F38" s="110"/>
      <c r="G38" s="111"/>
      <c r="H38" s="109"/>
      <c r="I38" s="110"/>
      <c r="J38" s="111"/>
      <c r="K38" s="109"/>
      <c r="L38" s="110"/>
      <c r="M38" s="111"/>
      <c r="N38" s="109"/>
      <c r="O38" s="110"/>
      <c r="P38" s="111"/>
      <c r="Q38" s="109"/>
      <c r="R38" s="110"/>
      <c r="S38" s="111"/>
      <c r="T38" s="312"/>
      <c r="U38" s="19"/>
      <c r="V38" s="112"/>
    </row>
    <row r="39" spans="2:24" ht="20.25" x14ac:dyDescent="0.25">
      <c r="B39" s="14">
        <v>381</v>
      </c>
      <c r="C39" s="9"/>
      <c r="D39" s="325"/>
      <c r="E39" s="329" t="s">
        <v>256</v>
      </c>
      <c r="F39" s="330"/>
      <c r="G39" s="330"/>
      <c r="H39" s="330"/>
      <c r="I39" s="330"/>
      <c r="J39" s="330"/>
      <c r="K39" s="330"/>
      <c r="L39" s="330"/>
      <c r="M39" s="330"/>
      <c r="N39" s="330"/>
      <c r="O39" s="330"/>
      <c r="P39" s="330"/>
      <c r="Q39" s="330"/>
      <c r="R39" s="330"/>
      <c r="S39" s="330"/>
      <c r="T39" s="331"/>
      <c r="U39" s="20"/>
      <c r="V39" s="113"/>
    </row>
    <row r="40" spans="2:24" ht="21" x14ac:dyDescent="0.25">
      <c r="B40" s="6">
        <v>4</v>
      </c>
      <c r="C40" s="319"/>
      <c r="D40" s="322" t="s">
        <v>204</v>
      </c>
      <c r="E40" s="306" t="s">
        <v>205</v>
      </c>
      <c r="F40" s="307"/>
      <c r="G40" s="308"/>
      <c r="H40" s="306" t="s">
        <v>210</v>
      </c>
      <c r="I40" s="307"/>
      <c r="J40" s="308"/>
      <c r="K40" s="306" t="s">
        <v>211</v>
      </c>
      <c r="L40" s="307"/>
      <c r="M40" s="308"/>
      <c r="N40" s="306" t="s">
        <v>215</v>
      </c>
      <c r="O40" s="307"/>
      <c r="P40" s="308"/>
      <c r="Q40" s="306" t="s">
        <v>217</v>
      </c>
      <c r="R40" s="307"/>
      <c r="S40" s="308"/>
      <c r="T40" s="310" t="s">
        <v>223</v>
      </c>
      <c r="U40" s="18" t="s">
        <v>130</v>
      </c>
      <c r="V40" s="114" t="s">
        <v>260</v>
      </c>
      <c r="W40" s="1" t="s">
        <v>37</v>
      </c>
      <c r="X40" s="1" t="s">
        <v>265</v>
      </c>
    </row>
    <row r="41" spans="2:24" ht="21" x14ac:dyDescent="0.25">
      <c r="B41" s="6" t="s">
        <v>3</v>
      </c>
      <c r="C41" s="320"/>
      <c r="D41" s="323"/>
      <c r="E41" s="102" t="s">
        <v>206</v>
      </c>
      <c r="F41" s="100">
        <v>381</v>
      </c>
      <c r="G41" s="103" t="s">
        <v>162</v>
      </c>
      <c r="H41" s="102" t="s">
        <v>149</v>
      </c>
      <c r="I41" s="100">
        <v>22</v>
      </c>
      <c r="J41" s="103" t="s">
        <v>134</v>
      </c>
      <c r="K41" s="102" t="s">
        <v>212</v>
      </c>
      <c r="L41" s="100">
        <v>16</v>
      </c>
      <c r="M41" s="103" t="s">
        <v>134</v>
      </c>
      <c r="N41" s="102" t="s">
        <v>216</v>
      </c>
      <c r="O41" s="100">
        <v>29</v>
      </c>
      <c r="P41" s="103" t="s">
        <v>134</v>
      </c>
      <c r="Q41" s="102" t="s">
        <v>218</v>
      </c>
      <c r="R41" s="100">
        <v>7</v>
      </c>
      <c r="S41" s="103" t="s">
        <v>134</v>
      </c>
      <c r="T41" s="311"/>
      <c r="U41" s="19" t="s">
        <v>131</v>
      </c>
      <c r="V41" s="112" t="s">
        <v>261</v>
      </c>
      <c r="W41" s="1" t="s">
        <v>39</v>
      </c>
      <c r="X41" s="1" t="s">
        <v>230</v>
      </c>
    </row>
    <row r="42" spans="2:24" ht="21" x14ac:dyDescent="0.25">
      <c r="B42" s="6">
        <v>18</v>
      </c>
      <c r="C42" s="320"/>
      <c r="D42" s="323"/>
      <c r="E42" s="104" t="s">
        <v>207</v>
      </c>
      <c r="F42" s="105">
        <v>30</v>
      </c>
      <c r="G42" s="106" t="s">
        <v>162</v>
      </c>
      <c r="H42" s="104" t="s">
        <v>282</v>
      </c>
      <c r="I42" s="105">
        <v>4</v>
      </c>
      <c r="J42" s="106" t="s">
        <v>140</v>
      </c>
      <c r="K42" s="104" t="s">
        <v>288</v>
      </c>
      <c r="L42" s="105">
        <v>9</v>
      </c>
      <c r="M42" s="106" t="s">
        <v>134</v>
      </c>
      <c r="N42" s="104" t="s">
        <v>153</v>
      </c>
      <c r="O42" s="105">
        <v>1</v>
      </c>
      <c r="P42" s="106" t="s">
        <v>136</v>
      </c>
      <c r="Q42" s="104" t="s">
        <v>149</v>
      </c>
      <c r="R42" s="105">
        <v>3</v>
      </c>
      <c r="S42" s="106" t="s">
        <v>134</v>
      </c>
      <c r="T42" s="311"/>
      <c r="U42" s="19" t="s">
        <v>132</v>
      </c>
      <c r="V42" s="112" t="s">
        <v>262</v>
      </c>
      <c r="W42" s="1" t="s">
        <v>41</v>
      </c>
      <c r="X42" s="1" t="s">
        <v>257</v>
      </c>
    </row>
    <row r="43" spans="2:24" ht="21" x14ac:dyDescent="0.25">
      <c r="B43" s="6" t="s">
        <v>4</v>
      </c>
      <c r="C43" s="320"/>
      <c r="D43" s="323"/>
      <c r="E43" s="104" t="s">
        <v>208</v>
      </c>
      <c r="F43" s="105">
        <v>3</v>
      </c>
      <c r="G43" s="106" t="s">
        <v>136</v>
      </c>
      <c r="H43" s="104" t="s">
        <v>289</v>
      </c>
      <c r="I43" s="105">
        <v>1</v>
      </c>
      <c r="J43" s="106" t="s">
        <v>140</v>
      </c>
      <c r="K43" s="104" t="s">
        <v>165</v>
      </c>
      <c r="L43" s="105">
        <v>3</v>
      </c>
      <c r="M43" s="106" t="s">
        <v>134</v>
      </c>
      <c r="N43" s="104"/>
      <c r="O43" s="105"/>
      <c r="P43" s="106"/>
      <c r="Q43" s="104" t="s">
        <v>180</v>
      </c>
      <c r="R43" s="105">
        <v>2</v>
      </c>
      <c r="S43" s="106" t="s">
        <v>134</v>
      </c>
      <c r="T43" s="311"/>
      <c r="U43" s="19" t="s">
        <v>133</v>
      </c>
      <c r="V43" s="112" t="s">
        <v>263</v>
      </c>
      <c r="W43" s="1" t="s">
        <v>43</v>
      </c>
      <c r="X43" s="1" t="s">
        <v>266</v>
      </c>
    </row>
    <row r="44" spans="2:24" ht="21" x14ac:dyDescent="0.25">
      <c r="B44" s="304" t="s">
        <v>65</v>
      </c>
      <c r="C44" s="320"/>
      <c r="D44" s="323"/>
      <c r="E44" s="104" t="s">
        <v>272</v>
      </c>
      <c r="F44" s="105">
        <v>1</v>
      </c>
      <c r="G44" s="106" t="s">
        <v>136</v>
      </c>
      <c r="H44" s="104" t="s">
        <v>137</v>
      </c>
      <c r="I44" s="105">
        <v>0.5</v>
      </c>
      <c r="J44" s="106" t="s">
        <v>138</v>
      </c>
      <c r="K44" s="104" t="s">
        <v>213</v>
      </c>
      <c r="L44" s="105">
        <v>2</v>
      </c>
      <c r="M44" s="106" t="s">
        <v>134</v>
      </c>
      <c r="N44" s="104"/>
      <c r="O44" s="105"/>
      <c r="P44" s="106"/>
      <c r="Q44" s="104" t="s">
        <v>219</v>
      </c>
      <c r="R44" s="105">
        <v>2</v>
      </c>
      <c r="S44" s="106" t="s">
        <v>136</v>
      </c>
      <c r="T44" s="311"/>
      <c r="U44" s="19"/>
      <c r="V44" s="112"/>
      <c r="W44" s="1" t="s">
        <v>46</v>
      </c>
      <c r="X44" s="1" t="s">
        <v>267</v>
      </c>
    </row>
    <row r="45" spans="2:24" ht="21" x14ac:dyDescent="0.25">
      <c r="B45" s="304"/>
      <c r="C45" s="321"/>
      <c r="D45" s="323"/>
      <c r="E45" s="104" t="s">
        <v>137</v>
      </c>
      <c r="F45" s="105">
        <v>1</v>
      </c>
      <c r="G45" s="106" t="s">
        <v>138</v>
      </c>
      <c r="H45" s="104"/>
      <c r="I45" s="105"/>
      <c r="J45" s="106"/>
      <c r="K45" s="104" t="s">
        <v>214</v>
      </c>
      <c r="L45" s="105">
        <v>2</v>
      </c>
      <c r="M45" s="106" t="s">
        <v>134</v>
      </c>
      <c r="N45" s="104"/>
      <c r="O45" s="105"/>
      <c r="P45" s="106"/>
      <c r="Q45" s="104" t="s">
        <v>220</v>
      </c>
      <c r="R45" s="105">
        <v>1</v>
      </c>
      <c r="S45" s="106" t="s">
        <v>221</v>
      </c>
      <c r="T45" s="311"/>
      <c r="U45" s="19"/>
      <c r="V45" s="112"/>
      <c r="W45" s="1" t="s">
        <v>47</v>
      </c>
      <c r="X45" s="1" t="s">
        <v>268</v>
      </c>
    </row>
    <row r="46" spans="2:24" ht="21" x14ac:dyDescent="0.25">
      <c r="B46" s="305"/>
      <c r="C46" s="8"/>
      <c r="D46" s="323"/>
      <c r="E46" s="104" t="s">
        <v>209</v>
      </c>
      <c r="F46" s="105">
        <v>1</v>
      </c>
      <c r="G46" s="106" t="s">
        <v>136</v>
      </c>
      <c r="H46" s="104"/>
      <c r="I46" s="105"/>
      <c r="J46" s="106"/>
      <c r="K46" s="104" t="s">
        <v>141</v>
      </c>
      <c r="L46" s="105">
        <v>1</v>
      </c>
      <c r="M46" s="106" t="s">
        <v>136</v>
      </c>
      <c r="N46" s="104"/>
      <c r="O46" s="105"/>
      <c r="P46" s="106"/>
      <c r="Q46" s="104" t="s">
        <v>222</v>
      </c>
      <c r="R46" s="105">
        <v>1</v>
      </c>
      <c r="S46" s="106" t="s">
        <v>140</v>
      </c>
      <c r="T46" s="311"/>
      <c r="U46" s="19"/>
      <c r="V46" s="112"/>
    </row>
    <row r="47" spans="2:24" ht="21" x14ac:dyDescent="0.25">
      <c r="B47" s="7" t="s">
        <v>128</v>
      </c>
      <c r="C47" s="13"/>
      <c r="D47" s="323"/>
      <c r="E47" s="109"/>
      <c r="F47" s="110"/>
      <c r="G47" s="111"/>
      <c r="H47" s="109"/>
      <c r="I47" s="110"/>
      <c r="J47" s="111"/>
      <c r="K47" s="109"/>
      <c r="L47" s="110"/>
      <c r="M47" s="111"/>
      <c r="N47" s="109"/>
      <c r="O47" s="110"/>
      <c r="P47" s="111"/>
      <c r="Q47" s="109" t="s">
        <v>290</v>
      </c>
      <c r="R47" s="110">
        <v>1</v>
      </c>
      <c r="S47" s="111" t="s">
        <v>134</v>
      </c>
      <c r="T47" s="312"/>
      <c r="U47" s="19"/>
      <c r="V47" s="112"/>
    </row>
    <row r="48" spans="2:24" ht="21" thickBot="1" x14ac:dyDescent="0.3">
      <c r="B48" s="15">
        <v>381</v>
      </c>
      <c r="C48" s="10"/>
      <c r="D48" s="324"/>
      <c r="E48" s="326" t="s">
        <v>264</v>
      </c>
      <c r="F48" s="327"/>
      <c r="G48" s="327"/>
      <c r="H48" s="327"/>
      <c r="I48" s="327"/>
      <c r="J48" s="327"/>
      <c r="K48" s="327"/>
      <c r="L48" s="327"/>
      <c r="M48" s="327"/>
      <c r="N48" s="327"/>
      <c r="O48" s="327"/>
      <c r="P48" s="327"/>
      <c r="Q48" s="327"/>
      <c r="R48" s="327"/>
      <c r="S48" s="327"/>
      <c r="T48" s="328"/>
      <c r="U48" s="21"/>
      <c r="V48" s="115"/>
    </row>
    <row r="49" spans="2:22" ht="21.75" customHeight="1" x14ac:dyDescent="0.4">
      <c r="B49" s="333" t="s">
        <v>54</v>
      </c>
      <c r="C49" s="334"/>
      <c r="D49" s="334"/>
      <c r="E49" s="334"/>
      <c r="F49" s="334"/>
      <c r="G49" s="334"/>
      <c r="H49" s="334"/>
      <c r="I49" s="334"/>
      <c r="J49" s="334"/>
      <c r="K49" s="334"/>
      <c r="L49" s="94"/>
      <c r="M49" s="94"/>
      <c r="N49" s="94"/>
      <c r="O49" s="335" t="s">
        <v>57</v>
      </c>
      <c r="P49" s="335"/>
      <c r="Q49" s="335"/>
      <c r="R49" s="335"/>
      <c r="S49" s="335"/>
      <c r="T49" s="335"/>
      <c r="U49" s="335"/>
      <c r="V49" s="335"/>
    </row>
    <row r="50" spans="2:22" ht="15" customHeight="1" x14ac:dyDescent="0.4">
      <c r="B50" s="95"/>
      <c r="C50" s="96"/>
      <c r="D50" s="96"/>
      <c r="E50" s="96"/>
      <c r="F50" s="96"/>
      <c r="G50" s="96"/>
      <c r="H50" s="96"/>
      <c r="I50" s="96"/>
      <c r="J50" s="96"/>
      <c r="K50" s="96"/>
      <c r="L50" s="97"/>
      <c r="M50" s="97"/>
      <c r="N50" s="97"/>
      <c r="O50" s="98"/>
      <c r="P50" s="98"/>
      <c r="Q50" s="98"/>
      <c r="R50" s="98"/>
      <c r="S50" s="98"/>
      <c r="T50" s="98"/>
      <c r="U50" s="336">
        <f ca="1">NOW()</f>
        <v>45756.591199884257</v>
      </c>
      <c r="V50" s="336"/>
    </row>
    <row r="51" spans="2:22" x14ac:dyDescent="0.25">
      <c r="B51" s="1" t="s">
        <v>55</v>
      </c>
      <c r="J51" s="1" t="s">
        <v>56</v>
      </c>
      <c r="Q51" s="1" t="s">
        <v>6</v>
      </c>
    </row>
    <row r="52" spans="2:22" ht="34.5" customHeight="1" x14ac:dyDescent="0.25">
      <c r="B52" s="332" t="s">
        <v>123</v>
      </c>
      <c r="C52" s="332"/>
      <c r="D52" s="332"/>
      <c r="E52" s="332"/>
      <c r="F52" s="332"/>
      <c r="G52" s="332"/>
      <c r="H52" s="332"/>
      <c r="I52" s="332"/>
      <c r="J52" s="332"/>
      <c r="K52" s="332"/>
      <c r="L52" s="332"/>
      <c r="M52" s="332"/>
      <c r="N52" s="332"/>
      <c r="O52" s="332"/>
      <c r="P52" s="332"/>
      <c r="Q52" s="332"/>
      <c r="R52" s="332"/>
      <c r="S52" s="332"/>
      <c r="T52" s="332"/>
      <c r="U52" s="332"/>
      <c r="V52" s="332"/>
    </row>
  </sheetData>
  <mergeCells count="62">
    <mergeCell ref="E29:G29"/>
    <mergeCell ref="B52:V52"/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T40:T47"/>
    <mergeCell ref="N4:P4"/>
    <mergeCell ref="Q4:S4"/>
    <mergeCell ref="B8:B10"/>
    <mergeCell ref="B17:B19"/>
    <mergeCell ref="H13:J13"/>
    <mergeCell ref="N13:P13"/>
    <mergeCell ref="Q13:S13"/>
    <mergeCell ref="E31:G31"/>
    <mergeCell ref="B35:B37"/>
    <mergeCell ref="Q31:S31"/>
    <mergeCell ref="H22:J22"/>
    <mergeCell ref="E30:T30"/>
    <mergeCell ref="K22:M22"/>
    <mergeCell ref="C40:C45"/>
    <mergeCell ref="D40:D48"/>
    <mergeCell ref="B44:B46"/>
    <mergeCell ref="B26:B28"/>
    <mergeCell ref="E22:G22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E21:T21"/>
    <mergeCell ref="E12:T12"/>
    <mergeCell ref="E13:G13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3"/>
  <sheetViews>
    <sheetView topLeftCell="B1" workbookViewId="0">
      <selection activeCell="D12" sqref="D12"/>
    </sheetView>
  </sheetViews>
  <sheetFormatPr defaultRowHeight="16.5" x14ac:dyDescent="0.25"/>
  <cols>
    <col min="1" max="1" width="1" hidden="1" customWidth="1"/>
    <col min="2" max="3" width="5.5" bestFit="1" customWidth="1"/>
    <col min="4" max="4" width="19.25" customWidth="1"/>
    <col min="5" max="13" width="5.5" bestFit="1" customWidth="1"/>
    <col min="14" max="14" width="15.25" customWidth="1"/>
    <col min="257" max="257" width="0" hidden="1" customWidth="1"/>
    <col min="258" max="259" width="5.5" bestFit="1" customWidth="1"/>
    <col min="260" max="260" width="19.25" customWidth="1"/>
    <col min="261" max="269" width="5.5" bestFit="1" customWidth="1"/>
    <col min="270" max="270" width="15.25" customWidth="1"/>
    <col min="513" max="513" width="0" hidden="1" customWidth="1"/>
    <col min="514" max="515" width="5.5" bestFit="1" customWidth="1"/>
    <col min="516" max="516" width="19.25" customWidth="1"/>
    <col min="517" max="525" width="5.5" bestFit="1" customWidth="1"/>
    <col min="526" max="526" width="15.25" customWidth="1"/>
    <col min="769" max="769" width="0" hidden="1" customWidth="1"/>
    <col min="770" max="771" width="5.5" bestFit="1" customWidth="1"/>
    <col min="772" max="772" width="19.25" customWidth="1"/>
    <col min="773" max="781" width="5.5" bestFit="1" customWidth="1"/>
    <col min="782" max="782" width="15.25" customWidth="1"/>
    <col min="1025" max="1025" width="0" hidden="1" customWidth="1"/>
    <col min="1026" max="1027" width="5.5" bestFit="1" customWidth="1"/>
    <col min="1028" max="1028" width="19.25" customWidth="1"/>
    <col min="1029" max="1037" width="5.5" bestFit="1" customWidth="1"/>
    <col min="1038" max="1038" width="15.25" customWidth="1"/>
    <col min="1281" max="1281" width="0" hidden="1" customWidth="1"/>
    <col min="1282" max="1283" width="5.5" bestFit="1" customWidth="1"/>
    <col min="1284" max="1284" width="19.25" customWidth="1"/>
    <col min="1285" max="1293" width="5.5" bestFit="1" customWidth="1"/>
    <col min="1294" max="1294" width="15.25" customWidth="1"/>
    <col min="1537" max="1537" width="0" hidden="1" customWidth="1"/>
    <col min="1538" max="1539" width="5.5" bestFit="1" customWidth="1"/>
    <col min="1540" max="1540" width="19.25" customWidth="1"/>
    <col min="1541" max="1549" width="5.5" bestFit="1" customWidth="1"/>
    <col min="1550" max="1550" width="15.25" customWidth="1"/>
    <col min="1793" max="1793" width="0" hidden="1" customWidth="1"/>
    <col min="1794" max="1795" width="5.5" bestFit="1" customWidth="1"/>
    <col min="1796" max="1796" width="19.25" customWidth="1"/>
    <col min="1797" max="1805" width="5.5" bestFit="1" customWidth="1"/>
    <col min="1806" max="1806" width="15.25" customWidth="1"/>
    <col min="2049" max="2049" width="0" hidden="1" customWidth="1"/>
    <col min="2050" max="2051" width="5.5" bestFit="1" customWidth="1"/>
    <col min="2052" max="2052" width="19.25" customWidth="1"/>
    <col min="2053" max="2061" width="5.5" bestFit="1" customWidth="1"/>
    <col min="2062" max="2062" width="15.25" customWidth="1"/>
    <col min="2305" max="2305" width="0" hidden="1" customWidth="1"/>
    <col min="2306" max="2307" width="5.5" bestFit="1" customWidth="1"/>
    <col min="2308" max="2308" width="19.25" customWidth="1"/>
    <col min="2309" max="2317" width="5.5" bestFit="1" customWidth="1"/>
    <col min="2318" max="2318" width="15.25" customWidth="1"/>
    <col min="2561" max="2561" width="0" hidden="1" customWidth="1"/>
    <col min="2562" max="2563" width="5.5" bestFit="1" customWidth="1"/>
    <col min="2564" max="2564" width="19.25" customWidth="1"/>
    <col min="2565" max="2573" width="5.5" bestFit="1" customWidth="1"/>
    <col min="2574" max="2574" width="15.25" customWidth="1"/>
    <col min="2817" max="2817" width="0" hidden="1" customWidth="1"/>
    <col min="2818" max="2819" width="5.5" bestFit="1" customWidth="1"/>
    <col min="2820" max="2820" width="19.25" customWidth="1"/>
    <col min="2821" max="2829" width="5.5" bestFit="1" customWidth="1"/>
    <col min="2830" max="2830" width="15.25" customWidth="1"/>
    <col min="3073" max="3073" width="0" hidden="1" customWidth="1"/>
    <col min="3074" max="3075" width="5.5" bestFit="1" customWidth="1"/>
    <col min="3076" max="3076" width="19.25" customWidth="1"/>
    <col min="3077" max="3085" width="5.5" bestFit="1" customWidth="1"/>
    <col min="3086" max="3086" width="15.25" customWidth="1"/>
    <col min="3329" max="3329" width="0" hidden="1" customWidth="1"/>
    <col min="3330" max="3331" width="5.5" bestFit="1" customWidth="1"/>
    <col min="3332" max="3332" width="19.25" customWidth="1"/>
    <col min="3333" max="3341" width="5.5" bestFit="1" customWidth="1"/>
    <col min="3342" max="3342" width="15.25" customWidth="1"/>
    <col min="3585" max="3585" width="0" hidden="1" customWidth="1"/>
    <col min="3586" max="3587" width="5.5" bestFit="1" customWidth="1"/>
    <col min="3588" max="3588" width="19.25" customWidth="1"/>
    <col min="3589" max="3597" width="5.5" bestFit="1" customWidth="1"/>
    <col min="3598" max="3598" width="15.25" customWidth="1"/>
    <col min="3841" max="3841" width="0" hidden="1" customWidth="1"/>
    <col min="3842" max="3843" width="5.5" bestFit="1" customWidth="1"/>
    <col min="3844" max="3844" width="19.25" customWidth="1"/>
    <col min="3845" max="3853" width="5.5" bestFit="1" customWidth="1"/>
    <col min="3854" max="3854" width="15.25" customWidth="1"/>
    <col min="4097" max="4097" width="0" hidden="1" customWidth="1"/>
    <col min="4098" max="4099" width="5.5" bestFit="1" customWidth="1"/>
    <col min="4100" max="4100" width="19.25" customWidth="1"/>
    <col min="4101" max="4109" width="5.5" bestFit="1" customWidth="1"/>
    <col min="4110" max="4110" width="15.25" customWidth="1"/>
    <col min="4353" max="4353" width="0" hidden="1" customWidth="1"/>
    <col min="4354" max="4355" width="5.5" bestFit="1" customWidth="1"/>
    <col min="4356" max="4356" width="19.25" customWidth="1"/>
    <col min="4357" max="4365" width="5.5" bestFit="1" customWidth="1"/>
    <col min="4366" max="4366" width="15.25" customWidth="1"/>
    <col min="4609" max="4609" width="0" hidden="1" customWidth="1"/>
    <col min="4610" max="4611" width="5.5" bestFit="1" customWidth="1"/>
    <col min="4612" max="4612" width="19.25" customWidth="1"/>
    <col min="4613" max="4621" width="5.5" bestFit="1" customWidth="1"/>
    <col min="4622" max="4622" width="15.25" customWidth="1"/>
    <col min="4865" max="4865" width="0" hidden="1" customWidth="1"/>
    <col min="4866" max="4867" width="5.5" bestFit="1" customWidth="1"/>
    <col min="4868" max="4868" width="19.25" customWidth="1"/>
    <col min="4869" max="4877" width="5.5" bestFit="1" customWidth="1"/>
    <col min="4878" max="4878" width="15.25" customWidth="1"/>
    <col min="5121" max="5121" width="0" hidden="1" customWidth="1"/>
    <col min="5122" max="5123" width="5.5" bestFit="1" customWidth="1"/>
    <col min="5124" max="5124" width="19.25" customWidth="1"/>
    <col min="5125" max="5133" width="5.5" bestFit="1" customWidth="1"/>
    <col min="5134" max="5134" width="15.25" customWidth="1"/>
    <col min="5377" max="5377" width="0" hidden="1" customWidth="1"/>
    <col min="5378" max="5379" width="5.5" bestFit="1" customWidth="1"/>
    <col min="5380" max="5380" width="19.25" customWidth="1"/>
    <col min="5381" max="5389" width="5.5" bestFit="1" customWidth="1"/>
    <col min="5390" max="5390" width="15.25" customWidth="1"/>
    <col min="5633" max="5633" width="0" hidden="1" customWidth="1"/>
    <col min="5634" max="5635" width="5.5" bestFit="1" customWidth="1"/>
    <col min="5636" max="5636" width="19.25" customWidth="1"/>
    <col min="5637" max="5645" width="5.5" bestFit="1" customWidth="1"/>
    <col min="5646" max="5646" width="15.25" customWidth="1"/>
    <col min="5889" max="5889" width="0" hidden="1" customWidth="1"/>
    <col min="5890" max="5891" width="5.5" bestFit="1" customWidth="1"/>
    <col min="5892" max="5892" width="19.25" customWidth="1"/>
    <col min="5893" max="5901" width="5.5" bestFit="1" customWidth="1"/>
    <col min="5902" max="5902" width="15.25" customWidth="1"/>
    <col min="6145" max="6145" width="0" hidden="1" customWidth="1"/>
    <col min="6146" max="6147" width="5.5" bestFit="1" customWidth="1"/>
    <col min="6148" max="6148" width="19.25" customWidth="1"/>
    <col min="6149" max="6157" width="5.5" bestFit="1" customWidth="1"/>
    <col min="6158" max="6158" width="15.25" customWidth="1"/>
    <col min="6401" max="6401" width="0" hidden="1" customWidth="1"/>
    <col min="6402" max="6403" width="5.5" bestFit="1" customWidth="1"/>
    <col min="6404" max="6404" width="19.25" customWidth="1"/>
    <col min="6405" max="6413" width="5.5" bestFit="1" customWidth="1"/>
    <col min="6414" max="6414" width="15.25" customWidth="1"/>
    <col min="6657" max="6657" width="0" hidden="1" customWidth="1"/>
    <col min="6658" max="6659" width="5.5" bestFit="1" customWidth="1"/>
    <col min="6660" max="6660" width="19.25" customWidth="1"/>
    <col min="6661" max="6669" width="5.5" bestFit="1" customWidth="1"/>
    <col min="6670" max="6670" width="15.25" customWidth="1"/>
    <col min="6913" max="6913" width="0" hidden="1" customWidth="1"/>
    <col min="6914" max="6915" width="5.5" bestFit="1" customWidth="1"/>
    <col min="6916" max="6916" width="19.25" customWidth="1"/>
    <col min="6917" max="6925" width="5.5" bestFit="1" customWidth="1"/>
    <col min="6926" max="6926" width="15.25" customWidth="1"/>
    <col min="7169" max="7169" width="0" hidden="1" customWidth="1"/>
    <col min="7170" max="7171" width="5.5" bestFit="1" customWidth="1"/>
    <col min="7172" max="7172" width="19.25" customWidth="1"/>
    <col min="7173" max="7181" width="5.5" bestFit="1" customWidth="1"/>
    <col min="7182" max="7182" width="15.25" customWidth="1"/>
    <col min="7425" max="7425" width="0" hidden="1" customWidth="1"/>
    <col min="7426" max="7427" width="5.5" bestFit="1" customWidth="1"/>
    <col min="7428" max="7428" width="19.25" customWidth="1"/>
    <col min="7429" max="7437" width="5.5" bestFit="1" customWidth="1"/>
    <col min="7438" max="7438" width="15.25" customWidth="1"/>
    <col min="7681" max="7681" width="0" hidden="1" customWidth="1"/>
    <col min="7682" max="7683" width="5.5" bestFit="1" customWidth="1"/>
    <col min="7684" max="7684" width="19.25" customWidth="1"/>
    <col min="7685" max="7693" width="5.5" bestFit="1" customWidth="1"/>
    <col min="7694" max="7694" width="15.25" customWidth="1"/>
    <col min="7937" max="7937" width="0" hidden="1" customWidth="1"/>
    <col min="7938" max="7939" width="5.5" bestFit="1" customWidth="1"/>
    <col min="7940" max="7940" width="19.25" customWidth="1"/>
    <col min="7941" max="7949" width="5.5" bestFit="1" customWidth="1"/>
    <col min="7950" max="7950" width="15.25" customWidth="1"/>
    <col min="8193" max="8193" width="0" hidden="1" customWidth="1"/>
    <col min="8194" max="8195" width="5.5" bestFit="1" customWidth="1"/>
    <col min="8196" max="8196" width="19.25" customWidth="1"/>
    <col min="8197" max="8205" width="5.5" bestFit="1" customWidth="1"/>
    <col min="8206" max="8206" width="15.25" customWidth="1"/>
    <col min="8449" max="8449" width="0" hidden="1" customWidth="1"/>
    <col min="8450" max="8451" width="5.5" bestFit="1" customWidth="1"/>
    <col min="8452" max="8452" width="19.25" customWidth="1"/>
    <col min="8453" max="8461" width="5.5" bestFit="1" customWidth="1"/>
    <col min="8462" max="8462" width="15.25" customWidth="1"/>
    <col min="8705" max="8705" width="0" hidden="1" customWidth="1"/>
    <col min="8706" max="8707" width="5.5" bestFit="1" customWidth="1"/>
    <col min="8708" max="8708" width="19.25" customWidth="1"/>
    <col min="8709" max="8717" width="5.5" bestFit="1" customWidth="1"/>
    <col min="8718" max="8718" width="15.25" customWidth="1"/>
    <col min="8961" max="8961" width="0" hidden="1" customWidth="1"/>
    <col min="8962" max="8963" width="5.5" bestFit="1" customWidth="1"/>
    <col min="8964" max="8964" width="19.25" customWidth="1"/>
    <col min="8965" max="8973" width="5.5" bestFit="1" customWidth="1"/>
    <col min="8974" max="8974" width="15.25" customWidth="1"/>
    <col min="9217" max="9217" width="0" hidden="1" customWidth="1"/>
    <col min="9218" max="9219" width="5.5" bestFit="1" customWidth="1"/>
    <col min="9220" max="9220" width="19.25" customWidth="1"/>
    <col min="9221" max="9229" width="5.5" bestFit="1" customWidth="1"/>
    <col min="9230" max="9230" width="15.25" customWidth="1"/>
    <col min="9473" max="9473" width="0" hidden="1" customWidth="1"/>
    <col min="9474" max="9475" width="5.5" bestFit="1" customWidth="1"/>
    <col min="9476" max="9476" width="19.25" customWidth="1"/>
    <col min="9477" max="9485" width="5.5" bestFit="1" customWidth="1"/>
    <col min="9486" max="9486" width="15.25" customWidth="1"/>
    <col min="9729" max="9729" width="0" hidden="1" customWidth="1"/>
    <col min="9730" max="9731" width="5.5" bestFit="1" customWidth="1"/>
    <col min="9732" max="9732" width="19.25" customWidth="1"/>
    <col min="9733" max="9741" width="5.5" bestFit="1" customWidth="1"/>
    <col min="9742" max="9742" width="15.25" customWidth="1"/>
    <col min="9985" max="9985" width="0" hidden="1" customWidth="1"/>
    <col min="9986" max="9987" width="5.5" bestFit="1" customWidth="1"/>
    <col min="9988" max="9988" width="19.25" customWidth="1"/>
    <col min="9989" max="9997" width="5.5" bestFit="1" customWidth="1"/>
    <col min="9998" max="9998" width="15.25" customWidth="1"/>
    <col min="10241" max="10241" width="0" hidden="1" customWidth="1"/>
    <col min="10242" max="10243" width="5.5" bestFit="1" customWidth="1"/>
    <col min="10244" max="10244" width="19.25" customWidth="1"/>
    <col min="10245" max="10253" width="5.5" bestFit="1" customWidth="1"/>
    <col min="10254" max="10254" width="15.25" customWidth="1"/>
    <col min="10497" max="10497" width="0" hidden="1" customWidth="1"/>
    <col min="10498" max="10499" width="5.5" bestFit="1" customWidth="1"/>
    <col min="10500" max="10500" width="19.25" customWidth="1"/>
    <col min="10501" max="10509" width="5.5" bestFit="1" customWidth="1"/>
    <col min="10510" max="10510" width="15.25" customWidth="1"/>
    <col min="10753" max="10753" width="0" hidden="1" customWidth="1"/>
    <col min="10754" max="10755" width="5.5" bestFit="1" customWidth="1"/>
    <col min="10756" max="10756" width="19.25" customWidth="1"/>
    <col min="10757" max="10765" width="5.5" bestFit="1" customWidth="1"/>
    <col min="10766" max="10766" width="15.25" customWidth="1"/>
    <col min="11009" max="11009" width="0" hidden="1" customWidth="1"/>
    <col min="11010" max="11011" width="5.5" bestFit="1" customWidth="1"/>
    <col min="11012" max="11012" width="19.25" customWidth="1"/>
    <col min="11013" max="11021" width="5.5" bestFit="1" customWidth="1"/>
    <col min="11022" max="11022" width="15.25" customWidth="1"/>
    <col min="11265" max="11265" width="0" hidden="1" customWidth="1"/>
    <col min="11266" max="11267" width="5.5" bestFit="1" customWidth="1"/>
    <col min="11268" max="11268" width="19.25" customWidth="1"/>
    <col min="11269" max="11277" width="5.5" bestFit="1" customWidth="1"/>
    <col min="11278" max="11278" width="15.25" customWidth="1"/>
    <col min="11521" max="11521" width="0" hidden="1" customWidth="1"/>
    <col min="11522" max="11523" width="5.5" bestFit="1" customWidth="1"/>
    <col min="11524" max="11524" width="19.25" customWidth="1"/>
    <col min="11525" max="11533" width="5.5" bestFit="1" customWidth="1"/>
    <col min="11534" max="11534" width="15.25" customWidth="1"/>
    <col min="11777" max="11777" width="0" hidden="1" customWidth="1"/>
    <col min="11778" max="11779" width="5.5" bestFit="1" customWidth="1"/>
    <col min="11780" max="11780" width="19.25" customWidth="1"/>
    <col min="11781" max="11789" width="5.5" bestFit="1" customWidth="1"/>
    <col min="11790" max="11790" width="15.25" customWidth="1"/>
    <col min="12033" max="12033" width="0" hidden="1" customWidth="1"/>
    <col min="12034" max="12035" width="5.5" bestFit="1" customWidth="1"/>
    <col min="12036" max="12036" width="19.25" customWidth="1"/>
    <col min="12037" max="12045" width="5.5" bestFit="1" customWidth="1"/>
    <col min="12046" max="12046" width="15.25" customWidth="1"/>
    <col min="12289" max="12289" width="0" hidden="1" customWidth="1"/>
    <col min="12290" max="12291" width="5.5" bestFit="1" customWidth="1"/>
    <col min="12292" max="12292" width="19.25" customWidth="1"/>
    <col min="12293" max="12301" width="5.5" bestFit="1" customWidth="1"/>
    <col min="12302" max="12302" width="15.25" customWidth="1"/>
    <col min="12545" max="12545" width="0" hidden="1" customWidth="1"/>
    <col min="12546" max="12547" width="5.5" bestFit="1" customWidth="1"/>
    <col min="12548" max="12548" width="19.25" customWidth="1"/>
    <col min="12549" max="12557" width="5.5" bestFit="1" customWidth="1"/>
    <col min="12558" max="12558" width="15.25" customWidth="1"/>
    <col min="12801" max="12801" width="0" hidden="1" customWidth="1"/>
    <col min="12802" max="12803" width="5.5" bestFit="1" customWidth="1"/>
    <col min="12804" max="12804" width="19.25" customWidth="1"/>
    <col min="12805" max="12813" width="5.5" bestFit="1" customWidth="1"/>
    <col min="12814" max="12814" width="15.25" customWidth="1"/>
    <col min="13057" max="13057" width="0" hidden="1" customWidth="1"/>
    <col min="13058" max="13059" width="5.5" bestFit="1" customWidth="1"/>
    <col min="13060" max="13060" width="19.25" customWidth="1"/>
    <col min="13061" max="13069" width="5.5" bestFit="1" customWidth="1"/>
    <col min="13070" max="13070" width="15.25" customWidth="1"/>
    <col min="13313" max="13313" width="0" hidden="1" customWidth="1"/>
    <col min="13314" max="13315" width="5.5" bestFit="1" customWidth="1"/>
    <col min="13316" max="13316" width="19.25" customWidth="1"/>
    <col min="13317" max="13325" width="5.5" bestFit="1" customWidth="1"/>
    <col min="13326" max="13326" width="15.25" customWidth="1"/>
    <col min="13569" max="13569" width="0" hidden="1" customWidth="1"/>
    <col min="13570" max="13571" width="5.5" bestFit="1" customWidth="1"/>
    <col min="13572" max="13572" width="19.25" customWidth="1"/>
    <col min="13573" max="13581" width="5.5" bestFit="1" customWidth="1"/>
    <col min="13582" max="13582" width="15.25" customWidth="1"/>
    <col min="13825" max="13825" width="0" hidden="1" customWidth="1"/>
    <col min="13826" max="13827" width="5.5" bestFit="1" customWidth="1"/>
    <col min="13828" max="13828" width="19.25" customWidth="1"/>
    <col min="13829" max="13837" width="5.5" bestFit="1" customWidth="1"/>
    <col min="13838" max="13838" width="15.25" customWidth="1"/>
    <col min="14081" max="14081" width="0" hidden="1" customWidth="1"/>
    <col min="14082" max="14083" width="5.5" bestFit="1" customWidth="1"/>
    <col min="14084" max="14084" width="19.25" customWidth="1"/>
    <col min="14085" max="14093" width="5.5" bestFit="1" customWidth="1"/>
    <col min="14094" max="14094" width="15.25" customWidth="1"/>
    <col min="14337" max="14337" width="0" hidden="1" customWidth="1"/>
    <col min="14338" max="14339" width="5.5" bestFit="1" customWidth="1"/>
    <col min="14340" max="14340" width="19.25" customWidth="1"/>
    <col min="14341" max="14349" width="5.5" bestFit="1" customWidth="1"/>
    <col min="14350" max="14350" width="15.25" customWidth="1"/>
    <col min="14593" max="14593" width="0" hidden="1" customWidth="1"/>
    <col min="14594" max="14595" width="5.5" bestFit="1" customWidth="1"/>
    <col min="14596" max="14596" width="19.25" customWidth="1"/>
    <col min="14597" max="14605" width="5.5" bestFit="1" customWidth="1"/>
    <col min="14606" max="14606" width="15.25" customWidth="1"/>
    <col min="14849" max="14849" width="0" hidden="1" customWidth="1"/>
    <col min="14850" max="14851" width="5.5" bestFit="1" customWidth="1"/>
    <col min="14852" max="14852" width="19.25" customWidth="1"/>
    <col min="14853" max="14861" width="5.5" bestFit="1" customWidth="1"/>
    <col min="14862" max="14862" width="15.25" customWidth="1"/>
    <col min="15105" max="15105" width="0" hidden="1" customWidth="1"/>
    <col min="15106" max="15107" width="5.5" bestFit="1" customWidth="1"/>
    <col min="15108" max="15108" width="19.25" customWidth="1"/>
    <col min="15109" max="15117" width="5.5" bestFit="1" customWidth="1"/>
    <col min="15118" max="15118" width="15.25" customWidth="1"/>
    <col min="15361" max="15361" width="0" hidden="1" customWidth="1"/>
    <col min="15362" max="15363" width="5.5" bestFit="1" customWidth="1"/>
    <col min="15364" max="15364" width="19.25" customWidth="1"/>
    <col min="15365" max="15373" width="5.5" bestFit="1" customWidth="1"/>
    <col min="15374" max="15374" width="15.25" customWidth="1"/>
    <col min="15617" max="15617" width="0" hidden="1" customWidth="1"/>
    <col min="15618" max="15619" width="5.5" bestFit="1" customWidth="1"/>
    <col min="15620" max="15620" width="19.25" customWidth="1"/>
    <col min="15621" max="15629" width="5.5" bestFit="1" customWidth="1"/>
    <col min="15630" max="15630" width="15.25" customWidth="1"/>
    <col min="15873" max="15873" width="0" hidden="1" customWidth="1"/>
    <col min="15874" max="15875" width="5.5" bestFit="1" customWidth="1"/>
    <col min="15876" max="15876" width="19.25" customWidth="1"/>
    <col min="15877" max="15885" width="5.5" bestFit="1" customWidth="1"/>
    <col min="15886" max="15886" width="15.25" customWidth="1"/>
    <col min="16129" max="16129" width="0" hidden="1" customWidth="1"/>
    <col min="16130" max="16131" width="5.5" bestFit="1" customWidth="1"/>
    <col min="16132" max="16132" width="19.25" customWidth="1"/>
    <col min="16133" max="16141" width="5.5" bestFit="1" customWidth="1"/>
    <col min="16142" max="16142" width="15.25" customWidth="1"/>
  </cols>
  <sheetData>
    <row r="1" spans="2:14" ht="3" customHeight="1" x14ac:dyDescent="0.25"/>
    <row r="2" spans="2:14" ht="27" customHeight="1" x14ac:dyDescent="0.35">
      <c r="B2" s="339" t="str">
        <f>SUBSTITUTE(午餐設計表!B1,"食譜設計","意見調查表")</f>
        <v>0129 彰化縣線西鄉線西國中 113學年度第2學期第10週午餐菜單</v>
      </c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</row>
    <row r="3" spans="2:14" ht="21" customHeight="1" x14ac:dyDescent="0.3">
      <c r="B3" s="340" t="s">
        <v>13</v>
      </c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</row>
    <row r="4" spans="2:14" x14ac:dyDescent="0.25">
      <c r="B4" s="341" t="s">
        <v>0</v>
      </c>
      <c r="C4" s="341" t="s">
        <v>1</v>
      </c>
      <c r="D4" s="341" t="s">
        <v>14</v>
      </c>
      <c r="E4" s="342" t="s">
        <v>15</v>
      </c>
      <c r="F4" s="342"/>
      <c r="G4" s="342"/>
      <c r="H4" s="342" t="s">
        <v>16</v>
      </c>
      <c r="I4" s="342"/>
      <c r="J4" s="342"/>
      <c r="K4" s="342" t="s">
        <v>17</v>
      </c>
      <c r="L4" s="342"/>
      <c r="M4" s="342"/>
      <c r="N4" s="343" t="s">
        <v>18</v>
      </c>
    </row>
    <row r="5" spans="2:14" x14ac:dyDescent="0.25">
      <c r="B5" s="341"/>
      <c r="C5" s="341"/>
      <c r="D5" s="341"/>
      <c r="E5" s="22" t="s">
        <v>19</v>
      </c>
      <c r="F5" s="22" t="s">
        <v>20</v>
      </c>
      <c r="G5" s="22" t="s">
        <v>21</v>
      </c>
      <c r="H5" s="22" t="s">
        <v>22</v>
      </c>
      <c r="I5" s="22" t="s">
        <v>23</v>
      </c>
      <c r="J5" s="22" t="s">
        <v>24</v>
      </c>
      <c r="K5" s="22" t="s">
        <v>19</v>
      </c>
      <c r="L5" s="22" t="s">
        <v>20</v>
      </c>
      <c r="M5" s="22" t="s">
        <v>21</v>
      </c>
      <c r="N5" s="344"/>
    </row>
    <row r="6" spans="2:14" x14ac:dyDescent="0.25">
      <c r="B6" s="23">
        <f>IF(午餐設計表!B4&lt;&gt;"",午餐設計表!B4,"")</f>
        <v>4</v>
      </c>
      <c r="C6" s="351" t="str">
        <f>RIGHT(IF(午餐設計表!B8&lt;&gt;"",午餐設計表!B8,""),1)</f>
        <v>一</v>
      </c>
      <c r="D6" s="24" t="str">
        <f>IF(午餐設計表!D4&gt;"",午餐設計表!D4,"")</f>
        <v>白米飯(361葷+21素)</v>
      </c>
      <c r="E6" s="24"/>
      <c r="F6" s="24"/>
      <c r="G6" s="24"/>
      <c r="H6" s="24"/>
      <c r="I6" s="24"/>
      <c r="J6" s="24"/>
      <c r="K6" s="24"/>
      <c r="L6" s="24"/>
      <c r="M6" s="24"/>
      <c r="N6" s="352"/>
    </row>
    <row r="7" spans="2:14" x14ac:dyDescent="0.25">
      <c r="B7" s="25" t="s">
        <v>3</v>
      </c>
      <c r="C7" s="346"/>
      <c r="D7" s="24" t="str">
        <f>IF(午餐設計表!E4&gt;"",午餐設計表!E4,"")</f>
        <v>花瓜雞丁</v>
      </c>
      <c r="E7" s="24"/>
      <c r="F7" s="24"/>
      <c r="G7" s="24"/>
      <c r="H7" s="24"/>
      <c r="I7" s="24"/>
      <c r="J7" s="24"/>
      <c r="K7" s="24"/>
      <c r="L7" s="24"/>
      <c r="M7" s="24"/>
      <c r="N7" s="349"/>
    </row>
    <row r="8" spans="2:14" x14ac:dyDescent="0.25">
      <c r="B8" s="25">
        <f>IF(午餐設計表!B6&lt;&gt;"",午餐設計表!B6,"")</f>
        <v>14</v>
      </c>
      <c r="C8" s="346"/>
      <c r="D8" s="24" t="str">
        <f>IF(午餐設計表!H4&gt;"",午餐設計表!H4,"")</f>
        <v>蘿蔔燴肉羹</v>
      </c>
      <c r="E8" s="24"/>
      <c r="F8" s="24"/>
      <c r="G8" s="24"/>
      <c r="H8" s="24"/>
      <c r="I8" s="24"/>
      <c r="J8" s="24"/>
      <c r="K8" s="24"/>
      <c r="L8" s="24"/>
      <c r="M8" s="24"/>
      <c r="N8" s="349"/>
    </row>
    <row r="9" spans="2:14" x14ac:dyDescent="0.25">
      <c r="B9" s="25" t="s">
        <v>4</v>
      </c>
      <c r="C9" s="346"/>
      <c r="D9" s="24" t="str">
        <f>IF(午餐設計表!K4&gt;"",午餐設計表!K4,"")</f>
        <v>香鬆蒸蛋</v>
      </c>
      <c r="E9" s="24"/>
      <c r="F9" s="24"/>
      <c r="G9" s="24"/>
      <c r="H9" s="24"/>
      <c r="I9" s="24"/>
      <c r="J9" s="24"/>
      <c r="K9" s="24"/>
      <c r="L9" s="24"/>
      <c r="M9" s="24"/>
      <c r="N9" s="349"/>
    </row>
    <row r="10" spans="2:14" x14ac:dyDescent="0.25">
      <c r="B10" s="26"/>
      <c r="C10" s="346"/>
      <c r="D10" s="24" t="str">
        <f>IF(午餐設計表!N4&gt;"",午餐設計表!N4,"")</f>
        <v>炒高麗菜</v>
      </c>
      <c r="E10" s="24"/>
      <c r="F10" s="24"/>
      <c r="G10" s="24"/>
      <c r="H10" s="24"/>
      <c r="I10" s="24"/>
      <c r="J10" s="24"/>
      <c r="K10" s="24"/>
      <c r="L10" s="24"/>
      <c r="M10" s="24"/>
      <c r="N10" s="349"/>
    </row>
    <row r="11" spans="2:14" x14ac:dyDescent="0.25">
      <c r="B11" s="26"/>
      <c r="C11" s="346"/>
      <c r="D11" s="27" t="str">
        <f>IF(午餐設計表!Q4&gt;"",午餐設計表!Q4,"")</f>
        <v>金針肉絲湯</v>
      </c>
      <c r="E11" s="27"/>
      <c r="F11" s="27"/>
      <c r="G11" s="27"/>
      <c r="H11" s="27"/>
      <c r="I11" s="27"/>
      <c r="J11" s="27"/>
      <c r="K11" s="27"/>
      <c r="L11" s="27"/>
      <c r="M11" s="27"/>
      <c r="N11" s="349"/>
    </row>
    <row r="12" spans="2:14" ht="17.25" thickBot="1" x14ac:dyDescent="0.3">
      <c r="B12" s="28"/>
      <c r="C12" s="347"/>
      <c r="D12" s="29" t="str">
        <f>IF(午餐設計表!T4&gt;"",午餐設計表!T4,"")</f>
        <v/>
      </c>
      <c r="E12" s="29"/>
      <c r="F12" s="29"/>
      <c r="G12" s="29"/>
      <c r="H12" s="29"/>
      <c r="I12" s="29"/>
      <c r="J12" s="29"/>
      <c r="K12" s="29"/>
      <c r="L12" s="29"/>
      <c r="M12" s="29"/>
      <c r="N12" s="350"/>
    </row>
    <row r="13" spans="2:14" ht="16.5" customHeight="1" x14ac:dyDescent="0.25">
      <c r="B13" s="30">
        <f>IF(午餐設計表!B13&lt;&gt;"",午餐設計表!B13,"")</f>
        <v>4</v>
      </c>
      <c r="C13" s="345" t="str">
        <f>RIGHT(IF(午餐設計表!B17&lt;&gt;"",午餐設計表!B17,""),1)</f>
        <v>二</v>
      </c>
      <c r="D13" s="31" t="str">
        <f>IF(午餐設計表!D13&gt;"",午餐設計表!D13,"")</f>
        <v>小米飯</v>
      </c>
      <c r="E13" s="32"/>
      <c r="F13" s="32"/>
      <c r="G13" s="32"/>
      <c r="H13" s="32"/>
      <c r="I13" s="32"/>
      <c r="J13" s="32"/>
      <c r="K13" s="32"/>
      <c r="L13" s="32"/>
      <c r="M13" s="32"/>
      <c r="N13" s="348"/>
    </row>
    <row r="14" spans="2:14" x14ac:dyDescent="0.25">
      <c r="B14" s="25" t="s">
        <v>25</v>
      </c>
      <c r="C14" s="346"/>
      <c r="D14" s="24" t="str">
        <f>IF(午餐設計表!E13&gt;"",午餐設計表!E13,"")</f>
        <v>醬燒大排</v>
      </c>
      <c r="E14" s="24"/>
      <c r="F14" s="24"/>
      <c r="G14" s="24"/>
      <c r="H14" s="24"/>
      <c r="I14" s="24"/>
      <c r="J14" s="24"/>
      <c r="K14" s="24"/>
      <c r="L14" s="24"/>
      <c r="M14" s="24"/>
      <c r="N14" s="349"/>
    </row>
    <row r="15" spans="2:14" x14ac:dyDescent="0.25">
      <c r="B15" s="25">
        <f>IF(午餐設計表!B15&lt;&gt;"",午餐設計表!B15,"")</f>
        <v>15</v>
      </c>
      <c r="C15" s="346"/>
      <c r="D15" s="24" t="str">
        <f>IF(午餐設計表!H13&gt;"",午餐設計表!H13,"")</f>
        <v>螞蟻上樹</v>
      </c>
      <c r="E15" s="24"/>
      <c r="F15" s="24"/>
      <c r="G15" s="24"/>
      <c r="H15" s="24"/>
      <c r="I15" s="24"/>
      <c r="J15" s="24"/>
      <c r="K15" s="24"/>
      <c r="L15" s="24"/>
      <c r="M15" s="24"/>
      <c r="N15" s="349"/>
    </row>
    <row r="16" spans="2:14" x14ac:dyDescent="0.25">
      <c r="B16" s="25" t="s">
        <v>4</v>
      </c>
      <c r="C16" s="346"/>
      <c r="D16" s="24" t="str">
        <f>IF(午餐設計表!K13&gt;"",午餐設計表!K13,"")</f>
        <v>黃瓜什錦</v>
      </c>
      <c r="E16" s="24"/>
      <c r="F16" s="24"/>
      <c r="G16" s="24"/>
      <c r="H16" s="24"/>
      <c r="I16" s="24"/>
      <c r="J16" s="24"/>
      <c r="K16" s="24"/>
      <c r="L16" s="24"/>
      <c r="M16" s="24"/>
      <c r="N16" s="349"/>
    </row>
    <row r="17" spans="2:14" x14ac:dyDescent="0.25">
      <c r="B17" s="26"/>
      <c r="C17" s="346"/>
      <c r="D17" s="24" t="str">
        <f>IF(午餐設計表!N13&gt;"",午餐設計表!N13,"")</f>
        <v>炒履歷油菜</v>
      </c>
      <c r="E17" s="24"/>
      <c r="F17" s="24"/>
      <c r="G17" s="24"/>
      <c r="H17" s="24"/>
      <c r="I17" s="24"/>
      <c r="J17" s="24"/>
      <c r="K17" s="24"/>
      <c r="L17" s="24"/>
      <c r="M17" s="24"/>
      <c r="N17" s="349"/>
    </row>
    <row r="18" spans="2:14" x14ac:dyDescent="0.25">
      <c r="B18" s="26"/>
      <c r="C18" s="346"/>
      <c r="D18" s="27" t="str">
        <f>IF(午餐設計表!Q13&gt;"",午餐設計表!Q13,"")</f>
        <v>白菜魚丸湯</v>
      </c>
      <c r="E18" s="27"/>
      <c r="F18" s="27"/>
      <c r="G18" s="27"/>
      <c r="H18" s="27"/>
      <c r="I18" s="27"/>
      <c r="J18" s="27"/>
      <c r="K18" s="27"/>
      <c r="L18" s="27"/>
      <c r="M18" s="27"/>
      <c r="N18" s="349"/>
    </row>
    <row r="19" spans="2:14" ht="17.25" thickBot="1" x14ac:dyDescent="0.3">
      <c r="B19" s="28"/>
      <c r="C19" s="347"/>
      <c r="D19" s="29" t="str">
        <f>IF(午餐設計表!T13&gt;"",午餐設計表!T13,"")</f>
        <v>水果(381+10)(精進15元)</v>
      </c>
      <c r="E19" s="29"/>
      <c r="F19" s="29"/>
      <c r="G19" s="29"/>
      <c r="H19" s="29"/>
      <c r="I19" s="29"/>
      <c r="J19" s="29"/>
      <c r="K19" s="29"/>
      <c r="L19" s="29"/>
      <c r="M19" s="29"/>
      <c r="N19" s="350"/>
    </row>
    <row r="20" spans="2:14" x14ac:dyDescent="0.25">
      <c r="B20" s="25">
        <f>IF(午餐設計表!B22&lt;&gt;"",午餐設計表!B22,"")</f>
        <v>4</v>
      </c>
      <c r="C20" s="345" t="str">
        <f>RIGHT(IF(午餐設計表!B26&lt;&gt;"",午餐設計表!B26,""),1)</f>
        <v>三</v>
      </c>
      <c r="D20" s="31" t="str">
        <f>IF(午餐設計表!D22&gt;"",午餐設計表!D22,"")</f>
        <v>白油麵(63K)</v>
      </c>
      <c r="E20" s="31"/>
      <c r="F20" s="31"/>
      <c r="G20" s="31"/>
      <c r="H20" s="31"/>
      <c r="I20" s="31"/>
      <c r="J20" s="31"/>
      <c r="K20" s="31"/>
      <c r="L20" s="31"/>
      <c r="M20" s="31"/>
      <c r="N20" s="349"/>
    </row>
    <row r="21" spans="2:14" x14ac:dyDescent="0.25">
      <c r="B21" s="25" t="s">
        <v>3</v>
      </c>
      <c r="C21" s="346"/>
      <c r="D21" s="24" t="str">
        <f>IF(午餐設計表!E22&gt;"",午餐設計表!E22,"")</f>
        <v>蘑菇肉醬</v>
      </c>
      <c r="E21" s="24"/>
      <c r="F21" s="24"/>
      <c r="G21" s="24"/>
      <c r="H21" s="24"/>
      <c r="I21" s="24"/>
      <c r="J21" s="24"/>
      <c r="K21" s="24"/>
      <c r="L21" s="24"/>
      <c r="M21" s="24"/>
      <c r="N21" s="349"/>
    </row>
    <row r="22" spans="2:14" x14ac:dyDescent="0.25">
      <c r="B22" s="25">
        <f>IF(午餐設計表!B24&lt;&gt;"",午餐設計表!B24,"")</f>
        <v>16</v>
      </c>
      <c r="C22" s="346"/>
      <c r="D22" s="24" t="str">
        <f>IF(午餐設計表!H22&gt;"",午餐設計表!H22,"")</f>
        <v>白菜滷</v>
      </c>
      <c r="E22" s="24"/>
      <c r="F22" s="24"/>
      <c r="G22" s="24"/>
      <c r="H22" s="24"/>
      <c r="I22" s="24"/>
      <c r="J22" s="24"/>
      <c r="K22" s="24"/>
      <c r="L22" s="24"/>
      <c r="M22" s="24"/>
      <c r="N22" s="349"/>
    </row>
    <row r="23" spans="2:14" x14ac:dyDescent="0.25">
      <c r="B23" s="25" t="s">
        <v>4</v>
      </c>
      <c r="C23" s="346"/>
      <c r="D23" s="24" t="str">
        <f>IF(午餐設計表!K22&gt;"",午餐設計表!K22,"")</f>
        <v>滷蛋</v>
      </c>
      <c r="E23" s="24"/>
      <c r="F23" s="24"/>
      <c r="G23" s="24"/>
      <c r="H23" s="24"/>
      <c r="I23" s="24"/>
      <c r="J23" s="24"/>
      <c r="K23" s="24"/>
      <c r="L23" s="24"/>
      <c r="M23" s="24"/>
      <c r="N23" s="349"/>
    </row>
    <row r="24" spans="2:14" x14ac:dyDescent="0.25">
      <c r="B24" s="26"/>
      <c r="C24" s="346"/>
      <c r="D24" s="24" t="str">
        <f>IF(午餐設計表!N22&gt;"",午餐設計表!N22,"")</f>
        <v>炒履歷蚵白菜</v>
      </c>
      <c r="E24" s="24"/>
      <c r="F24" s="24"/>
      <c r="G24" s="24"/>
      <c r="H24" s="24"/>
      <c r="I24" s="24"/>
      <c r="J24" s="24"/>
      <c r="K24" s="24"/>
      <c r="L24" s="24"/>
      <c r="M24" s="24"/>
      <c r="N24" s="349"/>
    </row>
    <row r="25" spans="2:14" x14ac:dyDescent="0.25">
      <c r="B25" s="26"/>
      <c r="C25" s="346"/>
      <c r="D25" s="27" t="str">
        <f>IF(午餐設計表!Q22&gt;"",午餐設計表!Q22,"")</f>
        <v>結頭排骨湯</v>
      </c>
      <c r="E25" s="27"/>
      <c r="F25" s="27"/>
      <c r="G25" s="27"/>
      <c r="H25" s="27"/>
      <c r="I25" s="27"/>
      <c r="J25" s="27"/>
      <c r="K25" s="27"/>
      <c r="L25" s="27"/>
      <c r="M25" s="27"/>
      <c r="N25" s="349"/>
    </row>
    <row r="26" spans="2:14" ht="17.25" thickBot="1" x14ac:dyDescent="0.3">
      <c r="B26" s="26"/>
      <c r="C26" s="347"/>
      <c r="D26" s="29" t="str">
        <f>IF(午餐設計表!T22&gt;"",午餐設計表!T22,"")</f>
        <v>光泉鮮奶(381+10備)(精進)</v>
      </c>
      <c r="E26" s="27"/>
      <c r="F26" s="27"/>
      <c r="G26" s="27"/>
      <c r="H26" s="27"/>
      <c r="I26" s="27"/>
      <c r="J26" s="27"/>
      <c r="K26" s="27"/>
      <c r="L26" s="27"/>
      <c r="M26" s="27"/>
      <c r="N26" s="349"/>
    </row>
    <row r="27" spans="2:14" x14ac:dyDescent="0.25">
      <c r="B27" s="30">
        <f>IF(午餐設計表!B31&lt;&gt;"",午餐設計表!B31,"")</f>
        <v>4</v>
      </c>
      <c r="C27" s="345" t="str">
        <f>RIGHT(IF(午餐設計表!B35&lt;&gt;"",午餐設計表!B35,""),1)</f>
        <v>四</v>
      </c>
      <c r="D27" s="31" t="str">
        <f>IF(午餐設計表!D31&gt;"",午餐設計表!D31,"")</f>
        <v>五穀米飯</v>
      </c>
      <c r="E27" s="32"/>
      <c r="F27" s="32"/>
      <c r="G27" s="32"/>
      <c r="H27" s="32"/>
      <c r="I27" s="32"/>
      <c r="J27" s="32"/>
      <c r="K27" s="32"/>
      <c r="L27" s="32"/>
      <c r="M27" s="32"/>
      <c r="N27" s="348"/>
    </row>
    <row r="28" spans="2:14" x14ac:dyDescent="0.25">
      <c r="B28" s="25" t="s">
        <v>3</v>
      </c>
      <c r="C28" s="346"/>
      <c r="D28" s="24" t="str">
        <f>IF(午餐設計表!E31&gt;"",午餐設計表!E31,"")</f>
        <v>蒲燒鯰魚</v>
      </c>
      <c r="E28" s="24"/>
      <c r="F28" s="24"/>
      <c r="G28" s="24"/>
      <c r="H28" s="24"/>
      <c r="I28" s="24"/>
      <c r="J28" s="24"/>
      <c r="K28" s="24"/>
      <c r="L28" s="24"/>
      <c r="M28" s="24"/>
      <c r="N28" s="349"/>
    </row>
    <row r="29" spans="2:14" x14ac:dyDescent="0.25">
      <c r="B29" s="25">
        <f>IF(午餐設計表!B33&lt;&gt;"",午餐設計表!B33,"")</f>
        <v>17</v>
      </c>
      <c r="C29" s="346"/>
      <c r="D29" s="24" t="str">
        <f>IF(午餐設計表!H31&gt;"",午餐設計表!H31,"")</f>
        <v>韓式燒肉</v>
      </c>
      <c r="E29" s="24"/>
      <c r="F29" s="24"/>
      <c r="G29" s="24"/>
      <c r="H29" s="24"/>
      <c r="I29" s="24"/>
      <c r="J29" s="24"/>
      <c r="K29" s="24"/>
      <c r="L29" s="24"/>
      <c r="M29" s="24"/>
      <c r="N29" s="349"/>
    </row>
    <row r="30" spans="2:14" x14ac:dyDescent="0.25">
      <c r="B30" s="25" t="s">
        <v>4</v>
      </c>
      <c r="C30" s="346"/>
      <c r="D30" s="24" t="str">
        <f>IF(午餐設計表!K31&gt;"",午餐設計表!K31,"")</f>
        <v>桂竹筍炒肉絲</v>
      </c>
      <c r="E30" s="24"/>
      <c r="F30" s="24"/>
      <c r="G30" s="24"/>
      <c r="H30" s="24"/>
      <c r="I30" s="24"/>
      <c r="J30" s="24"/>
      <c r="K30" s="24"/>
      <c r="L30" s="24"/>
      <c r="M30" s="24"/>
      <c r="N30" s="349"/>
    </row>
    <row r="31" spans="2:14" x14ac:dyDescent="0.25">
      <c r="B31" s="26"/>
      <c r="C31" s="346"/>
      <c r="D31" s="24" t="str">
        <f>IF(午餐設計表!N31&gt;"",午餐設計表!N31,"")</f>
        <v>炒履歷青江菜</v>
      </c>
      <c r="E31" s="24"/>
      <c r="F31" s="24"/>
      <c r="G31" s="24"/>
      <c r="H31" s="24"/>
      <c r="I31" s="24"/>
      <c r="J31" s="24"/>
      <c r="K31" s="24"/>
      <c r="L31" s="24"/>
      <c r="M31" s="24"/>
      <c r="N31" s="349"/>
    </row>
    <row r="32" spans="2:14" x14ac:dyDescent="0.25">
      <c r="B32" s="26"/>
      <c r="C32" s="346"/>
      <c r="D32" s="27" t="str">
        <f>IF(午餐設計表!Q31&gt;"",午餐設計表!Q31,"")</f>
        <v>排骨貢丸湯</v>
      </c>
      <c r="E32" s="27"/>
      <c r="F32" s="27"/>
      <c r="G32" s="27"/>
      <c r="H32" s="27"/>
      <c r="I32" s="27"/>
      <c r="J32" s="27"/>
      <c r="K32" s="27"/>
      <c r="L32" s="27"/>
      <c r="M32" s="27"/>
      <c r="N32" s="349"/>
    </row>
    <row r="33" spans="2:14" ht="17.25" thickBot="1" x14ac:dyDescent="0.3">
      <c r="B33" s="28"/>
      <c r="C33" s="347"/>
      <c r="D33" s="29" t="str">
        <f>IF(午餐設計表!T31&gt;"",午餐設計表!T31,"")</f>
        <v/>
      </c>
      <c r="E33" s="29"/>
      <c r="F33" s="29"/>
      <c r="G33" s="29"/>
      <c r="H33" s="29"/>
      <c r="I33" s="29"/>
      <c r="J33" s="29"/>
      <c r="K33" s="29"/>
      <c r="L33" s="29"/>
      <c r="M33" s="29"/>
      <c r="N33" s="350"/>
    </row>
    <row r="34" spans="2:14" x14ac:dyDescent="0.25">
      <c r="B34" s="30">
        <f>IF(午餐設計表!B40&lt;&gt;"",午餐設計表!B40,"")</f>
        <v>4</v>
      </c>
      <c r="C34" s="345" t="str">
        <f>RIGHT(IF(午餐設計表!B44&lt;&gt;"",午餐設計表!B44,""),1)</f>
        <v>五</v>
      </c>
      <c r="D34" s="31" t="str">
        <f>IF(午餐設計表!D40&gt;"",午餐設計表!D40,"")</f>
        <v>紫米飯</v>
      </c>
      <c r="E34" s="32"/>
      <c r="F34" s="32"/>
      <c r="G34" s="32"/>
      <c r="H34" s="32"/>
      <c r="I34" s="32"/>
      <c r="J34" s="32"/>
      <c r="K34" s="32"/>
      <c r="L34" s="32"/>
      <c r="M34" s="32"/>
      <c r="N34" s="348"/>
    </row>
    <row r="35" spans="2:14" x14ac:dyDescent="0.25">
      <c r="B35" s="25" t="s">
        <v>3</v>
      </c>
      <c r="C35" s="346"/>
      <c r="D35" s="24" t="str">
        <f>IF(午餐設計表!E40&gt;"",午餐設計表!E40,"")</f>
        <v>香滷雞排</v>
      </c>
      <c r="E35" s="24"/>
      <c r="F35" s="24"/>
      <c r="G35" s="24"/>
      <c r="H35" s="24"/>
      <c r="I35" s="24"/>
      <c r="J35" s="24"/>
      <c r="K35" s="24"/>
      <c r="L35" s="24"/>
      <c r="M35" s="24"/>
      <c r="N35" s="349"/>
    </row>
    <row r="36" spans="2:14" x14ac:dyDescent="0.25">
      <c r="B36" s="25">
        <f>IF(午餐設計表!B42&lt;&gt;"",午餐設計表!B42,"")</f>
        <v>18</v>
      </c>
      <c r="C36" s="346"/>
      <c r="D36" s="24" t="str">
        <f>IF(午餐設計表!H40&gt;"",午餐設計表!H40,"")</f>
        <v>蕃茄炒蛋</v>
      </c>
      <c r="E36" s="24"/>
      <c r="F36" s="24"/>
      <c r="G36" s="24"/>
      <c r="H36" s="24"/>
      <c r="I36" s="24"/>
      <c r="J36" s="24"/>
      <c r="K36" s="24"/>
      <c r="L36" s="24"/>
      <c r="M36" s="24"/>
      <c r="N36" s="349"/>
    </row>
    <row r="37" spans="2:14" x14ac:dyDescent="0.25">
      <c r="B37" s="25" t="s">
        <v>4</v>
      </c>
      <c r="C37" s="346"/>
      <c r="D37" s="24" t="str">
        <f>IF(午餐設計表!K40&gt;"",午餐設計表!K40,"")</f>
        <v>醬燒冬瓜</v>
      </c>
      <c r="E37" s="24"/>
      <c r="F37" s="24"/>
      <c r="G37" s="24"/>
      <c r="H37" s="24"/>
      <c r="I37" s="24"/>
      <c r="J37" s="24"/>
      <c r="K37" s="24"/>
      <c r="L37" s="24"/>
      <c r="M37" s="24"/>
      <c r="N37" s="349"/>
    </row>
    <row r="38" spans="2:14" x14ac:dyDescent="0.25">
      <c r="B38" s="26"/>
      <c r="C38" s="346"/>
      <c r="D38" s="24" t="str">
        <f>IF(午餐設計表!N40&gt;"",午餐設計表!N40,"")</f>
        <v>炒有機蕹菜</v>
      </c>
      <c r="E38" s="24"/>
      <c r="F38" s="24"/>
      <c r="G38" s="24"/>
      <c r="H38" s="24"/>
      <c r="I38" s="24"/>
      <c r="J38" s="24"/>
      <c r="K38" s="24"/>
      <c r="L38" s="24"/>
      <c r="M38" s="24"/>
      <c r="N38" s="349"/>
    </row>
    <row r="39" spans="2:14" x14ac:dyDescent="0.25">
      <c r="B39" s="26"/>
      <c r="C39" s="346"/>
      <c r="D39" s="27" t="str">
        <f>IF(午餐設計表!Q40&gt;"",午餐設計表!Q40,"")</f>
        <v>玉米濃湯</v>
      </c>
      <c r="E39" s="27"/>
      <c r="F39" s="27"/>
      <c r="G39" s="27"/>
      <c r="H39" s="27"/>
      <c r="I39" s="27"/>
      <c r="J39" s="27"/>
      <c r="K39" s="27"/>
      <c r="L39" s="27"/>
      <c r="M39" s="27"/>
      <c r="N39" s="349"/>
    </row>
    <row r="40" spans="2:14" ht="17.25" thickBot="1" x14ac:dyDescent="0.3">
      <c r="B40" s="28"/>
      <c r="C40" s="347"/>
      <c r="D40" s="29" t="str">
        <f>IF(午餐設計表!T40&gt;"",午餐設計表!T40,"")</f>
        <v>水果(381+10)(精進20元)</v>
      </c>
      <c r="E40" s="29"/>
      <c r="F40" s="29"/>
      <c r="G40" s="29"/>
      <c r="H40" s="29"/>
      <c r="I40" s="29"/>
      <c r="J40" s="29"/>
      <c r="K40" s="29"/>
      <c r="L40" s="29"/>
      <c r="M40" s="29"/>
      <c r="N40" s="350"/>
    </row>
    <row r="42" spans="2:14" x14ac:dyDescent="0.25">
      <c r="B42" s="33" t="s">
        <v>26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</row>
    <row r="43" spans="2:14" x14ac:dyDescent="0.25">
      <c r="B43" s="33" t="s">
        <v>27</v>
      </c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</row>
  </sheetData>
  <mergeCells count="19"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  <mergeCell ref="B2:N2"/>
    <mergeCell ref="B3:N3"/>
    <mergeCell ref="B4:B5"/>
    <mergeCell ref="C4:C5"/>
    <mergeCell ref="D4:D5"/>
    <mergeCell ref="E4:G4"/>
    <mergeCell ref="H4:J4"/>
    <mergeCell ref="K4:M4"/>
    <mergeCell ref="N4:N5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45"/>
  <sheetViews>
    <sheetView showZeros="0" topLeftCell="A31" zoomScale="70" zoomScaleNormal="70" workbookViewId="0">
      <selection activeCell="A45" sqref="A45:W45"/>
    </sheetView>
  </sheetViews>
  <sheetFormatPr defaultRowHeight="16.5" x14ac:dyDescent="0.25"/>
  <cols>
    <col min="2" max="2" width="18.5" customWidth="1"/>
    <col min="3" max="3" width="5.625" customWidth="1"/>
    <col min="4" max="4" width="10.625" customWidth="1"/>
    <col min="5" max="5" width="18.5" customWidth="1"/>
    <col min="6" max="6" width="5.625" customWidth="1"/>
    <col min="7" max="7" width="10.625" customWidth="1"/>
    <col min="8" max="8" width="18.5" customWidth="1"/>
    <col min="9" max="9" width="5.625" customWidth="1"/>
    <col min="10" max="10" width="10.625" customWidth="1"/>
    <col min="11" max="11" width="18.5" customWidth="1"/>
    <col min="12" max="12" width="5.625" customWidth="1"/>
    <col min="13" max="13" width="10.625" customWidth="1"/>
    <col min="14" max="14" width="18.5" customWidth="1"/>
    <col min="15" max="15" width="5.625" customWidth="1"/>
    <col min="16" max="16" width="10.625" customWidth="1"/>
    <col min="17" max="17" width="18.5" customWidth="1"/>
    <col min="18" max="18" width="5.625" customWidth="1"/>
    <col min="19" max="19" width="10.625" customWidth="1"/>
    <col min="21" max="21" width="12" bestFit="1" customWidth="1"/>
    <col min="22" max="22" width="14.625" bestFit="1" customWidth="1"/>
    <col min="23" max="23" width="8.875" customWidth="1"/>
  </cols>
  <sheetData>
    <row r="1" spans="1:23" ht="32.25" x14ac:dyDescent="0.45">
      <c r="A1" s="357" t="str">
        <f>午餐設計表!B1</f>
        <v>0129 彰化縣線西鄉線西國中 113學年度第2學期第10週午餐菜單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</row>
    <row r="2" spans="1:23" ht="26.25" thickBot="1" x14ac:dyDescent="0.45">
      <c r="A2" s="34" t="s">
        <v>28</v>
      </c>
      <c r="B2" s="35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7"/>
      <c r="R2" s="36"/>
      <c r="S2" s="36"/>
      <c r="T2" s="36"/>
      <c r="U2" s="38"/>
      <c r="V2" s="39"/>
      <c r="W2" s="40"/>
    </row>
    <row r="3" spans="1:23" ht="27.75" customHeight="1" x14ac:dyDescent="0.25">
      <c r="A3" s="41" t="s">
        <v>29</v>
      </c>
      <c r="B3" s="42" t="s">
        <v>30</v>
      </c>
      <c r="C3" s="43" t="s">
        <v>31</v>
      </c>
      <c r="D3" s="44"/>
      <c r="E3" s="42" t="s">
        <v>7</v>
      </c>
      <c r="F3" s="43" t="s">
        <v>31</v>
      </c>
      <c r="G3" s="44"/>
      <c r="H3" s="42" t="s">
        <v>8</v>
      </c>
      <c r="I3" s="43" t="s">
        <v>31</v>
      </c>
      <c r="J3" s="44"/>
      <c r="K3" s="42" t="s">
        <v>8</v>
      </c>
      <c r="L3" s="43" t="s">
        <v>31</v>
      </c>
      <c r="M3" s="44"/>
      <c r="N3" s="42" t="s">
        <v>8</v>
      </c>
      <c r="O3" s="43" t="s">
        <v>31</v>
      </c>
      <c r="P3" s="44"/>
      <c r="Q3" s="45" t="s">
        <v>9</v>
      </c>
      <c r="R3" s="43" t="s">
        <v>31</v>
      </c>
      <c r="S3" s="46"/>
      <c r="T3" s="41" t="s">
        <v>10</v>
      </c>
      <c r="U3" s="47" t="s">
        <v>11</v>
      </c>
      <c r="V3" s="48" t="s">
        <v>32</v>
      </c>
      <c r="W3" s="49" t="s">
        <v>33</v>
      </c>
    </row>
    <row r="4" spans="1:23" ht="27.75" customHeight="1" x14ac:dyDescent="0.3">
      <c r="A4" s="50">
        <f>午餐設計表!B4</f>
        <v>4</v>
      </c>
      <c r="B4" s="51" t="str">
        <f>午餐設計表!D4</f>
        <v>白米飯(361葷+21素)</v>
      </c>
      <c r="C4" s="51" t="s">
        <v>34</v>
      </c>
      <c r="D4" s="51" t="s">
        <v>35</v>
      </c>
      <c r="E4" s="51" t="str">
        <f>午餐設計表!E4</f>
        <v>花瓜雞丁</v>
      </c>
      <c r="F4" s="51"/>
      <c r="G4" s="51" t="s">
        <v>35</v>
      </c>
      <c r="H4" s="51" t="str">
        <f>午餐設計表!H4</f>
        <v>蘿蔔燴肉羹</v>
      </c>
      <c r="I4" s="51"/>
      <c r="J4" s="51" t="s">
        <v>35</v>
      </c>
      <c r="K4" s="51" t="str">
        <f>午餐設計表!K4</f>
        <v>香鬆蒸蛋</v>
      </c>
      <c r="L4" s="51"/>
      <c r="M4" s="51" t="s">
        <v>35</v>
      </c>
      <c r="N4" s="51" t="str">
        <f>午餐設計表!N4</f>
        <v>炒高麗菜</v>
      </c>
      <c r="O4" s="51"/>
      <c r="P4" s="51" t="s">
        <v>35</v>
      </c>
      <c r="Q4" s="51" t="str">
        <f>午餐設計表!Q4</f>
        <v>金針肉絲湯</v>
      </c>
      <c r="R4" s="51"/>
      <c r="S4" s="51" t="s">
        <v>35</v>
      </c>
      <c r="T4" s="353">
        <f>午餐設計表!T4</f>
        <v>0</v>
      </c>
      <c r="U4" s="52" t="s">
        <v>36</v>
      </c>
      <c r="V4" s="53" t="s">
        <v>37</v>
      </c>
      <c r="W4" s="54" t="str">
        <f>午餐設計表!X4</f>
        <v>4.3份</v>
      </c>
    </row>
    <row r="5" spans="1:23" ht="27.75" customHeight="1" x14ac:dyDescent="0.3">
      <c r="A5" s="55" t="s">
        <v>38</v>
      </c>
      <c r="B5" s="56"/>
      <c r="C5" s="56"/>
      <c r="D5" s="57"/>
      <c r="E5" s="56" t="str">
        <f>午餐設計表!E5</f>
        <v>骨腿丁(CAS)</v>
      </c>
      <c r="F5" s="56"/>
      <c r="G5" s="57">
        <f>午餐設計表!F5</f>
        <v>33</v>
      </c>
      <c r="H5" s="56" t="str">
        <f>午餐設計表!H5</f>
        <v>菜頭(切中丁)</v>
      </c>
      <c r="I5" s="56"/>
      <c r="J5" s="57">
        <f>午餐設計表!I5</f>
        <v>21</v>
      </c>
      <c r="K5" s="56" t="str">
        <f>午餐設計表!K5</f>
        <v>洗選蛋(QR)</v>
      </c>
      <c r="L5" s="56"/>
      <c r="M5" s="57">
        <f>午餐設計表!L5</f>
        <v>21</v>
      </c>
      <c r="N5" s="56" t="str">
        <f>午餐設計表!N5</f>
        <v>高麗菜(切實重)</v>
      </c>
      <c r="O5" s="56"/>
      <c r="P5" s="57">
        <f>午餐設計表!O5</f>
        <v>29</v>
      </c>
      <c r="Q5" s="56" t="str">
        <f>午餐設計表!Q5</f>
        <v>金針菇(QR)</v>
      </c>
      <c r="R5" s="56"/>
      <c r="S5" s="57">
        <f>午餐設計表!R5</f>
        <v>4</v>
      </c>
      <c r="T5" s="354"/>
      <c r="U5" s="58" t="str">
        <f>午餐設計表!V5</f>
        <v>77.7 g</v>
      </c>
      <c r="V5" s="59" t="s">
        <v>39</v>
      </c>
      <c r="W5" s="60" t="str">
        <f>午餐設計表!X5</f>
        <v>0.0份</v>
      </c>
    </row>
    <row r="6" spans="1:23" ht="27.75" customHeight="1" x14ac:dyDescent="0.3">
      <c r="A6" s="55">
        <f>午餐設計表!B6</f>
        <v>14</v>
      </c>
      <c r="B6" s="56"/>
      <c r="C6" s="56"/>
      <c r="D6" s="57"/>
      <c r="E6" s="56" t="str">
        <f>午餐設計表!E6</f>
        <v>杏鮑菇(頭)(QR)</v>
      </c>
      <c r="F6" s="56"/>
      <c r="G6" s="57">
        <f>午餐設計表!F6</f>
        <v>6</v>
      </c>
      <c r="H6" s="56" t="str">
        <f>午餐設計表!H6</f>
        <v>手工肉羹(台灣)</v>
      </c>
      <c r="I6" s="56"/>
      <c r="J6" s="57">
        <f>午餐設計表!I6</f>
        <v>6</v>
      </c>
      <c r="K6" s="56" t="str">
        <f>午餐設計表!K6</f>
        <v>玻璃紙(包)50入</v>
      </c>
      <c r="L6" s="56"/>
      <c r="M6" s="57">
        <f>午餐設計表!L6</f>
        <v>1</v>
      </c>
      <c r="N6" s="56" t="str">
        <f>午餐設計表!N6</f>
        <v>碎蒜(0.6K/包)</v>
      </c>
      <c r="O6" s="56"/>
      <c r="P6" s="57">
        <f>午餐設計表!O6</f>
        <v>1</v>
      </c>
      <c r="Q6" s="56" t="str">
        <f>午餐設計表!Q6</f>
        <v>溫體肉絲(井野)(臺灣)</v>
      </c>
      <c r="R6" s="56"/>
      <c r="S6" s="57">
        <f>午餐設計表!R6</f>
        <v>3</v>
      </c>
      <c r="T6" s="354"/>
      <c r="U6" s="61" t="s">
        <v>40</v>
      </c>
      <c r="V6" s="62" t="s">
        <v>41</v>
      </c>
      <c r="W6" s="60" t="str">
        <f>午餐設計表!X6</f>
        <v>3.6份</v>
      </c>
    </row>
    <row r="7" spans="1:23" ht="27.75" customHeight="1" x14ac:dyDescent="0.3">
      <c r="A7" s="55" t="s">
        <v>42</v>
      </c>
      <c r="B7" s="56"/>
      <c r="C7" s="56"/>
      <c r="D7" s="57"/>
      <c r="E7" s="56" t="str">
        <f>午餐設計表!E7</f>
        <v>蒜仁(0.6K/包)</v>
      </c>
      <c r="F7" s="63"/>
      <c r="G7" s="57">
        <f>午餐設計表!F7</f>
        <v>1</v>
      </c>
      <c r="H7" s="56" t="str">
        <f>午餐設計表!H7</f>
        <v>金針菇(QR)</v>
      </c>
      <c r="I7" s="63"/>
      <c r="J7" s="57">
        <f>午餐設計表!I7</f>
        <v>3</v>
      </c>
      <c r="K7" s="56" t="str">
        <f>午餐設計表!K7</f>
        <v>肉鬆(3K/包)</v>
      </c>
      <c r="L7" s="63"/>
      <c r="M7" s="57">
        <f>午餐設計表!L7</f>
        <v>1</v>
      </c>
      <c r="N7" s="56" t="str">
        <f>午餐設計表!N7</f>
        <v>紅蘿蔔(切絲)</v>
      </c>
      <c r="O7" s="63"/>
      <c r="P7" s="57">
        <f>午餐設計表!O7</f>
        <v>1</v>
      </c>
      <c r="Q7" s="56" t="str">
        <f>午餐設計表!Q7</f>
        <v>乾金針</v>
      </c>
      <c r="R7" s="63"/>
      <c r="S7" s="57">
        <f>午餐設計表!R7</f>
        <v>0.5</v>
      </c>
      <c r="T7" s="354"/>
      <c r="U7" s="58" t="str">
        <f>午餐設計表!V6</f>
        <v>32.6 g</v>
      </c>
      <c r="V7" s="62" t="s">
        <v>43</v>
      </c>
      <c r="W7" s="60" t="str">
        <f>午餐設計表!X7</f>
        <v>1.8份</v>
      </c>
    </row>
    <row r="8" spans="1:23" ht="27.75" customHeight="1" x14ac:dyDescent="0.3">
      <c r="A8" s="356" t="s">
        <v>44</v>
      </c>
      <c r="B8" s="56" t="str">
        <f>午餐設計表!E8</f>
        <v>蔥(0.5K/把)</v>
      </c>
      <c r="C8" s="56"/>
      <c r="D8" s="57">
        <f>午餐設計表!F8</f>
        <v>1</v>
      </c>
      <c r="E8" s="56" t="str">
        <f>午餐設計表!E8</f>
        <v>蔥(0.5K/把)</v>
      </c>
      <c r="F8" s="63"/>
      <c r="G8" s="57">
        <f>午餐設計表!F8</f>
        <v>1</v>
      </c>
      <c r="H8" s="56" t="str">
        <f>午餐設計表!H8</f>
        <v>紅蘿蔔(切片)</v>
      </c>
      <c r="I8" s="63"/>
      <c r="J8" s="57">
        <f>午餐設計表!I8</f>
        <v>1.5</v>
      </c>
      <c r="K8" s="56">
        <f>午餐設計表!K8</f>
        <v>0</v>
      </c>
      <c r="L8" s="63"/>
      <c r="M8" s="57">
        <f>午餐設計表!L8</f>
        <v>0</v>
      </c>
      <c r="N8" s="56">
        <f>午餐設計表!N8</f>
        <v>0</v>
      </c>
      <c r="O8" s="63"/>
      <c r="P8" s="57">
        <f>午餐設計表!O8</f>
        <v>0</v>
      </c>
      <c r="Q8" s="56" t="str">
        <f>午餐設計表!Q8</f>
        <v>薑絲(0.6K/包)</v>
      </c>
      <c r="R8" s="63"/>
      <c r="S8" s="57">
        <f>午餐設計表!R8</f>
        <v>0.5</v>
      </c>
      <c r="T8" s="354"/>
      <c r="U8" s="61" t="s">
        <v>45</v>
      </c>
      <c r="V8" s="62" t="s">
        <v>46</v>
      </c>
      <c r="W8" s="60" t="str">
        <f>午餐設計表!X8</f>
        <v>0.0份</v>
      </c>
    </row>
    <row r="9" spans="1:23" ht="27.75" customHeight="1" x14ac:dyDescent="0.3">
      <c r="A9" s="356"/>
      <c r="B9" s="56" t="str">
        <f>午餐設計表!E9</f>
        <v>蔭瓜罐(3K)(醃漬品)</v>
      </c>
      <c r="C9" s="56"/>
      <c r="D9" s="57">
        <f>午餐設計表!F9</f>
        <v>1</v>
      </c>
      <c r="E9" s="56" t="str">
        <f>午餐設計表!E9</f>
        <v>蔭瓜罐(3K)(醃漬品)</v>
      </c>
      <c r="F9" s="63"/>
      <c r="G9" s="57">
        <f>午餐設計表!F9</f>
        <v>1</v>
      </c>
      <c r="H9" s="56" t="str">
        <f>午餐設計表!H9</f>
        <v>木耳(切絲)</v>
      </c>
      <c r="I9" s="63"/>
      <c r="J9" s="57">
        <f>午餐設計表!I9</f>
        <v>1</v>
      </c>
      <c r="K9" s="56">
        <f>午餐設計表!K9</f>
        <v>0</v>
      </c>
      <c r="L9" s="63"/>
      <c r="M9" s="57">
        <f>午餐設計表!L9</f>
        <v>0</v>
      </c>
      <c r="N9" s="56">
        <f>午餐設計表!N9</f>
        <v>0</v>
      </c>
      <c r="O9" s="63"/>
      <c r="P9" s="57">
        <f>午餐設計表!O9</f>
        <v>0</v>
      </c>
      <c r="Q9" s="56">
        <f>午餐設計表!Q9</f>
        <v>0</v>
      </c>
      <c r="R9" s="63"/>
      <c r="S9" s="57">
        <f>午餐設計表!R9</f>
        <v>0</v>
      </c>
      <c r="T9" s="354"/>
      <c r="U9" s="58" t="str">
        <f>午餐設計表!V7</f>
        <v>41.7 g</v>
      </c>
      <c r="V9" s="64" t="s">
        <v>47</v>
      </c>
      <c r="W9" s="60" t="str">
        <f>午餐設計表!X9</f>
        <v>1.3份</v>
      </c>
    </row>
    <row r="10" spans="1:23" ht="27.75" customHeight="1" x14ac:dyDescent="0.25">
      <c r="A10" s="65" t="s">
        <v>48</v>
      </c>
      <c r="B10" s="56" t="str">
        <f>午餐設計表!E10</f>
        <v>薑片(0.3K)</v>
      </c>
      <c r="C10" s="63"/>
      <c r="D10" s="57">
        <f>午餐設計表!F10</f>
        <v>1</v>
      </c>
      <c r="E10" s="56" t="str">
        <f>午餐設計表!E10</f>
        <v>薑片(0.3K)</v>
      </c>
      <c r="F10" s="63"/>
      <c r="G10" s="57">
        <f>午餐設計表!F10</f>
        <v>1</v>
      </c>
      <c r="H10" s="56" t="str">
        <f>午餐設計表!H10</f>
        <v>蝦米</v>
      </c>
      <c r="I10" s="63"/>
      <c r="J10" s="57">
        <f>午餐設計表!I10</f>
        <v>0.1</v>
      </c>
      <c r="K10" s="56">
        <f>午餐設計表!K10</f>
        <v>0</v>
      </c>
      <c r="L10" s="63"/>
      <c r="M10" s="57">
        <f>午餐設計表!L10</f>
        <v>0</v>
      </c>
      <c r="N10" s="56">
        <f>午餐設計表!N10</f>
        <v>0</v>
      </c>
      <c r="O10" s="63"/>
      <c r="P10" s="57">
        <f>午餐設計表!O10</f>
        <v>0</v>
      </c>
      <c r="Q10" s="56">
        <f>午餐設計表!Q10</f>
        <v>0</v>
      </c>
      <c r="R10" s="63"/>
      <c r="S10" s="57">
        <f>午餐設計表!R10</f>
        <v>0</v>
      </c>
      <c r="T10" s="354"/>
      <c r="U10" s="61" t="s">
        <v>49</v>
      </c>
      <c r="V10" s="66"/>
      <c r="W10" s="67"/>
    </row>
    <row r="11" spans="1:23" ht="27.75" customHeight="1" x14ac:dyDescent="0.3">
      <c r="A11" s="68">
        <f>午餐設計表!B12</f>
        <v>381</v>
      </c>
      <c r="B11" s="56">
        <f>午餐設計表!E11</f>
        <v>0</v>
      </c>
      <c r="C11" s="69"/>
      <c r="D11" s="57">
        <f>午餐設計表!F11</f>
        <v>0</v>
      </c>
      <c r="E11" s="56">
        <f>午餐設計表!E11</f>
        <v>0</v>
      </c>
      <c r="F11" s="69"/>
      <c r="G11" s="57">
        <f>午餐設計表!F11</f>
        <v>0</v>
      </c>
      <c r="H11" s="56">
        <f>午餐設計表!H11</f>
        <v>0</v>
      </c>
      <c r="I11" s="69"/>
      <c r="J11" s="57">
        <f>午餐設計表!I11</f>
        <v>0</v>
      </c>
      <c r="K11" s="56">
        <f>午餐設計表!K11</f>
        <v>0</v>
      </c>
      <c r="L11" s="69"/>
      <c r="M11" s="57">
        <f>午餐設計表!L11</f>
        <v>0</v>
      </c>
      <c r="N11" s="56">
        <f>午餐設計表!N11</f>
        <v>0</v>
      </c>
      <c r="O11" s="69"/>
      <c r="P11" s="57">
        <f>午餐設計表!O11</f>
        <v>0</v>
      </c>
      <c r="Q11" s="56">
        <f>午餐設計表!Q11</f>
        <v>0</v>
      </c>
      <c r="R11" s="69"/>
      <c r="S11" s="57">
        <f>午餐設計表!R11</f>
        <v>0</v>
      </c>
      <c r="T11" s="355"/>
      <c r="U11" s="70" t="str">
        <f>午餐設計表!V4</f>
        <v>777大卡</v>
      </c>
      <c r="V11" s="71"/>
      <c r="W11" s="72"/>
    </row>
    <row r="12" spans="1:23" ht="27.75" customHeight="1" x14ac:dyDescent="0.3">
      <c r="A12" s="50">
        <f>午餐設計表!B13</f>
        <v>4</v>
      </c>
      <c r="B12" s="51" t="str">
        <f>午餐設計表!D13</f>
        <v>小米飯</v>
      </c>
      <c r="C12" s="51" t="s">
        <v>34</v>
      </c>
      <c r="D12" s="51"/>
      <c r="E12" s="51" t="str">
        <f>午餐設計表!E13</f>
        <v>醬燒大排</v>
      </c>
      <c r="F12" s="51"/>
      <c r="G12" s="51"/>
      <c r="H12" s="51" t="str">
        <f>午餐設計表!H13</f>
        <v>螞蟻上樹</v>
      </c>
      <c r="I12" s="51"/>
      <c r="J12" s="51"/>
      <c r="K12" s="51" t="str">
        <f>午餐設計表!K13</f>
        <v>黃瓜什錦</v>
      </c>
      <c r="L12" s="51"/>
      <c r="M12" s="51"/>
      <c r="N12" s="51" t="str">
        <f>午餐設計表!N13</f>
        <v>炒履歷油菜</v>
      </c>
      <c r="O12" s="51"/>
      <c r="P12" s="51"/>
      <c r="Q12" s="51" t="str">
        <f>午餐設計表!Q13</f>
        <v>白菜魚丸湯</v>
      </c>
      <c r="R12" s="51"/>
      <c r="S12" s="51"/>
      <c r="T12" s="353" t="str">
        <f>午餐設計表!T13</f>
        <v>水果(381+10)(精進15元)</v>
      </c>
      <c r="U12" s="52" t="s">
        <v>36</v>
      </c>
      <c r="V12" s="53" t="s">
        <v>37</v>
      </c>
      <c r="W12" s="54" t="str">
        <f>午餐設計表!X13</f>
        <v>6.7份</v>
      </c>
    </row>
    <row r="13" spans="1:23" ht="27.75" customHeight="1" x14ac:dyDescent="0.3">
      <c r="A13" s="55" t="s">
        <v>38</v>
      </c>
      <c r="B13" s="56"/>
      <c r="C13" s="56"/>
      <c r="D13" s="57"/>
      <c r="E13" s="56" t="str">
        <f>午餐設計表!E14</f>
        <v>醬燒大排CAS(75g)-片</v>
      </c>
      <c r="F13" s="56"/>
      <c r="G13" s="57">
        <f>午餐設計表!F14</f>
        <v>381</v>
      </c>
      <c r="H13" s="56" t="str">
        <f>午餐設計表!H14</f>
        <v>高麗菜(切實重)</v>
      </c>
      <c r="I13" s="56"/>
      <c r="J13" s="57">
        <f>午餐設計表!I14</f>
        <v>10</v>
      </c>
      <c r="K13" s="56" t="str">
        <f>午餐設計表!K14</f>
        <v>大黃瓜(切大丁)</v>
      </c>
      <c r="L13" s="56"/>
      <c r="M13" s="57">
        <f>午餐設計表!L14</f>
        <v>18</v>
      </c>
      <c r="N13" s="56" t="str">
        <f>午餐設計表!N14</f>
        <v>履歷油菜(切實重)</v>
      </c>
      <c r="O13" s="56"/>
      <c r="P13" s="57">
        <f>午餐設計表!O14</f>
        <v>29</v>
      </c>
      <c r="Q13" s="56" t="str">
        <f>午餐設計表!Q14</f>
        <v>履歷蚵白菜(切實重)</v>
      </c>
      <c r="R13" s="56"/>
      <c r="S13" s="57">
        <f>午餐設計表!R14</f>
        <v>6</v>
      </c>
      <c r="T13" s="354"/>
      <c r="U13" s="58" t="str">
        <f>午餐設計表!V14</f>
        <v>110.7 g</v>
      </c>
      <c r="V13" s="59" t="s">
        <v>39</v>
      </c>
      <c r="W13" s="60" t="str">
        <f>午餐設計表!X14</f>
        <v>0.0份</v>
      </c>
    </row>
    <row r="14" spans="1:23" ht="27.75" customHeight="1" x14ac:dyDescent="0.3">
      <c r="A14" s="55">
        <f>午餐設計表!B15</f>
        <v>15</v>
      </c>
      <c r="B14" s="56"/>
      <c r="C14" s="56"/>
      <c r="D14" s="57"/>
      <c r="E14" s="56" t="str">
        <f>午餐設計表!E15</f>
        <v>醬燒大排CAS(75g)備品-片</v>
      </c>
      <c r="F14" s="56"/>
      <c r="G14" s="57">
        <f>午餐設計表!F15</f>
        <v>30</v>
      </c>
      <c r="H14" s="56" t="str">
        <f>午餐設計表!H15</f>
        <v>溫體絞肉(井野)(臺灣)</v>
      </c>
      <c r="I14" s="56"/>
      <c r="J14" s="57">
        <f>午餐設計表!I15</f>
        <v>3</v>
      </c>
      <c r="K14" s="56" t="str">
        <f>午餐設計表!K15</f>
        <v>水發魷魚</v>
      </c>
      <c r="L14" s="56"/>
      <c r="M14" s="57">
        <f>午餐設計表!L15</f>
        <v>3</v>
      </c>
      <c r="N14" s="56" t="str">
        <f>午餐設計表!N15</f>
        <v>碎蒜(0.6K/包)</v>
      </c>
      <c r="O14" s="56"/>
      <c r="P14" s="57">
        <f>午餐設計表!O15</f>
        <v>1</v>
      </c>
      <c r="Q14" s="56" t="str">
        <f>午餐設計表!Q15</f>
        <v>虱目魚丸(CAS)</v>
      </c>
      <c r="R14" s="56"/>
      <c r="S14" s="57">
        <f>午餐設計表!R15</f>
        <v>6</v>
      </c>
      <c r="T14" s="354"/>
      <c r="U14" s="61" t="s">
        <v>40</v>
      </c>
      <c r="V14" s="62" t="s">
        <v>41</v>
      </c>
      <c r="W14" s="60" t="str">
        <f>午餐設計表!X15</f>
        <v>3.0份</v>
      </c>
    </row>
    <row r="15" spans="1:23" ht="27.75" customHeight="1" x14ac:dyDescent="0.3">
      <c r="A15" s="55" t="s">
        <v>42</v>
      </c>
      <c r="B15" s="63"/>
      <c r="C15" s="63"/>
      <c r="D15" s="57"/>
      <c r="E15" s="56" t="str">
        <f>午餐設計表!E16</f>
        <v>蒜仁(0.6K/包)</v>
      </c>
      <c r="F15" s="63"/>
      <c r="G15" s="57">
        <f>午餐設計表!F16</f>
        <v>1</v>
      </c>
      <c r="H15" s="56" t="str">
        <f>午餐設計表!H16</f>
        <v>冬粉(3K)</v>
      </c>
      <c r="I15" s="63"/>
      <c r="J15" s="57">
        <f>午餐設計表!I16</f>
        <v>2</v>
      </c>
      <c r="K15" s="56" t="str">
        <f>午餐設計表!K16</f>
        <v>溫體肉片(小)井野</v>
      </c>
      <c r="L15" s="63"/>
      <c r="M15" s="57">
        <f>午餐設計表!L16</f>
        <v>3</v>
      </c>
      <c r="N15" s="56">
        <f>午餐設計表!N16</f>
        <v>0</v>
      </c>
      <c r="O15" s="63"/>
      <c r="P15" s="57">
        <f>午餐設計表!O16</f>
        <v>0</v>
      </c>
      <c r="Q15" s="56" t="str">
        <f>午餐設計表!Q16</f>
        <v>油蔥酥(大-600g)</v>
      </c>
      <c r="R15" s="63"/>
      <c r="S15" s="57">
        <f>午餐設計表!R16</f>
        <v>1</v>
      </c>
      <c r="T15" s="354"/>
      <c r="U15" s="58" t="str">
        <f>午餐設計表!V15</f>
        <v>30.0 g</v>
      </c>
      <c r="V15" s="62" t="s">
        <v>43</v>
      </c>
      <c r="W15" s="60" t="str">
        <f>午餐設計表!X16</f>
        <v>1.9份</v>
      </c>
    </row>
    <row r="16" spans="1:23" ht="27.75" customHeight="1" x14ac:dyDescent="0.3">
      <c r="A16" s="356" t="s">
        <v>50</v>
      </c>
      <c r="B16" s="63"/>
      <c r="C16" s="63"/>
      <c r="D16" s="57"/>
      <c r="E16" s="56" t="str">
        <f>午餐設計表!E17</f>
        <v>蔥(0.5K/把)</v>
      </c>
      <c r="F16" s="63"/>
      <c r="G16" s="57">
        <f>午餐設計表!F17</f>
        <v>1</v>
      </c>
      <c r="H16" s="56" t="str">
        <f>午餐設計表!H17</f>
        <v>紅蘿蔔(切絲)</v>
      </c>
      <c r="I16" s="63"/>
      <c r="J16" s="57">
        <f>午餐設計表!I17</f>
        <v>1.5</v>
      </c>
      <c r="K16" s="56" t="str">
        <f>午餐設計表!K17</f>
        <v>濕香菇(小朵)(QR)</v>
      </c>
      <c r="L16" s="63"/>
      <c r="M16" s="57">
        <f>午餐設計表!L17</f>
        <v>2</v>
      </c>
      <c r="N16" s="56">
        <f>午餐設計表!N17</f>
        <v>0</v>
      </c>
      <c r="O16" s="63"/>
      <c r="P16" s="57">
        <f>午餐設計表!O17</f>
        <v>0</v>
      </c>
      <c r="Q16" s="56" t="str">
        <f>午餐設計表!Q17</f>
        <v>薑絲(0.6K/包)</v>
      </c>
      <c r="R16" s="63"/>
      <c r="S16" s="57">
        <f>午餐設計表!R17</f>
        <v>0.5</v>
      </c>
      <c r="T16" s="354"/>
      <c r="U16" s="61" t="s">
        <v>45</v>
      </c>
      <c r="V16" s="62" t="s">
        <v>46</v>
      </c>
      <c r="W16" s="60" t="str">
        <f>午餐設計表!X17</f>
        <v>0.0份</v>
      </c>
    </row>
    <row r="17" spans="1:23" ht="27.75" customHeight="1" x14ac:dyDescent="0.3">
      <c r="A17" s="356"/>
      <c r="B17" s="63"/>
      <c r="C17" s="63"/>
      <c r="D17" s="57"/>
      <c r="E17" s="56">
        <f>午餐設計表!E18</f>
        <v>0</v>
      </c>
      <c r="F17" s="63"/>
      <c r="G17" s="57">
        <f>午餐設計表!F18</f>
        <v>0</v>
      </c>
      <c r="H17" s="56" t="str">
        <f>午餐設計表!H18</f>
        <v>木耳(切絲)</v>
      </c>
      <c r="I17" s="63"/>
      <c r="J17" s="57">
        <f>午餐設計表!I18</f>
        <v>1</v>
      </c>
      <c r="K17" s="56" t="str">
        <f>午餐設計表!K18</f>
        <v>金針菇(QR)</v>
      </c>
      <c r="L17" s="63"/>
      <c r="M17" s="57">
        <f>午餐設計表!L18</f>
        <v>2</v>
      </c>
      <c r="N17" s="56">
        <f>午餐設計表!N18</f>
        <v>0</v>
      </c>
      <c r="O17" s="63"/>
      <c r="P17" s="57">
        <f>午餐設計表!O18</f>
        <v>0</v>
      </c>
      <c r="Q17" s="56" t="str">
        <f>午餐設計表!Q18</f>
        <v>芹菜(末)</v>
      </c>
      <c r="R17" s="63"/>
      <c r="S17" s="57">
        <f>午餐設計表!R18</f>
        <v>0.3</v>
      </c>
      <c r="T17" s="354"/>
      <c r="U17" s="58" t="str">
        <f>午餐設計表!V16</f>
        <v>35.7 g</v>
      </c>
      <c r="V17" s="64" t="s">
        <v>47</v>
      </c>
      <c r="W17" s="60" t="str">
        <f>午餐設計表!X18</f>
        <v>2.2份</v>
      </c>
    </row>
    <row r="18" spans="1:23" ht="27.75" customHeight="1" x14ac:dyDescent="0.25">
      <c r="A18" s="65" t="s">
        <v>48</v>
      </c>
      <c r="B18" s="63"/>
      <c r="C18" s="63"/>
      <c r="D18" s="57"/>
      <c r="E18" s="56">
        <f>午餐設計表!E19</f>
        <v>0</v>
      </c>
      <c r="F18" s="63"/>
      <c r="G18" s="57">
        <f>午餐設計表!F19</f>
        <v>0</v>
      </c>
      <c r="H18" s="56" t="str">
        <f>午餐設計表!H19</f>
        <v>豆瓣醬大(3K)</v>
      </c>
      <c r="I18" s="63"/>
      <c r="J18" s="57">
        <f>午餐設計表!I19</f>
        <v>1</v>
      </c>
      <c r="K18" s="56">
        <f>午餐設計表!K19</f>
        <v>0</v>
      </c>
      <c r="L18" s="63"/>
      <c r="M18" s="57">
        <f>午餐設計表!L19</f>
        <v>0</v>
      </c>
      <c r="N18" s="56">
        <f>午餐設計表!N19</f>
        <v>0</v>
      </c>
      <c r="O18" s="63"/>
      <c r="P18" s="57">
        <f>午餐設計表!O19</f>
        <v>0</v>
      </c>
      <c r="Q18" s="56">
        <f>午餐設計表!Q19</f>
        <v>0</v>
      </c>
      <c r="R18" s="63"/>
      <c r="S18" s="57">
        <f>午餐設計表!R19</f>
        <v>0</v>
      </c>
      <c r="T18" s="354"/>
      <c r="U18" s="61" t="s">
        <v>49</v>
      </c>
      <c r="V18" s="66"/>
      <c r="W18" s="67"/>
    </row>
    <row r="19" spans="1:23" ht="27.75" customHeight="1" x14ac:dyDescent="0.3">
      <c r="A19" s="73"/>
      <c r="B19" s="63"/>
      <c r="C19" s="63"/>
      <c r="D19" s="57"/>
      <c r="E19" s="56">
        <f>午餐設計表!E20</f>
        <v>0</v>
      </c>
      <c r="F19" s="63"/>
      <c r="G19" s="57">
        <f>午餐設計表!F20</f>
        <v>0</v>
      </c>
      <c r="H19" s="56">
        <f>午餐設計表!H20</f>
        <v>0</v>
      </c>
      <c r="I19" s="63"/>
      <c r="J19" s="57">
        <f>午餐設計表!I20</f>
        <v>0</v>
      </c>
      <c r="K19" s="56">
        <f>午餐設計表!K20</f>
        <v>0</v>
      </c>
      <c r="L19" s="63"/>
      <c r="M19" s="57">
        <f>午餐設計表!L20</f>
        <v>0</v>
      </c>
      <c r="N19" s="56">
        <f>午餐設計表!N20</f>
        <v>0</v>
      </c>
      <c r="O19" s="63"/>
      <c r="P19" s="57">
        <f>午餐設計表!O20</f>
        <v>0</v>
      </c>
      <c r="Q19" s="56">
        <f>午餐設計表!Q20</f>
        <v>0</v>
      </c>
      <c r="R19" s="63"/>
      <c r="S19" s="57">
        <f>午餐設計表!R20</f>
        <v>0</v>
      </c>
      <c r="T19" s="355"/>
      <c r="U19" s="58" t="str">
        <f>午餐設計表!V13</f>
        <v>863大卡</v>
      </c>
      <c r="V19" s="74"/>
      <c r="W19" s="75"/>
    </row>
    <row r="20" spans="1:23" ht="27.75" customHeight="1" x14ac:dyDescent="0.3">
      <c r="A20" s="50">
        <f>午餐設計表!B22</f>
        <v>4</v>
      </c>
      <c r="B20" s="51" t="str">
        <f>午餐設計表!D22</f>
        <v>白油麵(63K)</v>
      </c>
      <c r="C20" s="51" t="s">
        <v>34</v>
      </c>
      <c r="D20" s="51"/>
      <c r="E20" s="51" t="str">
        <f>午餐設計表!E22</f>
        <v>蘑菇肉醬</v>
      </c>
      <c r="F20" s="51"/>
      <c r="G20" s="51"/>
      <c r="H20" s="51" t="str">
        <f>午餐設計表!H22</f>
        <v>白菜滷</v>
      </c>
      <c r="I20" s="51"/>
      <c r="J20" s="51"/>
      <c r="K20" s="51" t="str">
        <f>午餐設計表!K22</f>
        <v>滷蛋</v>
      </c>
      <c r="L20" s="51"/>
      <c r="M20" s="51"/>
      <c r="N20" s="51" t="str">
        <f>午餐設計表!N22</f>
        <v>炒履歷蚵白菜</v>
      </c>
      <c r="O20" s="51"/>
      <c r="P20" s="51"/>
      <c r="Q20" s="51" t="str">
        <f>午餐設計表!Q22</f>
        <v>結頭排骨湯</v>
      </c>
      <c r="R20" s="51"/>
      <c r="S20" s="51"/>
      <c r="T20" s="353" t="str">
        <f>午餐設計表!T22</f>
        <v>光泉鮮奶(381+10備)(精進)</v>
      </c>
      <c r="U20" s="52" t="s">
        <v>36</v>
      </c>
      <c r="V20" s="53" t="s">
        <v>37</v>
      </c>
      <c r="W20" s="54" t="str">
        <f>午餐設計表!X22</f>
        <v>3.6份</v>
      </c>
    </row>
    <row r="21" spans="1:23" ht="27.75" customHeight="1" x14ac:dyDescent="0.3">
      <c r="A21" s="55" t="s">
        <v>38</v>
      </c>
      <c r="B21" s="56"/>
      <c r="C21" s="56"/>
      <c r="D21" s="56"/>
      <c r="E21" s="56" t="str">
        <f>午餐設計表!E23</f>
        <v>溫體絞肉(井野)(臺灣)</v>
      </c>
      <c r="F21" s="56"/>
      <c r="G21" s="57">
        <f>午餐設計表!F23</f>
        <v>12</v>
      </c>
      <c r="H21" s="56" t="str">
        <f>午餐設計表!H23</f>
        <v>大白菜(切實重)</v>
      </c>
      <c r="I21" s="56"/>
      <c r="J21" s="57">
        <f>午餐設計表!I23</f>
        <v>28</v>
      </c>
      <c r="K21" s="56" t="str">
        <f>午餐設計表!K23</f>
        <v>滷雞蛋(國產:台灣)</v>
      </c>
      <c r="L21" s="56"/>
      <c r="M21" s="57">
        <f>午餐設計表!L23</f>
        <v>381</v>
      </c>
      <c r="N21" s="56" t="str">
        <f>午餐設計表!N23</f>
        <v>履歷蚵白菜(切實重)</v>
      </c>
      <c r="O21" s="56"/>
      <c r="P21" s="57">
        <f>午餐設計表!O23</f>
        <v>29</v>
      </c>
      <c r="Q21" s="56" t="str">
        <f>午餐設計表!Q23</f>
        <v>結頭菜(切中丁)</v>
      </c>
      <c r="R21" s="56"/>
      <c r="S21" s="57">
        <f>午餐設計表!R23</f>
        <v>14</v>
      </c>
      <c r="T21" s="354"/>
      <c r="U21" s="58" t="str">
        <f>午餐設計表!V23</f>
        <v>76.4 g</v>
      </c>
      <c r="V21" s="59" t="s">
        <v>39</v>
      </c>
      <c r="W21" s="60" t="str">
        <f>午餐設計表!X23</f>
        <v>0.9份</v>
      </c>
    </row>
    <row r="22" spans="1:23" ht="27.75" customHeight="1" x14ac:dyDescent="0.3">
      <c r="A22" s="55">
        <f>午餐設計表!B24</f>
        <v>16</v>
      </c>
      <c r="B22" s="56"/>
      <c r="C22" s="56"/>
      <c r="D22" s="56"/>
      <c r="E22" s="56" t="str">
        <f>午餐設計表!E24</f>
        <v>三色豆(CAS-1k/包)</v>
      </c>
      <c r="F22" s="56"/>
      <c r="G22" s="57">
        <f>午餐設計表!F24</f>
        <v>5</v>
      </c>
      <c r="H22" s="56" t="str">
        <f>午餐設計表!H24</f>
        <v>溫體肉絲(井野)(臺灣)</v>
      </c>
      <c r="I22" s="56"/>
      <c r="J22" s="57">
        <f>午餐設計表!I24</f>
        <v>4</v>
      </c>
      <c r="K22" s="56" t="str">
        <f>午餐設計表!K24</f>
        <v>滷雞蛋(國產:台灣)(備品)</v>
      </c>
      <c r="L22" s="56"/>
      <c r="M22" s="57">
        <f>午餐設計表!L24</f>
        <v>30</v>
      </c>
      <c r="N22" s="56" t="str">
        <f>午餐設計表!N24</f>
        <v>薑絲(0.6K/包)</v>
      </c>
      <c r="O22" s="56"/>
      <c r="P22" s="57">
        <f>午餐設計表!O24</f>
        <v>0.5</v>
      </c>
      <c r="Q22" s="56" t="str">
        <f>午餐設計表!Q24</f>
        <v>小排骨(肉)井野</v>
      </c>
      <c r="R22" s="56"/>
      <c r="S22" s="57">
        <f>午餐設計表!R24</f>
        <v>3</v>
      </c>
      <c r="T22" s="354"/>
      <c r="U22" s="61" t="s">
        <v>40</v>
      </c>
      <c r="V22" s="62" t="s">
        <v>41</v>
      </c>
      <c r="W22" s="60" t="str">
        <f>午餐設計表!X24</f>
        <v>2.5份</v>
      </c>
    </row>
    <row r="23" spans="1:23" ht="27.75" customHeight="1" x14ac:dyDescent="0.3">
      <c r="A23" s="55" t="s">
        <v>42</v>
      </c>
      <c r="B23" s="56"/>
      <c r="C23" s="56"/>
      <c r="D23" s="56"/>
      <c r="E23" s="56" t="str">
        <f>午餐設計表!E25</f>
        <v>洋蔥(切小丁)</v>
      </c>
      <c r="F23" s="63"/>
      <c r="G23" s="57">
        <f>午餐設計表!F25</f>
        <v>2</v>
      </c>
      <c r="H23" s="56" t="str">
        <f>午餐設計表!H25</f>
        <v>金針菇(QR)</v>
      </c>
      <c r="I23" s="63"/>
      <c r="J23" s="57">
        <f>午餐設計表!I25</f>
        <v>3</v>
      </c>
      <c r="K23" s="56">
        <f>午餐設計表!K25</f>
        <v>0</v>
      </c>
      <c r="L23" s="63"/>
      <c r="M23" s="57">
        <f>午餐設計表!L25</f>
        <v>0</v>
      </c>
      <c r="N23" s="56">
        <f>午餐設計表!N25</f>
        <v>0</v>
      </c>
      <c r="O23" s="63"/>
      <c r="P23" s="57">
        <f>午餐設計表!O25</f>
        <v>0</v>
      </c>
      <c r="Q23" s="56" t="str">
        <f>午餐設計表!Q25</f>
        <v>香菜(150g/把)</v>
      </c>
      <c r="R23" s="63"/>
      <c r="S23" s="57">
        <f>午餐設計表!R25</f>
        <v>0.5</v>
      </c>
      <c r="T23" s="354"/>
      <c r="U23" s="58" t="str">
        <f>午餐設計表!V24</f>
        <v>30.2 g</v>
      </c>
      <c r="V23" s="62" t="s">
        <v>43</v>
      </c>
      <c r="W23" s="60" t="str">
        <f>午餐設計表!X25</f>
        <v>2.3份</v>
      </c>
    </row>
    <row r="24" spans="1:23" ht="27.75" customHeight="1" x14ac:dyDescent="0.3">
      <c r="A24" s="356" t="s">
        <v>51</v>
      </c>
      <c r="B24" s="56"/>
      <c r="C24" s="56"/>
      <c r="D24" s="56"/>
      <c r="E24" s="56" t="str">
        <f>午餐設計表!E26</f>
        <v>蕃茄丁罐頭(2.5K/罐)</v>
      </c>
      <c r="F24" s="63"/>
      <c r="G24" s="57">
        <f>午餐設計表!F26</f>
        <v>2</v>
      </c>
      <c r="H24" s="56" t="str">
        <f>午餐設計表!H26</f>
        <v>紅蘿蔔(切絲)</v>
      </c>
      <c r="I24" s="63"/>
      <c r="J24" s="57">
        <f>午餐設計表!I26</f>
        <v>1.5</v>
      </c>
      <c r="K24" s="56">
        <f>午餐設計表!K26</f>
        <v>0</v>
      </c>
      <c r="L24" s="63"/>
      <c r="M24" s="57">
        <f>午餐設計表!L26</f>
        <v>0</v>
      </c>
      <c r="N24" s="56">
        <f>午餐設計表!N26</f>
        <v>0</v>
      </c>
      <c r="O24" s="63"/>
      <c r="P24" s="57">
        <f>午餐設計表!O26</f>
        <v>0</v>
      </c>
      <c r="Q24" s="56">
        <f>午餐設計表!Q26</f>
        <v>0</v>
      </c>
      <c r="R24" s="63"/>
      <c r="S24" s="57">
        <f>午餐設計表!R26</f>
        <v>0</v>
      </c>
      <c r="T24" s="354"/>
      <c r="U24" s="61" t="s">
        <v>45</v>
      </c>
      <c r="V24" s="62" t="s">
        <v>46</v>
      </c>
      <c r="W24" s="60" t="str">
        <f>午餐設計表!X26</f>
        <v>0.0份</v>
      </c>
    </row>
    <row r="25" spans="1:23" ht="27.75" customHeight="1" x14ac:dyDescent="0.3">
      <c r="A25" s="356"/>
      <c r="B25" s="56"/>
      <c r="C25" s="56"/>
      <c r="D25" s="56"/>
      <c r="E25" s="56" t="str">
        <f>午餐設計表!E27</f>
        <v>蒜仁(0.6K/包)</v>
      </c>
      <c r="F25" s="63"/>
      <c r="G25" s="57">
        <f>午餐設計表!F27</f>
        <v>1</v>
      </c>
      <c r="H25" s="56" t="str">
        <f>午餐設計表!H27</f>
        <v>木耳(切絲)(QR)</v>
      </c>
      <c r="I25" s="63"/>
      <c r="J25" s="57">
        <f>午餐設計表!I27</f>
        <v>1</v>
      </c>
      <c r="K25" s="56">
        <f>午餐設計表!K27</f>
        <v>0</v>
      </c>
      <c r="L25" s="63"/>
      <c r="M25" s="57">
        <f>午餐設計表!L27</f>
        <v>0</v>
      </c>
      <c r="N25" s="56">
        <f>午餐設計表!N27</f>
        <v>0</v>
      </c>
      <c r="O25" s="63"/>
      <c r="P25" s="57">
        <f>午餐設計表!O27</f>
        <v>0</v>
      </c>
      <c r="Q25" s="56">
        <f>午餐設計表!Q27</f>
        <v>0</v>
      </c>
      <c r="R25" s="63"/>
      <c r="S25" s="57">
        <f>午餐設計表!R27</f>
        <v>0</v>
      </c>
      <c r="T25" s="354"/>
      <c r="U25" s="58" t="str">
        <f>午餐設計表!V25</f>
        <v>34.9 g</v>
      </c>
      <c r="V25" s="64" t="s">
        <v>47</v>
      </c>
      <c r="W25" s="60" t="str">
        <f>午餐設計表!X27</f>
        <v>2.0份</v>
      </c>
    </row>
    <row r="26" spans="1:23" ht="27.75" customHeight="1" x14ac:dyDescent="0.25">
      <c r="A26" s="65" t="s">
        <v>48</v>
      </c>
      <c r="B26" s="56"/>
      <c r="C26" s="63"/>
      <c r="D26" s="56"/>
      <c r="E26" s="56" t="str">
        <f>午餐設計表!E28</f>
        <v>蔥(0.5K/把)</v>
      </c>
      <c r="F26" s="63"/>
      <c r="G26" s="57">
        <f>午餐設計表!F28</f>
        <v>1</v>
      </c>
      <c r="H26" s="56" t="str">
        <f>午餐設計表!H28</f>
        <v>非基改豆皮(Ｋ)</v>
      </c>
      <c r="I26" s="63"/>
      <c r="J26" s="57">
        <f>午餐設計表!I28</f>
        <v>0.3</v>
      </c>
      <c r="K26" s="56">
        <f>午餐設計表!K28</f>
        <v>0</v>
      </c>
      <c r="L26" s="63"/>
      <c r="M26" s="57">
        <f>午餐設計表!L28</f>
        <v>0</v>
      </c>
      <c r="N26" s="56">
        <f>午餐設計表!N28</f>
        <v>0</v>
      </c>
      <c r="O26" s="63"/>
      <c r="P26" s="57">
        <f>午餐設計表!O28</f>
        <v>0</v>
      </c>
      <c r="Q26" s="56">
        <f>午餐設計表!Q28</f>
        <v>0</v>
      </c>
      <c r="R26" s="63"/>
      <c r="S26" s="57">
        <f>午餐設計表!R28</f>
        <v>0</v>
      </c>
      <c r="T26" s="354"/>
      <c r="U26" s="61" t="s">
        <v>49</v>
      </c>
      <c r="V26" s="66"/>
      <c r="W26" s="67"/>
    </row>
    <row r="27" spans="1:23" ht="27.75" customHeight="1" x14ac:dyDescent="0.3">
      <c r="A27" s="76">
        <f>午餐設計表!B30</f>
        <v>381</v>
      </c>
      <c r="B27" s="63"/>
      <c r="C27" s="63"/>
      <c r="D27" s="56"/>
      <c r="E27" s="56" t="str">
        <f>午餐設計表!E29</f>
        <v>蕃茄醬(3K)可果美 1罐,蘑菇醬台塑(3K) 1罐</v>
      </c>
      <c r="F27" s="63"/>
      <c r="G27" s="57">
        <f>午餐設計表!F29</f>
        <v>0</v>
      </c>
      <c r="H27" s="56" t="str">
        <f>午餐設計表!H29</f>
        <v>冬蝦</v>
      </c>
      <c r="I27" s="63"/>
      <c r="J27" s="57">
        <f>午餐設計表!I29</f>
        <v>0.1</v>
      </c>
      <c r="K27" s="56">
        <f>午餐設計表!K29</f>
        <v>0</v>
      </c>
      <c r="L27" s="63"/>
      <c r="M27" s="57">
        <f>午餐設計表!L29</f>
        <v>0</v>
      </c>
      <c r="N27" s="56">
        <f>午餐設計表!N29</f>
        <v>0</v>
      </c>
      <c r="O27" s="63"/>
      <c r="P27" s="57">
        <f>午餐設計表!O29</f>
        <v>0</v>
      </c>
      <c r="Q27" s="56">
        <f>午餐設計表!Q29</f>
        <v>0</v>
      </c>
      <c r="R27" s="63"/>
      <c r="S27" s="57">
        <f>午餐設計表!R29</f>
        <v>0</v>
      </c>
      <c r="T27" s="355"/>
      <c r="U27" s="58" t="str">
        <f>午餐設計表!V22</f>
        <v>708大卡</v>
      </c>
      <c r="V27" s="71"/>
      <c r="W27" s="67"/>
    </row>
    <row r="28" spans="1:23" ht="27.75" customHeight="1" x14ac:dyDescent="0.3">
      <c r="A28" s="50">
        <f>午餐設計表!B31</f>
        <v>4</v>
      </c>
      <c r="B28" s="51" t="str">
        <f>午餐設計表!D31</f>
        <v>五穀米飯</v>
      </c>
      <c r="C28" s="51" t="s">
        <v>34</v>
      </c>
      <c r="D28" s="51"/>
      <c r="E28" s="51" t="str">
        <f>午餐設計表!E31</f>
        <v>蒲燒鯰魚</v>
      </c>
      <c r="F28" s="51"/>
      <c r="G28" s="51"/>
      <c r="H28" s="51" t="str">
        <f>午餐設計表!H31</f>
        <v>韓式燒肉</v>
      </c>
      <c r="I28" s="51"/>
      <c r="J28" s="51"/>
      <c r="K28" s="51" t="str">
        <f>午餐設計表!K31</f>
        <v>桂竹筍炒肉絲</v>
      </c>
      <c r="L28" s="51"/>
      <c r="M28" s="51"/>
      <c r="N28" s="51" t="str">
        <f>午餐設計表!N31</f>
        <v>炒履歷青江菜</v>
      </c>
      <c r="O28" s="51"/>
      <c r="P28" s="51"/>
      <c r="Q28" s="51" t="str">
        <f>午餐設計表!Q31</f>
        <v>排骨貢丸湯</v>
      </c>
      <c r="R28" s="51"/>
      <c r="S28" s="51"/>
      <c r="T28" s="353">
        <f>午餐設計表!T31</f>
        <v>0</v>
      </c>
      <c r="U28" s="52" t="s">
        <v>36</v>
      </c>
      <c r="V28" s="53" t="s">
        <v>37</v>
      </c>
      <c r="W28" s="54" t="str">
        <f>午餐設計表!X31</f>
        <v>3.7份</v>
      </c>
    </row>
    <row r="29" spans="1:23" ht="27.75" customHeight="1" x14ac:dyDescent="0.3">
      <c r="A29" s="55" t="s">
        <v>38</v>
      </c>
      <c r="B29" s="56"/>
      <c r="C29" s="56"/>
      <c r="D29" s="56"/>
      <c r="E29" s="56" t="str">
        <f>午餐設計表!E32</f>
        <v>蒲燒鯰魚(45g)(QR)(半成品)</v>
      </c>
      <c r="F29" s="56"/>
      <c r="G29" s="57">
        <f>午餐設計表!F32</f>
        <v>381</v>
      </c>
      <c r="H29" s="56" t="str">
        <f>午餐設計表!H32</f>
        <v>黃豆芽</v>
      </c>
      <c r="I29" s="56"/>
      <c r="J29" s="57">
        <f>午餐設計表!I32</f>
        <v>12</v>
      </c>
      <c r="K29" s="56" t="str">
        <f>午餐設計表!K32</f>
        <v>熟桂竹筍(切)淨重</v>
      </c>
      <c r="L29" s="56"/>
      <c r="M29" s="57">
        <f>午餐設計表!L32</f>
        <v>26</v>
      </c>
      <c r="N29" s="56" t="str">
        <f>午餐設計表!N32</f>
        <v>履歷青江菜(切實重)</v>
      </c>
      <c r="O29" s="56"/>
      <c r="P29" s="57">
        <f>午餐設計表!O32</f>
        <v>29</v>
      </c>
      <c r="Q29" s="56" t="str">
        <f>午餐設計表!Q32</f>
        <v>貢丸(小)(國產)</v>
      </c>
      <c r="R29" s="56"/>
      <c r="S29" s="57">
        <f>午餐設計表!R32</f>
        <v>5</v>
      </c>
      <c r="T29" s="354"/>
      <c r="U29" s="58" t="str">
        <f>午餐設計表!V32</f>
        <v>74.9 g</v>
      </c>
      <c r="V29" s="59" t="s">
        <v>39</v>
      </c>
      <c r="W29" s="60" t="str">
        <f>午餐設計表!X32</f>
        <v>0.0份</v>
      </c>
    </row>
    <row r="30" spans="1:23" ht="27.75" customHeight="1" x14ac:dyDescent="0.3">
      <c r="A30" s="55">
        <f>午餐設計表!B33</f>
        <v>17</v>
      </c>
      <c r="B30" s="56"/>
      <c r="C30" s="56"/>
      <c r="D30" s="56"/>
      <c r="E30" s="56" t="str">
        <f>午餐設計表!E33</f>
        <v>蒲燒鯰魚(45g)備品(QR)(半成品)</v>
      </c>
      <c r="F30" s="56"/>
      <c r="G30" s="57">
        <f>午餐設計表!F33</f>
        <v>30</v>
      </c>
      <c r="H30" s="56" t="str">
        <f>午餐設計表!H33</f>
        <v>洋蔥(切絲)</v>
      </c>
      <c r="I30" s="56"/>
      <c r="J30" s="57">
        <f>午餐設計表!I33</f>
        <v>6</v>
      </c>
      <c r="K30" s="56" t="str">
        <f>午餐設計表!K33</f>
        <v>溫體肉絲(井野)(臺灣)</v>
      </c>
      <c r="L30" s="56"/>
      <c r="M30" s="57">
        <f>午餐設計表!L33</f>
        <v>4</v>
      </c>
      <c r="N30" s="56" t="str">
        <f>午餐設計表!N33</f>
        <v>碎蒜(0.6K/包)</v>
      </c>
      <c r="O30" s="56"/>
      <c r="P30" s="57">
        <f>午餐設計表!O33</f>
        <v>1</v>
      </c>
      <c r="Q30" s="56" t="str">
        <f>午餐設計表!Q33</f>
        <v>小排骨(肉)井野</v>
      </c>
      <c r="R30" s="56"/>
      <c r="S30" s="57">
        <f>午餐設計表!R33</f>
        <v>3</v>
      </c>
      <c r="T30" s="354"/>
      <c r="U30" s="61" t="s">
        <v>40</v>
      </c>
      <c r="V30" s="62" t="s">
        <v>41</v>
      </c>
      <c r="W30" s="60" t="str">
        <f>午餐設計表!X33</f>
        <v>2.6份</v>
      </c>
    </row>
    <row r="31" spans="1:23" ht="27.75" customHeight="1" x14ac:dyDescent="0.3">
      <c r="A31" s="55" t="s">
        <v>42</v>
      </c>
      <c r="B31" s="63"/>
      <c r="C31" s="63"/>
      <c r="D31" s="56"/>
      <c r="E31" s="56" t="str">
        <f>午餐設計表!E34</f>
        <v>白芝麻(熟)</v>
      </c>
      <c r="F31" s="63"/>
      <c r="G31" s="57">
        <f>午餐設計表!F34</f>
        <v>0.2</v>
      </c>
      <c r="H31" s="56" t="str">
        <f>午餐設計表!H34</f>
        <v>溫體肉片(井野)(臺灣)</v>
      </c>
      <c r="I31" s="56"/>
      <c r="J31" s="57">
        <f>午餐設計表!I34</f>
        <v>6</v>
      </c>
      <c r="K31" s="56" t="str">
        <f>午餐設計表!K34</f>
        <v>紅蘿蔔(切絲)</v>
      </c>
      <c r="L31" s="63"/>
      <c r="M31" s="57">
        <f>午餐設計表!L34</f>
        <v>1</v>
      </c>
      <c r="N31" s="56">
        <f>午餐設計表!N34</f>
        <v>0</v>
      </c>
      <c r="O31" s="63"/>
      <c r="P31" s="57">
        <f>午餐設計表!O34</f>
        <v>0</v>
      </c>
      <c r="Q31" s="56" t="str">
        <f>午餐設計表!Q34</f>
        <v>芹菜(末)</v>
      </c>
      <c r="R31" s="63"/>
      <c r="S31" s="57">
        <f>午餐設計表!R34</f>
        <v>0.5</v>
      </c>
      <c r="T31" s="354"/>
      <c r="U31" s="58" t="str">
        <f>午餐設計表!V33</f>
        <v>15.4 g</v>
      </c>
      <c r="V31" s="62" t="s">
        <v>43</v>
      </c>
      <c r="W31" s="60" t="str">
        <f>午餐設計表!X34</f>
        <v>2.0份</v>
      </c>
    </row>
    <row r="32" spans="1:23" ht="27.75" customHeight="1" x14ac:dyDescent="0.3">
      <c r="A32" s="356" t="s">
        <v>52</v>
      </c>
      <c r="B32" s="63"/>
      <c r="C32" s="63"/>
      <c r="D32" s="56"/>
      <c r="E32" s="56">
        <f>午餐設計表!E35</f>
        <v>0</v>
      </c>
      <c r="F32" s="63"/>
      <c r="G32" s="57">
        <f>午餐設計表!F35</f>
        <v>0</v>
      </c>
      <c r="H32" s="56" t="str">
        <f>午餐設計表!H35</f>
        <v>紅蘿蔔(切絲)</v>
      </c>
      <c r="I32" s="56"/>
      <c r="J32" s="57">
        <f>午餐設計表!I35</f>
        <v>3</v>
      </c>
      <c r="K32" s="56">
        <f>午餐設計表!K35</f>
        <v>0</v>
      </c>
      <c r="L32" s="63"/>
      <c r="M32" s="57">
        <f>午餐設計表!L35</f>
        <v>0</v>
      </c>
      <c r="N32" s="56">
        <f>午餐設計表!N35</f>
        <v>0</v>
      </c>
      <c r="O32" s="63"/>
      <c r="P32" s="57">
        <f>午餐設計表!O35</f>
        <v>0</v>
      </c>
      <c r="Q32" s="56">
        <f>午餐設計表!Q35</f>
        <v>0</v>
      </c>
      <c r="R32" s="63"/>
      <c r="S32" s="57">
        <f>午餐設計表!R35</f>
        <v>0</v>
      </c>
      <c r="T32" s="354"/>
      <c r="U32" s="61" t="s">
        <v>45</v>
      </c>
      <c r="V32" s="62" t="s">
        <v>46</v>
      </c>
      <c r="W32" s="60" t="str">
        <f>午餐設計表!X35</f>
        <v>0.0份</v>
      </c>
    </row>
    <row r="33" spans="1:23" ht="27.75" customHeight="1" x14ac:dyDescent="0.3">
      <c r="A33" s="356"/>
      <c r="B33" s="63"/>
      <c r="C33" s="63"/>
      <c r="D33" s="56"/>
      <c r="E33" s="56">
        <f>午餐設計表!E36</f>
        <v>0</v>
      </c>
      <c r="F33" s="63"/>
      <c r="G33" s="57">
        <f>午餐設計表!F36</f>
        <v>0</v>
      </c>
      <c r="H33" s="56" t="str">
        <f>午餐設計表!H36</f>
        <v>白芝麻(熟)</v>
      </c>
      <c r="I33" s="63"/>
      <c r="J33" s="57">
        <f>午餐設計表!I36</f>
        <v>0.2</v>
      </c>
      <c r="K33" s="56">
        <f>午餐設計表!K36</f>
        <v>0</v>
      </c>
      <c r="L33" s="63"/>
      <c r="M33" s="57">
        <f>午餐設計表!L36</f>
        <v>0</v>
      </c>
      <c r="N33" s="56">
        <f>午餐設計表!N36</f>
        <v>0</v>
      </c>
      <c r="O33" s="63"/>
      <c r="P33" s="57">
        <f>午餐設計表!O36</f>
        <v>0</v>
      </c>
      <c r="Q33" s="56">
        <f>午餐設計表!Q36</f>
        <v>0</v>
      </c>
      <c r="R33" s="63"/>
      <c r="S33" s="57">
        <f>午餐設計表!R36</f>
        <v>0</v>
      </c>
      <c r="T33" s="354"/>
      <c r="U33" s="58" t="str">
        <f>午餐設計表!V34</f>
        <v>25.9 g</v>
      </c>
      <c r="V33" s="64" t="s">
        <v>47</v>
      </c>
      <c r="W33" s="60" t="str">
        <f>午餐設計表!X36</f>
        <v>1.5份</v>
      </c>
    </row>
    <row r="34" spans="1:23" ht="27.75" customHeight="1" x14ac:dyDescent="0.25">
      <c r="A34" s="65" t="s">
        <v>48</v>
      </c>
      <c r="B34" s="63"/>
      <c r="C34" s="63"/>
      <c r="D34" s="56"/>
      <c r="E34" s="56">
        <f>午餐設計表!E37</f>
        <v>0</v>
      </c>
      <c r="F34" s="63"/>
      <c r="G34" s="57">
        <f>午餐設計表!F37</f>
        <v>0</v>
      </c>
      <c r="H34" s="56">
        <f>午餐設計表!H37</f>
        <v>0</v>
      </c>
      <c r="I34" s="63"/>
      <c r="J34" s="57">
        <f>午餐設計表!I37</f>
        <v>0</v>
      </c>
      <c r="K34" s="56">
        <f>午餐設計表!K37</f>
        <v>0</v>
      </c>
      <c r="L34" s="63"/>
      <c r="M34" s="57">
        <f>午餐設計表!L37</f>
        <v>0</v>
      </c>
      <c r="N34" s="56">
        <f>午餐設計表!N37</f>
        <v>0</v>
      </c>
      <c r="O34" s="63"/>
      <c r="P34" s="57">
        <f>午餐設計表!O37</f>
        <v>0</v>
      </c>
      <c r="Q34" s="56">
        <f>午餐設計表!Q37</f>
        <v>0</v>
      </c>
      <c r="R34" s="63"/>
      <c r="S34" s="57">
        <f>午餐設計表!R37</f>
        <v>0</v>
      </c>
      <c r="T34" s="354"/>
      <c r="U34" s="61" t="s">
        <v>49</v>
      </c>
      <c r="V34" s="66"/>
      <c r="W34" s="67"/>
    </row>
    <row r="35" spans="1:23" ht="27.75" customHeight="1" x14ac:dyDescent="0.3">
      <c r="A35" s="73">
        <f>午餐設計表!B39</f>
        <v>381</v>
      </c>
      <c r="B35" s="63"/>
      <c r="C35" s="63"/>
      <c r="D35" s="56"/>
      <c r="E35" s="56">
        <f>午餐設計表!E38</f>
        <v>0</v>
      </c>
      <c r="F35" s="63"/>
      <c r="G35" s="57">
        <f>午餐設計表!F38</f>
        <v>0</v>
      </c>
      <c r="H35" s="56">
        <f>午餐設計表!H38</f>
        <v>0</v>
      </c>
      <c r="I35" s="63"/>
      <c r="J35" s="57">
        <f>午餐設計表!I38</f>
        <v>0</v>
      </c>
      <c r="K35" s="56">
        <f>午餐設計表!K38</f>
        <v>0</v>
      </c>
      <c r="L35" s="63"/>
      <c r="M35" s="57">
        <f>午餐設計表!L38</f>
        <v>0</v>
      </c>
      <c r="N35" s="56">
        <f>午餐設計表!N38</f>
        <v>0</v>
      </c>
      <c r="O35" s="63"/>
      <c r="P35" s="57">
        <f>午餐設計表!O38</f>
        <v>0</v>
      </c>
      <c r="Q35" s="56">
        <f>午餐設計表!Q38</f>
        <v>0</v>
      </c>
      <c r="R35" s="63"/>
      <c r="S35" s="57">
        <f>午餐設計表!R38</f>
        <v>0</v>
      </c>
      <c r="T35" s="355"/>
      <c r="U35" s="58" t="str">
        <f>午餐設計表!V31</f>
        <v>532大卡</v>
      </c>
      <c r="V35" s="74"/>
      <c r="W35" s="67"/>
    </row>
    <row r="36" spans="1:23" ht="27.75" customHeight="1" x14ac:dyDescent="0.3">
      <c r="A36" s="50">
        <f>午餐設計表!B40</f>
        <v>4</v>
      </c>
      <c r="B36" s="51" t="str">
        <f>午餐設計表!D40</f>
        <v>紫米飯</v>
      </c>
      <c r="C36" s="51" t="s">
        <v>34</v>
      </c>
      <c r="D36" s="51"/>
      <c r="E36" s="51" t="str">
        <f>午餐設計表!E40</f>
        <v>香滷雞排</v>
      </c>
      <c r="F36" s="51"/>
      <c r="G36" s="51"/>
      <c r="H36" s="51" t="str">
        <f>午餐設計表!H40</f>
        <v>蕃茄炒蛋</v>
      </c>
      <c r="I36" s="51"/>
      <c r="J36" s="51"/>
      <c r="K36" s="51" t="str">
        <f>午餐設計表!K40</f>
        <v>醬燒冬瓜</v>
      </c>
      <c r="L36" s="51"/>
      <c r="M36" s="51"/>
      <c r="N36" s="51" t="str">
        <f>午餐設計表!N40</f>
        <v>炒有機蕹菜</v>
      </c>
      <c r="O36" s="51"/>
      <c r="P36" s="51"/>
      <c r="Q36" s="51" t="str">
        <f>午餐設計表!Q40</f>
        <v>玉米濃湯</v>
      </c>
      <c r="R36" s="51"/>
      <c r="S36" s="51"/>
      <c r="T36" s="353" t="str">
        <f>午餐設計表!T40</f>
        <v>水果(381+10)(精進20元)</v>
      </c>
      <c r="U36" s="52" t="s">
        <v>36</v>
      </c>
      <c r="V36" s="53" t="s">
        <v>37</v>
      </c>
      <c r="W36" s="54" t="str">
        <f>午餐設計表!X40</f>
        <v>7.5份</v>
      </c>
    </row>
    <row r="37" spans="1:23" ht="27.75" customHeight="1" x14ac:dyDescent="0.3">
      <c r="A37" s="55" t="s">
        <v>38</v>
      </c>
      <c r="B37" s="56"/>
      <c r="C37" s="56"/>
      <c r="D37" s="56"/>
      <c r="E37" s="56" t="str">
        <f>午餐設計表!E41</f>
        <v>雞排(6)(QR)醃料-滷</v>
      </c>
      <c r="F37" s="56"/>
      <c r="G37" s="57">
        <f>午餐設計表!F41</f>
        <v>381</v>
      </c>
      <c r="H37" s="56" t="str">
        <f>午餐設計表!H41</f>
        <v>洗選蛋(QR)</v>
      </c>
      <c r="I37" s="56"/>
      <c r="J37" s="57">
        <f>午餐設計表!I41</f>
        <v>22</v>
      </c>
      <c r="K37" s="56" t="str">
        <f>午餐設計表!K41</f>
        <v>冬瓜(切大丁)</v>
      </c>
      <c r="L37" s="56"/>
      <c r="M37" s="57">
        <f>午餐設計表!L41</f>
        <v>16</v>
      </c>
      <c r="N37" s="56" t="str">
        <f>午餐設計表!N41</f>
        <v>有機空心菜(尚紘-切實重)</v>
      </c>
      <c r="O37" s="56"/>
      <c r="P37" s="57">
        <f>午餐設計表!O41</f>
        <v>29</v>
      </c>
      <c r="Q37" s="77" t="str">
        <f>午餐設計表!Q41</f>
        <v>玉米粒(QR-K)</v>
      </c>
      <c r="R37" s="56"/>
      <c r="S37" s="57">
        <f>午餐設計表!R41</f>
        <v>7</v>
      </c>
      <c r="T37" s="354"/>
      <c r="U37" s="58" t="str">
        <f>午餐設計表!V41</f>
        <v>135.4 g</v>
      </c>
      <c r="V37" s="59" t="s">
        <v>39</v>
      </c>
      <c r="W37" s="60" t="str">
        <f>午餐設計表!X41</f>
        <v>0.0份</v>
      </c>
    </row>
    <row r="38" spans="1:23" ht="27.75" customHeight="1" x14ac:dyDescent="0.3">
      <c r="A38" s="55">
        <f>午餐設計表!B42</f>
        <v>18</v>
      </c>
      <c r="B38" s="56"/>
      <c r="C38" s="56"/>
      <c r="D38" s="56"/>
      <c r="E38" s="56" t="str">
        <f>午餐設計表!E42</f>
        <v>雞排(6)(QR)醃料-滷(備品)</v>
      </c>
      <c r="F38" s="56"/>
      <c r="G38" s="57">
        <f>午餐設計表!F42</f>
        <v>30</v>
      </c>
      <c r="H38" s="56" t="str">
        <f>午餐設計表!H42</f>
        <v>蕃茄丁罐頭(2.5K/罐)</v>
      </c>
      <c r="I38" s="56"/>
      <c r="J38" s="57">
        <f>午餐設計表!I42</f>
        <v>4</v>
      </c>
      <c r="K38" s="56" t="str">
        <f>午餐設計表!K42</f>
        <v>非基改三角油腐丁小</v>
      </c>
      <c r="L38" s="56"/>
      <c r="M38" s="78">
        <f>午餐設計表!L42</f>
        <v>9</v>
      </c>
      <c r="N38" s="56" t="str">
        <f>午餐設計表!N42</f>
        <v>碎蒜(0.6K/包)</v>
      </c>
      <c r="O38" s="56"/>
      <c r="P38" s="78">
        <f>午餐設計表!O42</f>
        <v>1</v>
      </c>
      <c r="Q38" s="79" t="str">
        <f>午餐設計表!Q42</f>
        <v>洗選蛋(QR)</v>
      </c>
      <c r="R38" s="80"/>
      <c r="S38" s="57">
        <f>午餐設計表!R42</f>
        <v>3</v>
      </c>
      <c r="T38" s="354"/>
      <c r="U38" s="61" t="s">
        <v>40</v>
      </c>
      <c r="V38" s="62" t="s">
        <v>41</v>
      </c>
      <c r="W38" s="60" t="str">
        <f>午餐設計表!X42</f>
        <v>3.7份</v>
      </c>
    </row>
    <row r="39" spans="1:23" ht="27.75" customHeight="1" x14ac:dyDescent="0.3">
      <c r="A39" s="55" t="s">
        <v>42</v>
      </c>
      <c r="B39" s="56"/>
      <c r="C39" s="56"/>
      <c r="D39" s="56"/>
      <c r="E39" s="56" t="str">
        <f>午餐設計表!E43</f>
        <v>滷包(30g-小包)</v>
      </c>
      <c r="F39" s="56"/>
      <c r="G39" s="57">
        <f>午餐設計表!F43</f>
        <v>3</v>
      </c>
      <c r="H39" s="56" t="str">
        <f>午餐設計表!H43</f>
        <v>蕃茄醬(3K)可果美</v>
      </c>
      <c r="I39" s="63"/>
      <c r="J39" s="57">
        <f>午餐設計表!I43</f>
        <v>1</v>
      </c>
      <c r="K39" s="56" t="str">
        <f>午餐設計表!K43</f>
        <v>溫體絞肉(井野)(臺灣)</v>
      </c>
      <c r="L39" s="56"/>
      <c r="M39" s="78">
        <f>午餐設計表!L43</f>
        <v>3</v>
      </c>
      <c r="N39" s="56">
        <f>午餐設計表!N43</f>
        <v>0</v>
      </c>
      <c r="O39" s="56"/>
      <c r="P39" s="78">
        <f>午餐設計表!O43</f>
        <v>0</v>
      </c>
      <c r="Q39" s="79" t="str">
        <f>午餐設計表!Q43</f>
        <v>洋蔥(切小丁)</v>
      </c>
      <c r="R39" s="80"/>
      <c r="S39" s="57">
        <f>午餐設計表!R43</f>
        <v>2</v>
      </c>
      <c r="T39" s="354"/>
      <c r="U39" s="58" t="str">
        <f>午餐設計表!V42</f>
        <v>30.6 g</v>
      </c>
      <c r="V39" s="62" t="s">
        <v>43</v>
      </c>
      <c r="W39" s="60" t="str">
        <f>午餐設計表!X43</f>
        <v>1.7份</v>
      </c>
    </row>
    <row r="40" spans="1:23" ht="27.75" customHeight="1" x14ac:dyDescent="0.3">
      <c r="A40" s="356" t="s">
        <v>53</v>
      </c>
      <c r="B40" s="56"/>
      <c r="C40" s="56"/>
      <c r="D40" s="56"/>
      <c r="E40" s="56" t="str">
        <f>午餐設計表!E44</f>
        <v>蒜仁(0.6K/包)</v>
      </c>
      <c r="F40" s="56"/>
      <c r="G40" s="57">
        <f>午餐設計表!F44</f>
        <v>1</v>
      </c>
      <c r="H40" s="56" t="str">
        <f>午餐設計表!H44</f>
        <v>蔥(0.5K/把)</v>
      </c>
      <c r="I40" s="63"/>
      <c r="J40" s="57">
        <f>午餐設計表!I44</f>
        <v>0.5</v>
      </c>
      <c r="K40" s="56" t="str">
        <f>午餐設計表!K44</f>
        <v>濕香菇(QR)</v>
      </c>
      <c r="L40" s="56"/>
      <c r="M40" s="78">
        <f>午餐設計表!L44</f>
        <v>2</v>
      </c>
      <c r="N40" s="56">
        <f>午餐設計表!N44</f>
        <v>0</v>
      </c>
      <c r="O40" s="56"/>
      <c r="P40" s="78">
        <f>午餐設計表!O44</f>
        <v>0</v>
      </c>
      <c r="Q40" s="79" t="str">
        <f>午餐設計表!Q44</f>
        <v>玉米濃湯粉(1K)</v>
      </c>
      <c r="R40" s="80"/>
      <c r="S40" s="57">
        <f>午餐設計表!R44</f>
        <v>2</v>
      </c>
      <c r="T40" s="354"/>
      <c r="U40" s="61" t="s">
        <v>45</v>
      </c>
      <c r="V40" s="62" t="s">
        <v>46</v>
      </c>
      <c r="W40" s="60" t="str">
        <f>午餐設計表!X44</f>
        <v>1.0份</v>
      </c>
    </row>
    <row r="41" spans="1:23" ht="27.75" customHeight="1" x14ac:dyDescent="0.3">
      <c r="A41" s="356"/>
      <c r="B41" s="63"/>
      <c r="C41" s="63"/>
      <c r="D41" s="56"/>
      <c r="E41" s="56" t="str">
        <f>午餐設計表!E45</f>
        <v>蔥(0.5K/把)</v>
      </c>
      <c r="F41" s="63"/>
      <c r="G41" s="57">
        <f>午餐設計表!F45</f>
        <v>1</v>
      </c>
      <c r="H41" s="56">
        <f>午餐設計表!H45</f>
        <v>0</v>
      </c>
      <c r="I41" s="63"/>
      <c r="J41" s="57">
        <f>午餐設計表!I45</f>
        <v>0</v>
      </c>
      <c r="K41" s="56" t="str">
        <f>午餐設計表!K45</f>
        <v>紅蘿蔔(切中丁)</v>
      </c>
      <c r="L41" s="63"/>
      <c r="M41" s="78">
        <f>午餐設計表!L45</f>
        <v>2</v>
      </c>
      <c r="N41" s="56">
        <f>午餐設計表!N45</f>
        <v>0</v>
      </c>
      <c r="O41" s="63"/>
      <c r="P41" s="78">
        <f>午餐設計表!O45</f>
        <v>0</v>
      </c>
      <c r="Q41" s="79" t="str">
        <f>午餐設計表!Q45</f>
        <v>安佳無鹽奶油(454g)</v>
      </c>
      <c r="R41" s="81"/>
      <c r="S41" s="57">
        <f>午餐設計表!R45</f>
        <v>1</v>
      </c>
      <c r="T41" s="354"/>
      <c r="U41" s="58" t="str">
        <f>午餐設計表!V43</f>
        <v>37.5 g</v>
      </c>
      <c r="V41" s="64" t="s">
        <v>47</v>
      </c>
      <c r="W41" s="60" t="str">
        <f>午餐設計表!X45</f>
        <v>2.9份</v>
      </c>
    </row>
    <row r="42" spans="1:23" ht="27.75" customHeight="1" x14ac:dyDescent="0.25">
      <c r="A42" s="65" t="s">
        <v>48</v>
      </c>
      <c r="B42" s="63"/>
      <c r="C42" s="63"/>
      <c r="D42" s="56"/>
      <c r="E42" s="56" t="str">
        <f>午餐設計表!E46</f>
        <v>薑片(0.6K/包)</v>
      </c>
      <c r="F42" s="63"/>
      <c r="G42" s="57">
        <f>午餐設計表!F46</f>
        <v>1</v>
      </c>
      <c r="H42" s="56">
        <f>午餐設計表!H46</f>
        <v>0</v>
      </c>
      <c r="I42" s="63"/>
      <c r="J42" s="57">
        <f>午餐設計表!I46</f>
        <v>0</v>
      </c>
      <c r="K42" s="56" t="str">
        <f>午餐設計表!K46</f>
        <v>薑片(0.3K)</v>
      </c>
      <c r="L42" s="63"/>
      <c r="M42" s="78">
        <f>午餐設計表!L46</f>
        <v>1</v>
      </c>
      <c r="N42" s="56">
        <f>午餐設計表!N46</f>
        <v>0</v>
      </c>
      <c r="O42" s="63"/>
      <c r="P42" s="78">
        <f>午餐設計表!O46</f>
        <v>0</v>
      </c>
      <c r="Q42" s="79" t="str">
        <f>午餐設計表!Q46</f>
        <v>玉米醬(大-3K)</v>
      </c>
      <c r="R42" s="81"/>
      <c r="S42" s="57">
        <f>午餐設計表!R46</f>
        <v>1</v>
      </c>
      <c r="T42" s="354"/>
      <c r="U42" s="61" t="s">
        <v>49</v>
      </c>
      <c r="V42" s="66"/>
      <c r="W42" s="67"/>
    </row>
    <row r="43" spans="1:23" ht="27.75" customHeight="1" thickBot="1" x14ac:dyDescent="0.35">
      <c r="A43" s="82">
        <f>午餐設計表!B48</f>
        <v>381</v>
      </c>
      <c r="B43" s="83"/>
      <c r="C43" s="83"/>
      <c r="D43" s="84"/>
      <c r="E43" s="85">
        <f>午餐設計表!E47</f>
        <v>0</v>
      </c>
      <c r="F43" s="86"/>
      <c r="G43" s="87">
        <f>午餐設計表!F47</f>
        <v>0</v>
      </c>
      <c r="H43" s="85">
        <f>午餐設計表!H47</f>
        <v>0</v>
      </c>
      <c r="I43" s="86"/>
      <c r="J43" s="87">
        <f>午餐設計表!I47</f>
        <v>0</v>
      </c>
      <c r="K43" s="85">
        <f>午餐設計表!K47</f>
        <v>0</v>
      </c>
      <c r="L43" s="86"/>
      <c r="M43" s="88">
        <f>午餐設計表!L47</f>
        <v>0</v>
      </c>
      <c r="N43" s="85">
        <f>午餐設計表!N47</f>
        <v>0</v>
      </c>
      <c r="O43" s="86"/>
      <c r="P43" s="88">
        <f>午餐設計表!O47</f>
        <v>0</v>
      </c>
      <c r="Q43" s="89" t="str">
        <f>午餐設計表!Q47</f>
        <v>碎培根(津谷)CAS</v>
      </c>
      <c r="R43" s="90"/>
      <c r="S43" s="87">
        <f>午餐設計表!R47</f>
        <v>1</v>
      </c>
      <c r="T43" s="359"/>
      <c r="U43" s="91" t="str">
        <f>午餐設計表!V40</f>
        <v>976大卡</v>
      </c>
      <c r="V43" s="92"/>
      <c r="W43" s="93"/>
    </row>
    <row r="45" spans="1:23" x14ac:dyDescent="0.25">
      <c r="A45" s="358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358"/>
      <c r="C45" s="358"/>
      <c r="D45" s="358"/>
      <c r="E45" s="358"/>
      <c r="F45" s="358"/>
      <c r="G45" s="358"/>
      <c r="H45" s="358"/>
      <c r="I45" s="358"/>
      <c r="J45" s="358"/>
      <c r="K45" s="358"/>
      <c r="L45" s="358"/>
      <c r="M45" s="358"/>
      <c r="N45" s="358"/>
      <c r="O45" s="358"/>
      <c r="P45" s="358"/>
      <c r="Q45" s="358"/>
      <c r="R45" s="358"/>
      <c r="S45" s="358"/>
      <c r="T45" s="358"/>
      <c r="U45" s="358"/>
      <c r="V45" s="358"/>
      <c r="W45" s="358"/>
    </row>
  </sheetData>
  <mergeCells count="12">
    <mergeCell ref="A45:W45"/>
    <mergeCell ref="T28:T35"/>
    <mergeCell ref="A32:A33"/>
    <mergeCell ref="T36:T43"/>
    <mergeCell ref="A40:A41"/>
    <mergeCell ref="T20:T27"/>
    <mergeCell ref="A24:A25"/>
    <mergeCell ref="A1:W1"/>
    <mergeCell ref="T4:T11"/>
    <mergeCell ref="A8:A9"/>
    <mergeCell ref="T12:T19"/>
    <mergeCell ref="A16:A17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D51"/>
  <sheetViews>
    <sheetView showZeros="0" topLeftCell="A28" zoomScale="90" zoomScaleNormal="90" workbookViewId="0">
      <selection activeCell="A45" sqref="A45:BA45"/>
    </sheetView>
  </sheetViews>
  <sheetFormatPr defaultRowHeight="16.5" x14ac:dyDescent="0.25"/>
  <cols>
    <col min="1" max="1" width="4.5" customWidth="1"/>
    <col min="2" max="2" width="4.625" customWidth="1"/>
    <col min="3" max="4" width="4.125" customWidth="1"/>
    <col min="5" max="5" width="5.25" customWidth="1"/>
    <col min="6" max="6" width="5.5" customWidth="1"/>
    <col min="7" max="8" width="6.875" customWidth="1"/>
    <col min="9" max="9" width="5.5" style="303" customWidth="1"/>
    <col min="10" max="10" width="4.125" style="303" hidden="1" customWidth="1"/>
    <col min="11" max="12" width="3.75" hidden="1" customWidth="1"/>
    <col min="13" max="13" width="4.625" customWidth="1"/>
    <col min="14" max="15" width="4.125" customWidth="1"/>
    <col min="16" max="16" width="5.25" customWidth="1"/>
    <col min="17" max="17" width="5.5" customWidth="1"/>
    <col min="18" max="18" width="6.75" customWidth="1"/>
    <col min="19" max="19" width="6.875" customWidth="1"/>
    <col min="20" max="20" width="5.5" style="303" customWidth="1"/>
    <col min="21" max="21" width="4.75" style="303" hidden="1" customWidth="1"/>
    <col min="22" max="23" width="3.75" hidden="1" customWidth="1"/>
    <col min="24" max="24" width="4.625" customWidth="1"/>
    <col min="25" max="26" width="4.125" customWidth="1"/>
    <col min="27" max="27" width="5.25" customWidth="1"/>
    <col min="28" max="28" width="5.5" customWidth="1"/>
    <col min="29" max="30" width="6.875" customWidth="1"/>
    <col min="31" max="31" width="5.5" style="303" customWidth="1"/>
    <col min="32" max="32" width="4.75" style="303" hidden="1" customWidth="1"/>
    <col min="33" max="34" width="3.75" hidden="1" customWidth="1"/>
    <col min="35" max="35" width="4.625" customWidth="1"/>
    <col min="36" max="37" width="4.125" customWidth="1"/>
    <col min="38" max="38" width="5.25" customWidth="1"/>
    <col min="39" max="39" width="5.5" customWidth="1"/>
    <col min="40" max="40" width="6.875" customWidth="1"/>
    <col min="41" max="41" width="6.75" customWidth="1"/>
    <col min="42" max="42" width="5.5" style="303" customWidth="1"/>
    <col min="43" max="43" width="4.75" style="303" hidden="1" customWidth="1"/>
    <col min="44" max="45" width="3.75" hidden="1" customWidth="1"/>
    <col min="46" max="46" width="4.625" customWidth="1"/>
    <col min="47" max="48" width="4.125" customWidth="1"/>
    <col min="49" max="49" width="5.25" customWidth="1"/>
    <col min="50" max="50" width="5.5" customWidth="1"/>
    <col min="51" max="51" width="6.875" customWidth="1"/>
    <col min="52" max="52" width="6.75" customWidth="1"/>
    <col min="53" max="53" width="5.5" style="303" customWidth="1"/>
    <col min="54" max="54" width="4.75" style="303" hidden="1" customWidth="1"/>
    <col min="55" max="55" width="3.75" hidden="1" customWidth="1"/>
    <col min="56" max="56" width="3.875" hidden="1" customWidth="1"/>
  </cols>
  <sheetData>
    <row r="1" spans="1:56" ht="20.25" customHeight="1" thickBot="1" x14ac:dyDescent="0.3">
      <c r="B1" s="360" t="str">
        <f>午餐設計表!B1</f>
        <v>0129 彰化縣線西鄉線西國中 113學年度第2學期第10週午餐菜單</v>
      </c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V1" s="360"/>
      <c r="W1" s="360"/>
      <c r="X1" s="360"/>
      <c r="Y1" s="360"/>
      <c r="Z1" s="360"/>
      <c r="AA1" s="360"/>
      <c r="AB1" s="360"/>
      <c r="AC1" s="360"/>
      <c r="AD1" s="360"/>
      <c r="AE1" s="360"/>
      <c r="AF1" s="360"/>
      <c r="AG1" s="360"/>
      <c r="AH1" s="360"/>
      <c r="AI1" s="360"/>
      <c r="AJ1" s="360"/>
      <c r="AK1" s="360"/>
      <c r="AL1" s="360"/>
      <c r="AM1" s="360"/>
      <c r="AN1" s="360"/>
      <c r="AO1" s="116"/>
      <c r="AP1" s="117"/>
      <c r="AQ1" s="117"/>
      <c r="AR1" s="116"/>
      <c r="AS1" s="116"/>
      <c r="AT1" s="361" t="s">
        <v>58</v>
      </c>
      <c r="AU1" s="361"/>
      <c r="AV1" s="361"/>
      <c r="AW1" s="361"/>
      <c r="AX1" s="361"/>
      <c r="AY1" s="361"/>
      <c r="AZ1" s="361"/>
      <c r="BA1" s="361"/>
      <c r="BB1" s="118"/>
      <c r="BC1" s="119"/>
      <c r="BD1" s="119"/>
    </row>
    <row r="2" spans="1:56" ht="19.5" x14ac:dyDescent="0.25">
      <c r="A2" s="120"/>
      <c r="B2" s="121"/>
      <c r="C2" s="121">
        <f>午餐設計表!B4</f>
        <v>4</v>
      </c>
      <c r="D2" s="121" t="s">
        <v>3</v>
      </c>
      <c r="E2" s="121">
        <f>午餐設計表!B6</f>
        <v>14</v>
      </c>
      <c r="F2" s="121" t="s">
        <v>59</v>
      </c>
      <c r="G2" s="121" t="s">
        <v>60</v>
      </c>
      <c r="H2" s="122"/>
      <c r="I2" s="123"/>
      <c r="J2" s="362"/>
      <c r="K2" s="363"/>
      <c r="L2" s="364"/>
      <c r="M2" s="124"/>
      <c r="N2" s="121">
        <f>午餐設計表!B13</f>
        <v>4</v>
      </c>
      <c r="O2" s="121" t="s">
        <v>3</v>
      </c>
      <c r="P2" s="121">
        <f>午餐設計表!B15</f>
        <v>15</v>
      </c>
      <c r="Q2" s="121" t="s">
        <v>4</v>
      </c>
      <c r="R2" s="121" t="s">
        <v>50</v>
      </c>
      <c r="S2" s="121"/>
      <c r="T2" s="123"/>
      <c r="U2" s="362"/>
      <c r="V2" s="363"/>
      <c r="W2" s="364"/>
      <c r="X2" s="125"/>
      <c r="Y2" s="126">
        <f>午餐設計表!B22</f>
        <v>4</v>
      </c>
      <c r="Z2" s="126" t="s">
        <v>61</v>
      </c>
      <c r="AA2" s="126">
        <f>午餐設計表!B24</f>
        <v>16</v>
      </c>
      <c r="AB2" s="126" t="s">
        <v>62</v>
      </c>
      <c r="AC2" s="126" t="s">
        <v>63</v>
      </c>
      <c r="AD2" s="126"/>
      <c r="AE2" s="127"/>
      <c r="AF2" s="362"/>
      <c r="AG2" s="363"/>
      <c r="AH2" s="364"/>
      <c r="AI2" s="125"/>
      <c r="AJ2" s="126">
        <f>午餐設計表!B31</f>
        <v>4</v>
      </c>
      <c r="AK2" s="126" t="s">
        <v>3</v>
      </c>
      <c r="AL2" s="126">
        <f>午餐設計表!B33</f>
        <v>17</v>
      </c>
      <c r="AM2" s="126" t="s">
        <v>4</v>
      </c>
      <c r="AN2" s="126" t="s">
        <v>64</v>
      </c>
      <c r="AO2" s="128"/>
      <c r="AP2" s="129"/>
      <c r="AQ2" s="371"/>
      <c r="AR2" s="363"/>
      <c r="AS2" s="364"/>
      <c r="AT2" s="126"/>
      <c r="AU2" s="126">
        <f>午餐設計表!B40</f>
        <v>4</v>
      </c>
      <c r="AV2" s="126" t="s">
        <v>3</v>
      </c>
      <c r="AW2" s="126">
        <f>午餐設計表!B42</f>
        <v>18</v>
      </c>
      <c r="AX2" s="126" t="s">
        <v>4</v>
      </c>
      <c r="AY2" s="126" t="s">
        <v>65</v>
      </c>
      <c r="AZ2" s="126"/>
      <c r="BA2" s="129"/>
      <c r="BB2" s="371"/>
      <c r="BC2" s="363"/>
      <c r="BD2" s="364"/>
    </row>
    <row r="3" spans="1:56" ht="19.5" x14ac:dyDescent="0.25">
      <c r="A3" s="130"/>
      <c r="B3" s="131" t="s">
        <v>66</v>
      </c>
      <c r="C3" s="375">
        <f>午餐設計表!B12</f>
        <v>381</v>
      </c>
      <c r="D3" s="376"/>
      <c r="E3" s="376"/>
      <c r="F3" s="376"/>
      <c r="G3" s="376"/>
      <c r="H3" s="377"/>
      <c r="I3" s="132"/>
      <c r="J3" s="365"/>
      <c r="K3" s="366"/>
      <c r="L3" s="367"/>
      <c r="M3" s="133" t="s">
        <v>66</v>
      </c>
      <c r="N3" s="375">
        <f>午餐設計表!B21</f>
        <v>381</v>
      </c>
      <c r="O3" s="376"/>
      <c r="P3" s="376"/>
      <c r="Q3" s="376"/>
      <c r="R3" s="376"/>
      <c r="S3" s="377"/>
      <c r="T3" s="132"/>
      <c r="U3" s="365"/>
      <c r="V3" s="366"/>
      <c r="W3" s="367"/>
      <c r="X3" s="133" t="s">
        <v>66</v>
      </c>
      <c r="Y3" s="375">
        <f>午餐設計表!B30</f>
        <v>381</v>
      </c>
      <c r="Z3" s="376"/>
      <c r="AA3" s="376"/>
      <c r="AB3" s="376"/>
      <c r="AC3" s="376"/>
      <c r="AD3" s="377"/>
      <c r="AE3" s="132"/>
      <c r="AF3" s="365"/>
      <c r="AG3" s="366"/>
      <c r="AH3" s="367"/>
      <c r="AI3" s="133" t="s">
        <v>66</v>
      </c>
      <c r="AJ3" s="375">
        <f>午餐設計表!B39</f>
        <v>381</v>
      </c>
      <c r="AK3" s="376"/>
      <c r="AL3" s="376"/>
      <c r="AM3" s="376"/>
      <c r="AN3" s="376"/>
      <c r="AO3" s="377"/>
      <c r="AP3" s="134"/>
      <c r="AQ3" s="372"/>
      <c r="AR3" s="366"/>
      <c r="AS3" s="367"/>
      <c r="AT3" s="131" t="s">
        <v>67</v>
      </c>
      <c r="AU3" s="375">
        <f>午餐設計表!B48</f>
        <v>381</v>
      </c>
      <c r="AV3" s="376"/>
      <c r="AW3" s="376"/>
      <c r="AX3" s="376"/>
      <c r="AY3" s="376"/>
      <c r="AZ3" s="377"/>
      <c r="BA3" s="134"/>
      <c r="BB3" s="372"/>
      <c r="BC3" s="366"/>
      <c r="BD3" s="367"/>
    </row>
    <row r="4" spans="1:56" ht="19.5" x14ac:dyDescent="0.25">
      <c r="A4" s="130"/>
      <c r="B4" s="131" t="s">
        <v>68</v>
      </c>
      <c r="C4" s="368" t="str">
        <f>午餐設計表!D4</f>
        <v>白米飯(361葷+21素)</v>
      </c>
      <c r="D4" s="369"/>
      <c r="E4" s="369"/>
      <c r="F4" s="369"/>
      <c r="G4" s="369"/>
      <c r="H4" s="374"/>
      <c r="I4" s="135">
        <f>午餐設計表!B12</f>
        <v>381</v>
      </c>
      <c r="J4" s="368"/>
      <c r="K4" s="369"/>
      <c r="L4" s="370"/>
      <c r="M4" s="133" t="s">
        <v>2</v>
      </c>
      <c r="N4" s="368" t="str">
        <f>午餐設計表!D13</f>
        <v>小米飯</v>
      </c>
      <c r="O4" s="369"/>
      <c r="P4" s="369"/>
      <c r="Q4" s="369"/>
      <c r="R4" s="369"/>
      <c r="S4" s="374"/>
      <c r="T4" s="135">
        <f>午餐設計表!B21</f>
        <v>381</v>
      </c>
      <c r="U4" s="368"/>
      <c r="V4" s="369"/>
      <c r="W4" s="370"/>
      <c r="X4" s="133" t="s">
        <v>2</v>
      </c>
      <c r="Y4" s="368" t="str">
        <f>午餐設計表!D22</f>
        <v>白油麵(63K)</v>
      </c>
      <c r="Z4" s="369"/>
      <c r="AA4" s="369"/>
      <c r="AB4" s="369"/>
      <c r="AC4" s="369"/>
      <c r="AD4" s="374"/>
      <c r="AE4" s="135">
        <f>午餐設計表!B30</f>
        <v>381</v>
      </c>
      <c r="AF4" s="368"/>
      <c r="AG4" s="369"/>
      <c r="AH4" s="370"/>
      <c r="AI4" s="133" t="s">
        <v>2</v>
      </c>
      <c r="AJ4" s="368" t="str">
        <f>午餐設計表!D31</f>
        <v>五穀米飯</v>
      </c>
      <c r="AK4" s="369"/>
      <c r="AL4" s="369"/>
      <c r="AM4" s="369"/>
      <c r="AN4" s="369"/>
      <c r="AO4" s="374"/>
      <c r="AP4" s="136">
        <f>午餐設計表!B39</f>
        <v>381</v>
      </c>
      <c r="AQ4" s="373"/>
      <c r="AR4" s="369"/>
      <c r="AS4" s="370"/>
      <c r="AT4" s="131" t="s">
        <v>2</v>
      </c>
      <c r="AU4" s="368" t="str">
        <f>午餐設計表!D40</f>
        <v>紫米飯</v>
      </c>
      <c r="AV4" s="369"/>
      <c r="AW4" s="369"/>
      <c r="AX4" s="369"/>
      <c r="AY4" s="369"/>
      <c r="AZ4" s="374"/>
      <c r="BA4" s="136">
        <f>午餐設計表!B48</f>
        <v>381</v>
      </c>
      <c r="BB4" s="373"/>
      <c r="BC4" s="369"/>
      <c r="BD4" s="370"/>
    </row>
    <row r="5" spans="1:56" ht="34.5" customHeight="1" thickBot="1" x14ac:dyDescent="0.3">
      <c r="A5" s="137"/>
      <c r="B5" s="131" t="s">
        <v>69</v>
      </c>
      <c r="C5" s="378" t="s">
        <v>71</v>
      </c>
      <c r="D5" s="379"/>
      <c r="E5" s="379"/>
      <c r="F5" s="380"/>
      <c r="G5" s="138" t="s">
        <v>72</v>
      </c>
      <c r="H5" s="139" t="s">
        <v>73</v>
      </c>
      <c r="I5" s="138" t="s">
        <v>75</v>
      </c>
      <c r="J5" s="138" t="s">
        <v>76</v>
      </c>
      <c r="K5" s="140" t="s">
        <v>78</v>
      </c>
      <c r="L5" s="141" t="s">
        <v>79</v>
      </c>
      <c r="M5" s="133" t="s">
        <v>80</v>
      </c>
      <c r="N5" s="378" t="s">
        <v>71</v>
      </c>
      <c r="O5" s="379"/>
      <c r="P5" s="379"/>
      <c r="Q5" s="380"/>
      <c r="R5" s="138" t="s">
        <v>81</v>
      </c>
      <c r="S5" s="139" t="s">
        <v>73</v>
      </c>
      <c r="T5" s="140" t="s">
        <v>74</v>
      </c>
      <c r="U5" s="140" t="s">
        <v>82</v>
      </c>
      <c r="V5" s="140" t="s">
        <v>83</v>
      </c>
      <c r="W5" s="142" t="s">
        <v>84</v>
      </c>
      <c r="X5" s="133" t="s">
        <v>85</v>
      </c>
      <c r="Y5" s="378" t="s">
        <v>70</v>
      </c>
      <c r="Z5" s="379"/>
      <c r="AA5" s="379"/>
      <c r="AB5" s="380"/>
      <c r="AC5" s="138" t="s">
        <v>81</v>
      </c>
      <c r="AD5" s="139" t="s">
        <v>86</v>
      </c>
      <c r="AE5" s="140" t="s">
        <v>87</v>
      </c>
      <c r="AF5" s="143" t="s">
        <v>88</v>
      </c>
      <c r="AG5" s="143" t="s">
        <v>89</v>
      </c>
      <c r="AH5" s="141" t="s">
        <v>90</v>
      </c>
      <c r="AI5" s="133" t="s">
        <v>85</v>
      </c>
      <c r="AJ5" s="378" t="s">
        <v>71</v>
      </c>
      <c r="AK5" s="379"/>
      <c r="AL5" s="379"/>
      <c r="AM5" s="380"/>
      <c r="AN5" s="138" t="s">
        <v>16</v>
      </c>
      <c r="AO5" s="143" t="s">
        <v>91</v>
      </c>
      <c r="AP5" s="142" t="s">
        <v>74</v>
      </c>
      <c r="AQ5" s="144" t="s">
        <v>88</v>
      </c>
      <c r="AR5" s="143" t="s">
        <v>77</v>
      </c>
      <c r="AS5" s="141" t="s">
        <v>79</v>
      </c>
      <c r="AT5" s="131" t="s">
        <v>80</v>
      </c>
      <c r="AU5" s="378" t="s">
        <v>92</v>
      </c>
      <c r="AV5" s="379"/>
      <c r="AW5" s="379"/>
      <c r="AX5" s="380"/>
      <c r="AY5" s="138" t="s">
        <v>16</v>
      </c>
      <c r="AZ5" s="139" t="s">
        <v>91</v>
      </c>
      <c r="BA5" s="142" t="s">
        <v>74</v>
      </c>
      <c r="BB5" s="144" t="s">
        <v>88</v>
      </c>
      <c r="BC5" s="143" t="s">
        <v>77</v>
      </c>
      <c r="BD5" s="142" t="s">
        <v>93</v>
      </c>
    </row>
    <row r="6" spans="1:56" x14ac:dyDescent="0.25">
      <c r="A6" s="381" t="s">
        <v>94</v>
      </c>
      <c r="B6" s="382" t="str">
        <f>午餐設計表!E4</f>
        <v>花瓜雞丁</v>
      </c>
      <c r="C6" s="385" t="str">
        <f>午餐設計表!E5</f>
        <v>骨腿丁(CAS)</v>
      </c>
      <c r="D6" s="385"/>
      <c r="E6" s="385"/>
      <c r="F6" s="385"/>
      <c r="G6" s="145">
        <f>午餐設計表!F5</f>
        <v>33</v>
      </c>
      <c r="H6" s="146" t="str">
        <f>午餐設計表!G5</f>
        <v>公斤</v>
      </c>
      <c r="I6" s="147">
        <f t="shared" ref="I6:I12" si="0">G6*1000/$I$4</f>
        <v>86.614173228346459</v>
      </c>
      <c r="J6" s="148"/>
      <c r="K6" s="149"/>
      <c r="L6" s="149">
        <f t="shared" ref="L6:L35" si="1">G6*K6</f>
        <v>0</v>
      </c>
      <c r="M6" s="386" t="str">
        <f>午餐設計表!E13</f>
        <v>醬燒大排</v>
      </c>
      <c r="N6" s="385" t="str">
        <f>午餐設計表!E14</f>
        <v>醬燒大排CAS(75g)-片</v>
      </c>
      <c r="O6" s="385"/>
      <c r="P6" s="385"/>
      <c r="Q6" s="385"/>
      <c r="R6" s="150">
        <f>午餐設計表!F14</f>
        <v>381</v>
      </c>
      <c r="S6" s="151" t="str">
        <f>午餐設計表!G14</f>
        <v>片</v>
      </c>
      <c r="T6" s="152">
        <f t="shared" ref="T6:T12" si="2">R6*1000/$T$4</f>
        <v>1000</v>
      </c>
      <c r="U6" s="152"/>
      <c r="V6" s="153"/>
      <c r="W6" s="154">
        <f t="shared" ref="W6:W35" si="3">V6*R6</f>
        <v>0</v>
      </c>
      <c r="X6" s="386" t="str">
        <f>午餐設計表!E22</f>
        <v>蘑菇肉醬</v>
      </c>
      <c r="Y6" s="385" t="str">
        <f>午餐設計表!E23</f>
        <v>溫體絞肉(井野)(臺灣)</v>
      </c>
      <c r="Z6" s="385"/>
      <c r="AA6" s="385"/>
      <c r="AB6" s="385"/>
      <c r="AC6" s="155">
        <f>午餐設計表!F23</f>
        <v>12</v>
      </c>
      <c r="AD6" s="156" t="str">
        <f>午餐設計表!G23</f>
        <v>公斤</v>
      </c>
      <c r="AE6" s="157">
        <f t="shared" ref="AE6:AE12" si="4">AC6*1000/$AE$4</f>
        <v>31.496062992125985</v>
      </c>
      <c r="AF6" s="157"/>
      <c r="AG6" s="158"/>
      <c r="AH6" s="159">
        <f t="shared" ref="AH6:AH35" si="5">AG6*AC6</f>
        <v>0</v>
      </c>
      <c r="AI6" s="386" t="str">
        <f>午餐設計表!E31</f>
        <v>蒲燒鯰魚</v>
      </c>
      <c r="AJ6" s="385" t="str">
        <f>午餐設計表!E32</f>
        <v>蒲燒鯰魚(45g)(QR)(半成品)</v>
      </c>
      <c r="AK6" s="385"/>
      <c r="AL6" s="385"/>
      <c r="AM6" s="385"/>
      <c r="AN6" s="150">
        <f>午餐設計表!F32</f>
        <v>381</v>
      </c>
      <c r="AO6" s="160" t="str">
        <f>午餐設計表!G32</f>
        <v>片</v>
      </c>
      <c r="AP6" s="161">
        <f t="shared" ref="AP6:AP12" si="6">AN6*1000/$AP$4</f>
        <v>1000</v>
      </c>
      <c r="AQ6" s="162"/>
      <c r="AR6" s="160"/>
      <c r="AS6" s="163">
        <f t="shared" ref="AS6:AS27" si="7">AR6*AN6</f>
        <v>0</v>
      </c>
      <c r="AT6" s="382" t="str">
        <f>午餐設計表!E40</f>
        <v>香滷雞排</v>
      </c>
      <c r="AU6" s="385" t="str">
        <f>午餐設計表!E41</f>
        <v>雞排(6)(QR)醃料-滷</v>
      </c>
      <c r="AV6" s="385"/>
      <c r="AW6" s="385"/>
      <c r="AX6" s="385"/>
      <c r="AY6" s="164">
        <f>午餐設計表!F41</f>
        <v>381</v>
      </c>
      <c r="AZ6" s="151" t="str">
        <f>午餐設計表!G41</f>
        <v>片</v>
      </c>
      <c r="BA6" s="165">
        <f t="shared" ref="BA6:BA12" si="8">AY6*1000/$BA$4</f>
        <v>1000</v>
      </c>
      <c r="BB6" s="166"/>
      <c r="BC6" s="160"/>
      <c r="BD6" s="163">
        <f t="shared" ref="BD6:BD35" si="9">BC6*AY6</f>
        <v>0</v>
      </c>
    </row>
    <row r="7" spans="1:56" x14ac:dyDescent="0.25">
      <c r="A7" s="381"/>
      <c r="B7" s="383"/>
      <c r="C7" s="389" t="str">
        <f>午餐設計表!E6</f>
        <v>杏鮑菇(頭)(QR)</v>
      </c>
      <c r="D7" s="389"/>
      <c r="E7" s="389"/>
      <c r="F7" s="389"/>
      <c r="G7" s="167">
        <f>午餐設計表!F6</f>
        <v>6</v>
      </c>
      <c r="H7" s="168" t="str">
        <f>午餐設計表!G6</f>
        <v>公斤</v>
      </c>
      <c r="I7" s="169">
        <f t="shared" si="0"/>
        <v>15.748031496062993</v>
      </c>
      <c r="J7" s="169"/>
      <c r="K7" s="170"/>
      <c r="L7" s="149">
        <f t="shared" si="1"/>
        <v>0</v>
      </c>
      <c r="M7" s="387"/>
      <c r="N7" s="389" t="str">
        <f>午餐設計表!E15</f>
        <v>醬燒大排CAS(75g)備品-片</v>
      </c>
      <c r="O7" s="389"/>
      <c r="P7" s="389"/>
      <c r="Q7" s="389"/>
      <c r="R7" s="171">
        <f>午餐設計表!F15</f>
        <v>30</v>
      </c>
      <c r="S7" s="172" t="str">
        <f>午餐設計表!G15</f>
        <v>片</v>
      </c>
      <c r="T7" s="173">
        <f t="shared" si="2"/>
        <v>78.740157480314963</v>
      </c>
      <c r="U7" s="173"/>
      <c r="V7" s="174"/>
      <c r="W7" s="175">
        <f t="shared" si="3"/>
        <v>0</v>
      </c>
      <c r="X7" s="387"/>
      <c r="Y7" s="389" t="str">
        <f>午餐設計表!E24</f>
        <v>三色豆(CAS-1k/包)</v>
      </c>
      <c r="Z7" s="389"/>
      <c r="AA7" s="389"/>
      <c r="AB7" s="389"/>
      <c r="AC7" s="176">
        <f>午餐設計表!F24</f>
        <v>5</v>
      </c>
      <c r="AD7" s="177" t="str">
        <f>午餐設計表!G24</f>
        <v>公斤</v>
      </c>
      <c r="AE7" s="178">
        <f t="shared" si="4"/>
        <v>13.123359580052494</v>
      </c>
      <c r="AF7" s="178"/>
      <c r="AG7" s="179"/>
      <c r="AH7" s="180">
        <f t="shared" si="5"/>
        <v>0</v>
      </c>
      <c r="AI7" s="387"/>
      <c r="AJ7" s="389" t="str">
        <f>午餐設計表!E33</f>
        <v>蒲燒鯰魚(45g)備品(QR)(半成品)</v>
      </c>
      <c r="AK7" s="389"/>
      <c r="AL7" s="389"/>
      <c r="AM7" s="389"/>
      <c r="AN7" s="171">
        <f>午餐設計表!F33</f>
        <v>30</v>
      </c>
      <c r="AO7" s="181" t="str">
        <f>午餐設計表!G33</f>
        <v>片</v>
      </c>
      <c r="AP7" s="182">
        <f t="shared" si="6"/>
        <v>78.740157480314963</v>
      </c>
      <c r="AQ7" s="183"/>
      <c r="AR7" s="181"/>
      <c r="AS7" s="184">
        <f t="shared" si="7"/>
        <v>0</v>
      </c>
      <c r="AT7" s="383"/>
      <c r="AU7" s="389" t="str">
        <f>午餐設計表!E42</f>
        <v>雞排(6)(QR)醃料-滷(備品)</v>
      </c>
      <c r="AV7" s="389"/>
      <c r="AW7" s="389"/>
      <c r="AX7" s="389"/>
      <c r="AY7" s="185">
        <f>午餐設計表!F42</f>
        <v>30</v>
      </c>
      <c r="AZ7" s="172" t="str">
        <f>午餐設計表!G42</f>
        <v>片</v>
      </c>
      <c r="BA7" s="186">
        <f t="shared" si="8"/>
        <v>78.740157480314963</v>
      </c>
      <c r="BB7" s="187"/>
      <c r="BC7" s="181"/>
      <c r="BD7" s="184">
        <f t="shared" si="9"/>
        <v>0</v>
      </c>
    </row>
    <row r="8" spans="1:56" x14ac:dyDescent="0.25">
      <c r="A8" s="381"/>
      <c r="B8" s="383"/>
      <c r="C8" s="389" t="str">
        <f>午餐設計表!E7</f>
        <v>蒜仁(0.6K/包)</v>
      </c>
      <c r="D8" s="389"/>
      <c r="E8" s="389"/>
      <c r="F8" s="389"/>
      <c r="G8" s="167">
        <f>午餐設計表!F7</f>
        <v>1</v>
      </c>
      <c r="H8" s="168" t="str">
        <f>午餐設計表!G7</f>
        <v>包</v>
      </c>
      <c r="I8" s="169">
        <f t="shared" si="0"/>
        <v>2.6246719160104988</v>
      </c>
      <c r="J8" s="169"/>
      <c r="K8" s="170"/>
      <c r="L8" s="149">
        <f t="shared" si="1"/>
        <v>0</v>
      </c>
      <c r="M8" s="387"/>
      <c r="N8" s="389" t="str">
        <f>午餐設計表!E16</f>
        <v>蒜仁(0.6K/包)</v>
      </c>
      <c r="O8" s="389"/>
      <c r="P8" s="389"/>
      <c r="Q8" s="389"/>
      <c r="R8" s="171">
        <f>午餐設計表!F16</f>
        <v>1</v>
      </c>
      <c r="S8" s="172" t="str">
        <f>午餐設計表!G16</f>
        <v>包</v>
      </c>
      <c r="T8" s="173">
        <f t="shared" si="2"/>
        <v>2.6246719160104988</v>
      </c>
      <c r="U8" s="173"/>
      <c r="V8" s="174"/>
      <c r="W8" s="175">
        <f t="shared" si="3"/>
        <v>0</v>
      </c>
      <c r="X8" s="387"/>
      <c r="Y8" s="389" t="str">
        <f>午餐設計表!E25</f>
        <v>洋蔥(切小丁)</v>
      </c>
      <c r="Z8" s="389"/>
      <c r="AA8" s="389"/>
      <c r="AB8" s="389"/>
      <c r="AC8" s="176">
        <f>午餐設計表!F25</f>
        <v>2</v>
      </c>
      <c r="AD8" s="177" t="str">
        <f>午餐設計表!G25</f>
        <v>公斤</v>
      </c>
      <c r="AE8" s="178">
        <f t="shared" si="4"/>
        <v>5.2493438320209975</v>
      </c>
      <c r="AF8" s="178"/>
      <c r="AG8" s="179"/>
      <c r="AH8" s="180">
        <f t="shared" si="5"/>
        <v>0</v>
      </c>
      <c r="AI8" s="387"/>
      <c r="AJ8" s="389" t="str">
        <f>午餐設計表!E34</f>
        <v>白芝麻(熟)</v>
      </c>
      <c r="AK8" s="389"/>
      <c r="AL8" s="389"/>
      <c r="AM8" s="389"/>
      <c r="AN8" s="171">
        <f>午餐設計表!F34</f>
        <v>0.2</v>
      </c>
      <c r="AO8" s="181" t="str">
        <f>午餐設計表!G34</f>
        <v>公斤</v>
      </c>
      <c r="AP8" s="182">
        <f t="shared" si="6"/>
        <v>0.52493438320209973</v>
      </c>
      <c r="AQ8" s="183"/>
      <c r="AR8" s="181"/>
      <c r="AS8" s="184">
        <f t="shared" si="7"/>
        <v>0</v>
      </c>
      <c r="AT8" s="383"/>
      <c r="AU8" s="389" t="str">
        <f>午餐設計表!E43</f>
        <v>滷包(30g-小包)</v>
      </c>
      <c r="AV8" s="389"/>
      <c r="AW8" s="389"/>
      <c r="AX8" s="389"/>
      <c r="AY8" s="185">
        <f>午餐設計表!F43</f>
        <v>3</v>
      </c>
      <c r="AZ8" s="172" t="str">
        <f>午餐設計表!G43</f>
        <v>包</v>
      </c>
      <c r="BA8" s="186">
        <f t="shared" si="8"/>
        <v>7.8740157480314963</v>
      </c>
      <c r="BB8" s="187"/>
      <c r="BC8" s="181"/>
      <c r="BD8" s="184">
        <f t="shared" si="9"/>
        <v>0</v>
      </c>
    </row>
    <row r="9" spans="1:56" x14ac:dyDescent="0.25">
      <c r="A9" s="381"/>
      <c r="B9" s="383"/>
      <c r="C9" s="389" t="str">
        <f>午餐設計表!E8</f>
        <v>蔥(0.5K/把)</v>
      </c>
      <c r="D9" s="389"/>
      <c r="E9" s="389"/>
      <c r="F9" s="389"/>
      <c r="G9" s="167">
        <f>午餐設計表!F8</f>
        <v>1</v>
      </c>
      <c r="H9" s="168" t="str">
        <f>午餐設計表!G8</f>
        <v>把</v>
      </c>
      <c r="I9" s="169">
        <f t="shared" si="0"/>
        <v>2.6246719160104988</v>
      </c>
      <c r="J9" s="169"/>
      <c r="K9" s="170"/>
      <c r="L9" s="149">
        <f t="shared" si="1"/>
        <v>0</v>
      </c>
      <c r="M9" s="387"/>
      <c r="N9" s="389" t="str">
        <f>午餐設計表!E17</f>
        <v>蔥(0.5K/把)</v>
      </c>
      <c r="O9" s="389"/>
      <c r="P9" s="389"/>
      <c r="Q9" s="389"/>
      <c r="R9" s="171">
        <f>午餐設計表!F17</f>
        <v>1</v>
      </c>
      <c r="S9" s="172" t="str">
        <f>午餐設計表!G17</f>
        <v>把</v>
      </c>
      <c r="T9" s="173">
        <f t="shared" si="2"/>
        <v>2.6246719160104988</v>
      </c>
      <c r="U9" s="173"/>
      <c r="V9" s="174"/>
      <c r="W9" s="175">
        <f t="shared" si="3"/>
        <v>0</v>
      </c>
      <c r="X9" s="387"/>
      <c r="Y9" s="389" t="str">
        <f>午餐設計表!E26</f>
        <v>蕃茄丁罐頭(2.5K/罐)</v>
      </c>
      <c r="Z9" s="389"/>
      <c r="AA9" s="389"/>
      <c r="AB9" s="389"/>
      <c r="AC9" s="176">
        <f>午餐設計表!F26</f>
        <v>2</v>
      </c>
      <c r="AD9" s="177" t="str">
        <f>午餐設計表!G26</f>
        <v>罐</v>
      </c>
      <c r="AE9" s="178">
        <f t="shared" si="4"/>
        <v>5.2493438320209975</v>
      </c>
      <c r="AF9" s="178"/>
      <c r="AG9" s="179"/>
      <c r="AH9" s="180">
        <f t="shared" si="5"/>
        <v>0</v>
      </c>
      <c r="AI9" s="387"/>
      <c r="AJ9" s="389">
        <f>午餐設計表!E35</f>
        <v>0</v>
      </c>
      <c r="AK9" s="389"/>
      <c r="AL9" s="389"/>
      <c r="AM9" s="389"/>
      <c r="AN9" s="171">
        <f>午餐設計表!F35</f>
        <v>0</v>
      </c>
      <c r="AO9" s="181">
        <f>午餐設計表!G35</f>
        <v>0</v>
      </c>
      <c r="AP9" s="182">
        <f t="shared" si="6"/>
        <v>0</v>
      </c>
      <c r="AQ9" s="183"/>
      <c r="AR9" s="181"/>
      <c r="AS9" s="184">
        <f t="shared" si="7"/>
        <v>0</v>
      </c>
      <c r="AT9" s="383"/>
      <c r="AU9" s="389" t="str">
        <f>午餐設計表!E44</f>
        <v>蒜仁(0.6K/包)</v>
      </c>
      <c r="AV9" s="389"/>
      <c r="AW9" s="389"/>
      <c r="AX9" s="389"/>
      <c r="AY9" s="185">
        <f>午餐設計表!F44</f>
        <v>1</v>
      </c>
      <c r="AZ9" s="172" t="str">
        <f>午餐設計表!G44</f>
        <v>包</v>
      </c>
      <c r="BA9" s="186">
        <f t="shared" si="8"/>
        <v>2.6246719160104988</v>
      </c>
      <c r="BB9" s="187"/>
      <c r="BC9" s="181"/>
      <c r="BD9" s="184">
        <f t="shared" si="9"/>
        <v>0</v>
      </c>
    </row>
    <row r="10" spans="1:56" x14ac:dyDescent="0.25">
      <c r="A10" s="381"/>
      <c r="B10" s="383"/>
      <c r="C10" s="389" t="str">
        <f>午餐設計表!E9</f>
        <v>蔭瓜罐(3K)(醃漬品)</v>
      </c>
      <c r="D10" s="389"/>
      <c r="E10" s="389"/>
      <c r="F10" s="389"/>
      <c r="G10" s="167">
        <f>午餐設計表!F9</f>
        <v>1</v>
      </c>
      <c r="H10" s="168" t="str">
        <f>午餐設計表!G9</f>
        <v>罐</v>
      </c>
      <c r="I10" s="169">
        <f t="shared" si="0"/>
        <v>2.6246719160104988</v>
      </c>
      <c r="J10" s="169"/>
      <c r="K10" s="170"/>
      <c r="L10" s="149">
        <f t="shared" si="1"/>
        <v>0</v>
      </c>
      <c r="M10" s="387"/>
      <c r="N10" s="389">
        <f>午餐設計表!E18</f>
        <v>0</v>
      </c>
      <c r="O10" s="389"/>
      <c r="P10" s="389"/>
      <c r="Q10" s="389"/>
      <c r="R10" s="171">
        <f>午餐設計表!F18</f>
        <v>0</v>
      </c>
      <c r="S10" s="172">
        <f>午餐設計表!G18</f>
        <v>0</v>
      </c>
      <c r="T10" s="173">
        <f t="shared" si="2"/>
        <v>0</v>
      </c>
      <c r="U10" s="173"/>
      <c r="V10" s="174"/>
      <c r="W10" s="175">
        <f t="shared" si="3"/>
        <v>0</v>
      </c>
      <c r="X10" s="387"/>
      <c r="Y10" s="389" t="str">
        <f>午餐設計表!E27</f>
        <v>蒜仁(0.6K/包)</v>
      </c>
      <c r="Z10" s="389"/>
      <c r="AA10" s="389"/>
      <c r="AB10" s="389"/>
      <c r="AC10" s="176">
        <f>午餐設計表!F27</f>
        <v>1</v>
      </c>
      <c r="AD10" s="177" t="str">
        <f>午餐設計表!G27</f>
        <v>包</v>
      </c>
      <c r="AE10" s="178">
        <f t="shared" si="4"/>
        <v>2.6246719160104988</v>
      </c>
      <c r="AF10" s="178"/>
      <c r="AG10" s="179"/>
      <c r="AH10" s="180">
        <f t="shared" si="5"/>
        <v>0</v>
      </c>
      <c r="AI10" s="387"/>
      <c r="AJ10" s="389">
        <f>午餐設計表!E36</f>
        <v>0</v>
      </c>
      <c r="AK10" s="389"/>
      <c r="AL10" s="389"/>
      <c r="AM10" s="389"/>
      <c r="AN10" s="171">
        <f>午餐設計表!F36</f>
        <v>0</v>
      </c>
      <c r="AO10" s="181">
        <f>午餐設計表!G36</f>
        <v>0</v>
      </c>
      <c r="AP10" s="182">
        <f t="shared" si="6"/>
        <v>0</v>
      </c>
      <c r="AQ10" s="183"/>
      <c r="AR10" s="181"/>
      <c r="AS10" s="184">
        <f t="shared" si="7"/>
        <v>0</v>
      </c>
      <c r="AT10" s="383"/>
      <c r="AU10" s="389" t="str">
        <f>午餐設計表!E45</f>
        <v>蔥(0.5K/把)</v>
      </c>
      <c r="AV10" s="389"/>
      <c r="AW10" s="389"/>
      <c r="AX10" s="389"/>
      <c r="AY10" s="185">
        <f>午餐設計表!F45</f>
        <v>1</v>
      </c>
      <c r="AZ10" s="172" t="str">
        <f>午餐設計表!G45</f>
        <v>把</v>
      </c>
      <c r="BA10" s="186">
        <f t="shared" si="8"/>
        <v>2.6246719160104988</v>
      </c>
      <c r="BB10" s="187"/>
      <c r="BC10" s="181"/>
      <c r="BD10" s="184">
        <f t="shared" si="9"/>
        <v>0</v>
      </c>
    </row>
    <row r="11" spans="1:56" x14ac:dyDescent="0.25">
      <c r="A11" s="381"/>
      <c r="B11" s="383"/>
      <c r="C11" s="389" t="str">
        <f>午餐設計表!E10</f>
        <v>薑片(0.3K)</v>
      </c>
      <c r="D11" s="389"/>
      <c r="E11" s="389"/>
      <c r="F11" s="389"/>
      <c r="G11" s="167">
        <f>午餐設計表!F10</f>
        <v>1</v>
      </c>
      <c r="H11" s="168" t="str">
        <f>午餐設計表!G10</f>
        <v>包</v>
      </c>
      <c r="I11" s="169">
        <f t="shared" si="0"/>
        <v>2.6246719160104988</v>
      </c>
      <c r="J11" s="169"/>
      <c r="K11" s="170"/>
      <c r="L11" s="149">
        <f t="shared" si="1"/>
        <v>0</v>
      </c>
      <c r="M11" s="387"/>
      <c r="N11" s="389">
        <f>午餐設計表!E19</f>
        <v>0</v>
      </c>
      <c r="O11" s="389"/>
      <c r="P11" s="389"/>
      <c r="Q11" s="389"/>
      <c r="R11" s="171">
        <f>午餐設計表!F19</f>
        <v>0</v>
      </c>
      <c r="S11" s="172">
        <f>午餐設計表!G19</f>
        <v>0</v>
      </c>
      <c r="T11" s="173">
        <f t="shared" si="2"/>
        <v>0</v>
      </c>
      <c r="U11" s="173"/>
      <c r="V11" s="174"/>
      <c r="W11" s="175">
        <f t="shared" si="3"/>
        <v>0</v>
      </c>
      <c r="X11" s="387"/>
      <c r="Y11" s="389" t="str">
        <f>午餐設計表!E28</f>
        <v>蔥(0.5K/把)</v>
      </c>
      <c r="Z11" s="389"/>
      <c r="AA11" s="389"/>
      <c r="AB11" s="389"/>
      <c r="AC11" s="176">
        <f>午餐設計表!F28</f>
        <v>1</v>
      </c>
      <c r="AD11" s="177" t="str">
        <f>午餐設計表!G28</f>
        <v>把</v>
      </c>
      <c r="AE11" s="178">
        <f t="shared" si="4"/>
        <v>2.6246719160104988</v>
      </c>
      <c r="AF11" s="178"/>
      <c r="AG11" s="179"/>
      <c r="AH11" s="180">
        <f t="shared" si="5"/>
        <v>0</v>
      </c>
      <c r="AI11" s="387"/>
      <c r="AJ11" s="389">
        <f>午餐設計表!E37</f>
        <v>0</v>
      </c>
      <c r="AK11" s="389"/>
      <c r="AL11" s="389"/>
      <c r="AM11" s="389"/>
      <c r="AN11" s="171">
        <f>午餐設計表!F37</f>
        <v>0</v>
      </c>
      <c r="AO11" s="181">
        <f>午餐設計表!G37</f>
        <v>0</v>
      </c>
      <c r="AP11" s="182">
        <f t="shared" si="6"/>
        <v>0</v>
      </c>
      <c r="AQ11" s="183"/>
      <c r="AR11" s="181"/>
      <c r="AS11" s="184">
        <f t="shared" si="7"/>
        <v>0</v>
      </c>
      <c r="AT11" s="383"/>
      <c r="AU11" s="389" t="str">
        <f>午餐設計表!E46</f>
        <v>薑片(0.6K/包)</v>
      </c>
      <c r="AV11" s="389"/>
      <c r="AW11" s="389"/>
      <c r="AX11" s="389"/>
      <c r="AY11" s="185">
        <f>午餐設計表!F46</f>
        <v>1</v>
      </c>
      <c r="AZ11" s="172" t="str">
        <f>午餐設計表!G46</f>
        <v>包</v>
      </c>
      <c r="BA11" s="186">
        <f t="shared" si="8"/>
        <v>2.6246719160104988</v>
      </c>
      <c r="BB11" s="187"/>
      <c r="BC11" s="181"/>
      <c r="BD11" s="184">
        <f t="shared" si="9"/>
        <v>0</v>
      </c>
    </row>
    <row r="12" spans="1:56" x14ac:dyDescent="0.25">
      <c r="A12" s="381"/>
      <c r="B12" s="383"/>
      <c r="C12" s="389">
        <f>午餐設計表!E11</f>
        <v>0</v>
      </c>
      <c r="D12" s="389"/>
      <c r="E12" s="389"/>
      <c r="F12" s="389"/>
      <c r="G12" s="167">
        <f>午餐設計表!F11</f>
        <v>0</v>
      </c>
      <c r="H12" s="168">
        <f>午餐設計表!G11</f>
        <v>0</v>
      </c>
      <c r="I12" s="169">
        <f t="shared" si="0"/>
        <v>0</v>
      </c>
      <c r="J12" s="169"/>
      <c r="K12" s="170"/>
      <c r="L12" s="149">
        <f t="shared" si="1"/>
        <v>0</v>
      </c>
      <c r="M12" s="387"/>
      <c r="N12" s="389">
        <f>午餐設計表!E20</f>
        <v>0</v>
      </c>
      <c r="O12" s="389"/>
      <c r="P12" s="389"/>
      <c r="Q12" s="389"/>
      <c r="R12" s="171">
        <f>午餐設計表!F20</f>
        <v>0</v>
      </c>
      <c r="S12" s="172">
        <f>午餐設計表!G20</f>
        <v>0</v>
      </c>
      <c r="T12" s="173">
        <f t="shared" si="2"/>
        <v>0</v>
      </c>
      <c r="U12" s="173"/>
      <c r="V12" s="174"/>
      <c r="W12" s="175">
        <f t="shared" si="3"/>
        <v>0</v>
      </c>
      <c r="X12" s="387"/>
      <c r="Y12" s="389" t="str">
        <f>午餐設計表!E29</f>
        <v>蕃茄醬(3K)可果美 1罐,蘑菇醬台塑(3K) 1罐</v>
      </c>
      <c r="Z12" s="389"/>
      <c r="AA12" s="389"/>
      <c r="AB12" s="389"/>
      <c r="AC12" s="176">
        <f>午餐設計表!F29</f>
        <v>0</v>
      </c>
      <c r="AD12" s="177">
        <f>午餐設計表!G29</f>
        <v>0</v>
      </c>
      <c r="AE12" s="178">
        <f t="shared" si="4"/>
        <v>0</v>
      </c>
      <c r="AF12" s="178"/>
      <c r="AG12" s="179"/>
      <c r="AH12" s="180">
        <f t="shared" si="5"/>
        <v>0</v>
      </c>
      <c r="AI12" s="387"/>
      <c r="AJ12" s="389">
        <f>午餐設計表!E38</f>
        <v>0</v>
      </c>
      <c r="AK12" s="389"/>
      <c r="AL12" s="389"/>
      <c r="AM12" s="389"/>
      <c r="AN12" s="171">
        <f>午餐設計表!F38</f>
        <v>0</v>
      </c>
      <c r="AO12" s="181">
        <f>午餐設計表!G38</f>
        <v>0</v>
      </c>
      <c r="AP12" s="182">
        <f t="shared" si="6"/>
        <v>0</v>
      </c>
      <c r="AQ12" s="183"/>
      <c r="AR12" s="181"/>
      <c r="AS12" s="184">
        <f t="shared" si="7"/>
        <v>0</v>
      </c>
      <c r="AT12" s="383"/>
      <c r="AU12" s="389">
        <f>午餐設計表!E47</f>
        <v>0</v>
      </c>
      <c r="AV12" s="389"/>
      <c r="AW12" s="389"/>
      <c r="AX12" s="389"/>
      <c r="AY12" s="185">
        <f>午餐設計表!F47</f>
        <v>0</v>
      </c>
      <c r="AZ12" s="172">
        <f>午餐設計表!G47</f>
        <v>0</v>
      </c>
      <c r="BA12" s="186">
        <f t="shared" si="8"/>
        <v>0</v>
      </c>
      <c r="BB12" s="187"/>
      <c r="BC12" s="181"/>
      <c r="BD12" s="184">
        <f t="shared" si="9"/>
        <v>0</v>
      </c>
    </row>
    <row r="13" spans="1:56" x14ac:dyDescent="0.25">
      <c r="A13" s="381"/>
      <c r="B13" s="383"/>
      <c r="C13" s="389"/>
      <c r="D13" s="389"/>
      <c r="E13" s="389"/>
      <c r="F13" s="389"/>
      <c r="G13" s="167"/>
      <c r="H13" s="168"/>
      <c r="I13" s="169"/>
      <c r="J13" s="169"/>
      <c r="K13" s="170"/>
      <c r="L13" s="149">
        <f t="shared" si="1"/>
        <v>0</v>
      </c>
      <c r="M13" s="387"/>
      <c r="N13" s="389"/>
      <c r="O13" s="389"/>
      <c r="P13" s="389"/>
      <c r="Q13" s="389"/>
      <c r="R13" s="171"/>
      <c r="S13" s="172"/>
      <c r="T13" s="173"/>
      <c r="U13" s="173"/>
      <c r="V13" s="174"/>
      <c r="W13" s="175">
        <f t="shared" si="3"/>
        <v>0</v>
      </c>
      <c r="X13" s="387"/>
      <c r="Y13" s="389"/>
      <c r="Z13" s="389"/>
      <c r="AA13" s="389"/>
      <c r="AB13" s="389"/>
      <c r="AC13" s="176"/>
      <c r="AD13" s="177"/>
      <c r="AE13" s="178"/>
      <c r="AF13" s="178"/>
      <c r="AG13" s="179"/>
      <c r="AH13" s="180">
        <f t="shared" si="5"/>
        <v>0</v>
      </c>
      <c r="AI13" s="387"/>
      <c r="AJ13" s="389"/>
      <c r="AK13" s="389"/>
      <c r="AL13" s="389"/>
      <c r="AM13" s="389"/>
      <c r="AN13" s="171"/>
      <c r="AO13" s="181"/>
      <c r="AP13" s="182"/>
      <c r="AQ13" s="183"/>
      <c r="AR13" s="181"/>
      <c r="AS13" s="184">
        <f t="shared" si="7"/>
        <v>0</v>
      </c>
      <c r="AT13" s="383"/>
      <c r="AU13" s="389"/>
      <c r="AV13" s="389"/>
      <c r="AW13" s="389"/>
      <c r="AX13" s="389"/>
      <c r="AY13" s="185"/>
      <c r="AZ13" s="172"/>
      <c r="BA13" s="186"/>
      <c r="BB13" s="187"/>
      <c r="BC13" s="181"/>
      <c r="BD13" s="184">
        <f t="shared" si="9"/>
        <v>0</v>
      </c>
    </row>
    <row r="14" spans="1:56" ht="17.25" thickBot="1" x14ac:dyDescent="0.3">
      <c r="A14" s="381"/>
      <c r="B14" s="384"/>
      <c r="C14" s="390"/>
      <c r="D14" s="390"/>
      <c r="E14" s="390"/>
      <c r="F14" s="390"/>
      <c r="G14" s="195"/>
      <c r="H14" s="196"/>
      <c r="I14" s="197"/>
      <c r="J14" s="197"/>
      <c r="K14" s="198"/>
      <c r="L14" s="199">
        <f t="shared" si="1"/>
        <v>0</v>
      </c>
      <c r="M14" s="388"/>
      <c r="N14" s="390"/>
      <c r="O14" s="390"/>
      <c r="P14" s="390"/>
      <c r="Q14" s="390"/>
      <c r="R14" s="200"/>
      <c r="S14" s="201"/>
      <c r="T14" s="202"/>
      <c r="U14" s="202"/>
      <c r="V14" s="203"/>
      <c r="W14" s="204">
        <f t="shared" si="3"/>
        <v>0</v>
      </c>
      <c r="X14" s="388"/>
      <c r="Y14" s="390"/>
      <c r="Z14" s="390"/>
      <c r="AA14" s="390"/>
      <c r="AB14" s="390"/>
      <c r="AC14" s="205"/>
      <c r="AD14" s="206"/>
      <c r="AE14" s="207"/>
      <c r="AF14" s="207"/>
      <c r="AG14" s="208"/>
      <c r="AH14" s="209">
        <f t="shared" si="5"/>
        <v>0</v>
      </c>
      <c r="AI14" s="388"/>
      <c r="AJ14" s="390"/>
      <c r="AK14" s="390"/>
      <c r="AL14" s="390"/>
      <c r="AM14" s="390"/>
      <c r="AN14" s="200"/>
      <c r="AO14" s="210"/>
      <c r="AP14" s="211"/>
      <c r="AQ14" s="212"/>
      <c r="AR14" s="213"/>
      <c r="AS14" s="214">
        <f t="shared" si="7"/>
        <v>0</v>
      </c>
      <c r="AT14" s="384"/>
      <c r="AU14" s="390"/>
      <c r="AV14" s="390"/>
      <c r="AW14" s="390"/>
      <c r="AX14" s="390"/>
      <c r="AY14" s="215"/>
      <c r="AZ14" s="201"/>
      <c r="BA14" s="216"/>
      <c r="BB14" s="217"/>
      <c r="BC14" s="213"/>
      <c r="BD14" s="214">
        <f t="shared" si="9"/>
        <v>0</v>
      </c>
    </row>
    <row r="15" spans="1:56" ht="17.25" customHeight="1" x14ac:dyDescent="0.25">
      <c r="A15" s="381" t="s">
        <v>101</v>
      </c>
      <c r="B15" s="391" t="str">
        <f>午餐設計表!H4</f>
        <v>蘿蔔燴肉羹</v>
      </c>
      <c r="C15" s="385" t="str">
        <f>午餐設計表!H5</f>
        <v>菜頭(切中丁)</v>
      </c>
      <c r="D15" s="385"/>
      <c r="E15" s="385"/>
      <c r="F15" s="385"/>
      <c r="G15" s="150">
        <f>午餐設計表!I5</f>
        <v>21</v>
      </c>
      <c r="H15" s="218" t="str">
        <f>午餐設計表!J5</f>
        <v>公斤</v>
      </c>
      <c r="I15" s="147">
        <f t="shared" ref="I15:I21" si="10">G15*1000/$I$4</f>
        <v>55.118110236220474</v>
      </c>
      <c r="J15" s="147"/>
      <c r="K15" s="149"/>
      <c r="L15" s="149">
        <f t="shared" si="1"/>
        <v>0</v>
      </c>
      <c r="M15" s="394" t="str">
        <f>午餐設計表!H13</f>
        <v>螞蟻上樹</v>
      </c>
      <c r="N15" s="385" t="str">
        <f>午餐設計表!H14</f>
        <v>高麗菜(切實重)</v>
      </c>
      <c r="O15" s="385"/>
      <c r="P15" s="385"/>
      <c r="Q15" s="385"/>
      <c r="R15" s="150">
        <f>午餐設計表!I14</f>
        <v>10</v>
      </c>
      <c r="S15" s="151" t="str">
        <f>午餐設計表!J14</f>
        <v>公斤</v>
      </c>
      <c r="T15" s="152">
        <f t="shared" ref="T15:T21" si="11">R15*1000/$T$4</f>
        <v>26.246719160104988</v>
      </c>
      <c r="U15" s="152"/>
      <c r="V15" s="153"/>
      <c r="W15" s="154">
        <f t="shared" si="3"/>
        <v>0</v>
      </c>
      <c r="X15" s="394" t="str">
        <f>午餐設計表!H22</f>
        <v>白菜滷</v>
      </c>
      <c r="Y15" s="385" t="str">
        <f>午餐設計表!H23</f>
        <v>大白菜(切實重)</v>
      </c>
      <c r="Z15" s="385"/>
      <c r="AA15" s="385"/>
      <c r="AB15" s="385"/>
      <c r="AC15" s="150">
        <f>午餐設計表!I23</f>
        <v>28</v>
      </c>
      <c r="AD15" s="151" t="str">
        <f>午餐設計表!J23</f>
        <v>公斤</v>
      </c>
      <c r="AE15" s="157">
        <f t="shared" ref="AE15:AE21" si="12">AC15*1000/$AE$4</f>
        <v>73.490813648293965</v>
      </c>
      <c r="AF15" s="157"/>
      <c r="AG15" s="158"/>
      <c r="AH15" s="159">
        <f t="shared" si="5"/>
        <v>0</v>
      </c>
      <c r="AI15" s="394" t="str">
        <f>午餐設計表!H31</f>
        <v>韓式燒肉</v>
      </c>
      <c r="AJ15" s="385" t="str">
        <f>午餐設計表!H32</f>
        <v>黃豆芽</v>
      </c>
      <c r="AK15" s="385"/>
      <c r="AL15" s="385"/>
      <c r="AM15" s="385"/>
      <c r="AN15" s="150">
        <f>午餐設計表!I32</f>
        <v>12</v>
      </c>
      <c r="AO15" s="219" t="str">
        <f>午餐設計表!J32</f>
        <v>公斤</v>
      </c>
      <c r="AP15" s="161">
        <f t="shared" ref="AP15:AP21" si="13">AN15*1000/$AP$4</f>
        <v>31.496062992125985</v>
      </c>
      <c r="AQ15" s="162"/>
      <c r="AR15" s="220"/>
      <c r="AS15" s="221">
        <f t="shared" si="7"/>
        <v>0</v>
      </c>
      <c r="AT15" s="391" t="str">
        <f>午餐設計表!H40</f>
        <v>蕃茄炒蛋</v>
      </c>
      <c r="AU15" s="385" t="str">
        <f>午餐設計表!H41</f>
        <v>洗選蛋(QR)</v>
      </c>
      <c r="AV15" s="385"/>
      <c r="AW15" s="385"/>
      <c r="AX15" s="385"/>
      <c r="AY15" s="164">
        <f>午餐設計表!I41</f>
        <v>22</v>
      </c>
      <c r="AZ15" s="222" t="str">
        <f>午餐設計表!J41</f>
        <v>公斤</v>
      </c>
      <c r="BA15" s="165">
        <f t="shared" ref="BA15:BA21" si="14">AY15*1000/$BA$4</f>
        <v>57.742782152230973</v>
      </c>
      <c r="BB15" s="223"/>
      <c r="BC15" s="220"/>
      <c r="BD15" s="221">
        <f t="shared" si="9"/>
        <v>0</v>
      </c>
    </row>
    <row r="16" spans="1:56" x14ac:dyDescent="0.25">
      <c r="A16" s="381"/>
      <c r="B16" s="392"/>
      <c r="C16" s="389" t="str">
        <f>午餐設計表!H6</f>
        <v>手工肉羹(台灣)</v>
      </c>
      <c r="D16" s="389"/>
      <c r="E16" s="389"/>
      <c r="F16" s="389"/>
      <c r="G16" s="171">
        <f>午餐設計表!I6</f>
        <v>6</v>
      </c>
      <c r="H16" s="224" t="str">
        <f>午餐設計表!J6</f>
        <v>公斤</v>
      </c>
      <c r="I16" s="169">
        <f t="shared" si="10"/>
        <v>15.748031496062993</v>
      </c>
      <c r="J16" s="169"/>
      <c r="K16" s="170"/>
      <c r="L16" s="149">
        <f t="shared" si="1"/>
        <v>0</v>
      </c>
      <c r="M16" s="395"/>
      <c r="N16" s="389" t="str">
        <f>午餐設計表!H15</f>
        <v>溫體絞肉(井野)(臺灣)</v>
      </c>
      <c r="O16" s="389"/>
      <c r="P16" s="389"/>
      <c r="Q16" s="389"/>
      <c r="R16" s="171">
        <f>午餐設計表!I15</f>
        <v>3</v>
      </c>
      <c r="S16" s="172" t="str">
        <f>午餐設計表!J15</f>
        <v>公斤</v>
      </c>
      <c r="T16" s="173">
        <f t="shared" si="11"/>
        <v>7.8740157480314963</v>
      </c>
      <c r="U16" s="173"/>
      <c r="V16" s="174"/>
      <c r="W16" s="175">
        <f t="shared" si="3"/>
        <v>0</v>
      </c>
      <c r="X16" s="395"/>
      <c r="Y16" s="389" t="str">
        <f>午餐設計表!H24</f>
        <v>溫體肉絲(井野)(臺灣)</v>
      </c>
      <c r="Z16" s="389"/>
      <c r="AA16" s="389"/>
      <c r="AB16" s="389"/>
      <c r="AC16" s="171">
        <f>午餐設計表!I24</f>
        <v>4</v>
      </c>
      <c r="AD16" s="172" t="str">
        <f>午餐設計表!J24</f>
        <v>公斤</v>
      </c>
      <c r="AE16" s="178">
        <f t="shared" si="12"/>
        <v>10.498687664041995</v>
      </c>
      <c r="AF16" s="178"/>
      <c r="AG16" s="179"/>
      <c r="AH16" s="180">
        <f t="shared" si="5"/>
        <v>0</v>
      </c>
      <c r="AI16" s="395"/>
      <c r="AJ16" s="389" t="str">
        <f>午餐設計表!H33</f>
        <v>洋蔥(切絲)</v>
      </c>
      <c r="AK16" s="389"/>
      <c r="AL16" s="389"/>
      <c r="AM16" s="389"/>
      <c r="AN16" s="171">
        <f>午餐設計表!I33</f>
        <v>6</v>
      </c>
      <c r="AO16" s="225" t="str">
        <f>午餐設計表!J33</f>
        <v>公斤</v>
      </c>
      <c r="AP16" s="182">
        <f t="shared" si="13"/>
        <v>15.748031496062993</v>
      </c>
      <c r="AQ16" s="183"/>
      <c r="AR16" s="181"/>
      <c r="AS16" s="184">
        <f t="shared" si="7"/>
        <v>0</v>
      </c>
      <c r="AT16" s="392"/>
      <c r="AU16" s="389" t="str">
        <f>午餐設計表!H42</f>
        <v>蕃茄丁罐頭(2.5K/罐)</v>
      </c>
      <c r="AV16" s="389"/>
      <c r="AW16" s="389"/>
      <c r="AX16" s="389"/>
      <c r="AY16" s="185">
        <f>午餐設計表!I42</f>
        <v>4</v>
      </c>
      <c r="AZ16" s="226" t="str">
        <f>午餐設計表!J42</f>
        <v>罐</v>
      </c>
      <c r="BA16" s="186">
        <f t="shared" si="14"/>
        <v>10.498687664041995</v>
      </c>
      <c r="BB16" s="187"/>
      <c r="BC16" s="181"/>
      <c r="BD16" s="184">
        <f t="shared" si="9"/>
        <v>0</v>
      </c>
    </row>
    <row r="17" spans="1:56" x14ac:dyDescent="0.25">
      <c r="A17" s="381"/>
      <c r="B17" s="392"/>
      <c r="C17" s="389" t="str">
        <f>午餐設計表!H7</f>
        <v>金針菇(QR)</v>
      </c>
      <c r="D17" s="389"/>
      <c r="E17" s="389"/>
      <c r="F17" s="389"/>
      <c r="G17" s="171">
        <f>午餐設計表!I7</f>
        <v>3</v>
      </c>
      <c r="H17" s="224" t="str">
        <f>午餐設計表!J7</f>
        <v>公斤</v>
      </c>
      <c r="I17" s="169">
        <f t="shared" si="10"/>
        <v>7.8740157480314963</v>
      </c>
      <c r="J17" s="169"/>
      <c r="K17" s="170"/>
      <c r="L17" s="149">
        <f t="shared" si="1"/>
        <v>0</v>
      </c>
      <c r="M17" s="395"/>
      <c r="N17" s="389" t="str">
        <f>午餐設計表!H16</f>
        <v>冬粉(3K)</v>
      </c>
      <c r="O17" s="389"/>
      <c r="P17" s="389"/>
      <c r="Q17" s="389"/>
      <c r="R17" s="171">
        <f>午餐設計表!I16</f>
        <v>2</v>
      </c>
      <c r="S17" s="172" t="str">
        <f>午餐設計表!J16</f>
        <v>包</v>
      </c>
      <c r="T17" s="173">
        <f t="shared" si="11"/>
        <v>5.2493438320209975</v>
      </c>
      <c r="U17" s="173"/>
      <c r="V17" s="174"/>
      <c r="W17" s="175">
        <f t="shared" si="3"/>
        <v>0</v>
      </c>
      <c r="X17" s="395"/>
      <c r="Y17" s="389" t="str">
        <f>午餐設計表!H25</f>
        <v>金針菇(QR)</v>
      </c>
      <c r="Z17" s="389"/>
      <c r="AA17" s="389"/>
      <c r="AB17" s="389"/>
      <c r="AC17" s="171">
        <f>午餐設計表!I25</f>
        <v>3</v>
      </c>
      <c r="AD17" s="172" t="str">
        <f>午餐設計表!J25</f>
        <v>公斤</v>
      </c>
      <c r="AE17" s="178">
        <f t="shared" si="12"/>
        <v>7.8740157480314963</v>
      </c>
      <c r="AF17" s="178"/>
      <c r="AG17" s="179"/>
      <c r="AH17" s="180">
        <f t="shared" si="5"/>
        <v>0</v>
      </c>
      <c r="AI17" s="395"/>
      <c r="AJ17" s="389" t="str">
        <f>午餐設計表!H34</f>
        <v>溫體肉片(井野)(臺灣)</v>
      </c>
      <c r="AK17" s="389"/>
      <c r="AL17" s="389"/>
      <c r="AM17" s="389"/>
      <c r="AN17" s="171">
        <f>午餐設計表!I34</f>
        <v>6</v>
      </c>
      <c r="AO17" s="225" t="str">
        <f>午餐設計表!J34</f>
        <v>公斤</v>
      </c>
      <c r="AP17" s="182">
        <f t="shared" si="13"/>
        <v>15.748031496062993</v>
      </c>
      <c r="AQ17" s="183"/>
      <c r="AR17" s="181"/>
      <c r="AS17" s="184">
        <f t="shared" si="7"/>
        <v>0</v>
      </c>
      <c r="AT17" s="392"/>
      <c r="AU17" s="389" t="str">
        <f>午餐設計表!H43</f>
        <v>蕃茄醬(3K)可果美</v>
      </c>
      <c r="AV17" s="389"/>
      <c r="AW17" s="389"/>
      <c r="AX17" s="389"/>
      <c r="AY17" s="185">
        <f>午餐設計表!I43</f>
        <v>1</v>
      </c>
      <c r="AZ17" s="226" t="str">
        <f>午餐設計表!J43</f>
        <v>罐</v>
      </c>
      <c r="BA17" s="186">
        <f t="shared" si="14"/>
        <v>2.6246719160104988</v>
      </c>
      <c r="BB17" s="187"/>
      <c r="BC17" s="181"/>
      <c r="BD17" s="184">
        <f t="shared" si="9"/>
        <v>0</v>
      </c>
    </row>
    <row r="18" spans="1:56" x14ac:dyDescent="0.25">
      <c r="A18" s="381"/>
      <c r="B18" s="392"/>
      <c r="C18" s="389" t="str">
        <f>午餐設計表!H8</f>
        <v>紅蘿蔔(切片)</v>
      </c>
      <c r="D18" s="389"/>
      <c r="E18" s="389"/>
      <c r="F18" s="389"/>
      <c r="G18" s="171">
        <f>午餐設計表!I8</f>
        <v>1.5</v>
      </c>
      <c r="H18" s="224" t="str">
        <f>午餐設計表!J8</f>
        <v>公斤</v>
      </c>
      <c r="I18" s="169">
        <f t="shared" si="10"/>
        <v>3.9370078740157481</v>
      </c>
      <c r="J18" s="169"/>
      <c r="K18" s="170"/>
      <c r="L18" s="149">
        <f t="shared" si="1"/>
        <v>0</v>
      </c>
      <c r="M18" s="395"/>
      <c r="N18" s="389" t="str">
        <f>午餐設計表!H17</f>
        <v>紅蘿蔔(切絲)</v>
      </c>
      <c r="O18" s="389"/>
      <c r="P18" s="389"/>
      <c r="Q18" s="389"/>
      <c r="R18" s="171">
        <f>午餐設計表!I17</f>
        <v>1.5</v>
      </c>
      <c r="S18" s="172" t="str">
        <f>午餐設計表!J17</f>
        <v>公斤</v>
      </c>
      <c r="T18" s="173">
        <f t="shared" si="11"/>
        <v>3.9370078740157481</v>
      </c>
      <c r="U18" s="173"/>
      <c r="V18" s="174"/>
      <c r="W18" s="175">
        <f t="shared" si="3"/>
        <v>0</v>
      </c>
      <c r="X18" s="395"/>
      <c r="Y18" s="389" t="str">
        <f>午餐設計表!H26</f>
        <v>紅蘿蔔(切絲)</v>
      </c>
      <c r="Z18" s="389"/>
      <c r="AA18" s="389"/>
      <c r="AB18" s="389"/>
      <c r="AC18" s="171">
        <f>午餐設計表!I26</f>
        <v>1.5</v>
      </c>
      <c r="AD18" s="172" t="str">
        <f>午餐設計表!J26</f>
        <v>公斤</v>
      </c>
      <c r="AE18" s="178">
        <f t="shared" si="12"/>
        <v>3.9370078740157481</v>
      </c>
      <c r="AF18" s="178"/>
      <c r="AG18" s="179"/>
      <c r="AH18" s="180">
        <f t="shared" si="5"/>
        <v>0</v>
      </c>
      <c r="AI18" s="395"/>
      <c r="AJ18" s="389" t="str">
        <f>午餐設計表!H35</f>
        <v>紅蘿蔔(切絲)</v>
      </c>
      <c r="AK18" s="389"/>
      <c r="AL18" s="389"/>
      <c r="AM18" s="389"/>
      <c r="AN18" s="171">
        <f>午餐設計表!I35</f>
        <v>3</v>
      </c>
      <c r="AO18" s="225" t="str">
        <f>午餐設計表!J35</f>
        <v>公斤</v>
      </c>
      <c r="AP18" s="182">
        <f t="shared" si="13"/>
        <v>7.8740157480314963</v>
      </c>
      <c r="AQ18" s="183"/>
      <c r="AR18" s="181"/>
      <c r="AS18" s="184">
        <f t="shared" si="7"/>
        <v>0</v>
      </c>
      <c r="AT18" s="392"/>
      <c r="AU18" s="389" t="str">
        <f>午餐設計表!H44</f>
        <v>蔥(0.5K/把)</v>
      </c>
      <c r="AV18" s="389"/>
      <c r="AW18" s="389"/>
      <c r="AX18" s="389"/>
      <c r="AY18" s="185">
        <f>午餐設計表!I44</f>
        <v>0.5</v>
      </c>
      <c r="AZ18" s="226" t="str">
        <f>午餐設計表!J44</f>
        <v>把</v>
      </c>
      <c r="BA18" s="186">
        <f t="shared" si="14"/>
        <v>1.3123359580052494</v>
      </c>
      <c r="BB18" s="187"/>
      <c r="BC18" s="181"/>
      <c r="BD18" s="184">
        <f t="shared" si="9"/>
        <v>0</v>
      </c>
    </row>
    <row r="19" spans="1:56" x14ac:dyDescent="0.25">
      <c r="A19" s="381"/>
      <c r="B19" s="392"/>
      <c r="C19" s="389" t="str">
        <f>午餐設計表!H9</f>
        <v>木耳(切絲)</v>
      </c>
      <c r="D19" s="389"/>
      <c r="E19" s="389"/>
      <c r="F19" s="389"/>
      <c r="G19" s="171">
        <f>午餐設計表!I9</f>
        <v>1</v>
      </c>
      <c r="H19" s="224" t="str">
        <f>午餐設計表!J9</f>
        <v>公斤</v>
      </c>
      <c r="I19" s="169">
        <f t="shared" si="10"/>
        <v>2.6246719160104988</v>
      </c>
      <c r="J19" s="169"/>
      <c r="K19" s="170"/>
      <c r="L19" s="149">
        <f t="shared" si="1"/>
        <v>0</v>
      </c>
      <c r="M19" s="395"/>
      <c r="N19" s="389" t="str">
        <f>午餐設計表!H18</f>
        <v>木耳(切絲)</v>
      </c>
      <c r="O19" s="389"/>
      <c r="P19" s="389"/>
      <c r="Q19" s="389"/>
      <c r="R19" s="171">
        <f>午餐設計表!I18</f>
        <v>1</v>
      </c>
      <c r="S19" s="172" t="str">
        <f>午餐設計表!J18</f>
        <v>公斤</v>
      </c>
      <c r="T19" s="173">
        <f t="shared" si="11"/>
        <v>2.6246719160104988</v>
      </c>
      <c r="U19" s="173"/>
      <c r="V19" s="174"/>
      <c r="W19" s="175">
        <f t="shared" si="3"/>
        <v>0</v>
      </c>
      <c r="X19" s="395"/>
      <c r="Y19" s="389" t="str">
        <f>午餐設計表!H27</f>
        <v>木耳(切絲)(QR)</v>
      </c>
      <c r="Z19" s="389"/>
      <c r="AA19" s="389"/>
      <c r="AB19" s="389"/>
      <c r="AC19" s="171">
        <f>午餐設計表!I27</f>
        <v>1</v>
      </c>
      <c r="AD19" s="172" t="str">
        <f>午餐設計表!J27</f>
        <v>公斤</v>
      </c>
      <c r="AE19" s="178">
        <f t="shared" si="12"/>
        <v>2.6246719160104988</v>
      </c>
      <c r="AF19" s="178"/>
      <c r="AG19" s="179"/>
      <c r="AH19" s="180">
        <f t="shared" si="5"/>
        <v>0</v>
      </c>
      <c r="AI19" s="395"/>
      <c r="AJ19" s="389" t="str">
        <f>午餐設計表!H36</f>
        <v>白芝麻(熟)</v>
      </c>
      <c r="AK19" s="389"/>
      <c r="AL19" s="389"/>
      <c r="AM19" s="389"/>
      <c r="AN19" s="171">
        <f>午餐設計表!I36</f>
        <v>0.2</v>
      </c>
      <c r="AO19" s="225" t="str">
        <f>午餐設計表!J36</f>
        <v>公斤</v>
      </c>
      <c r="AP19" s="182">
        <f t="shared" si="13"/>
        <v>0.52493438320209973</v>
      </c>
      <c r="AQ19" s="183"/>
      <c r="AR19" s="181"/>
      <c r="AS19" s="184">
        <f t="shared" si="7"/>
        <v>0</v>
      </c>
      <c r="AT19" s="392"/>
      <c r="AU19" s="389">
        <f>午餐設計表!H45</f>
        <v>0</v>
      </c>
      <c r="AV19" s="389"/>
      <c r="AW19" s="389"/>
      <c r="AX19" s="389"/>
      <c r="AY19" s="185">
        <f>午餐設計表!I45</f>
        <v>0</v>
      </c>
      <c r="AZ19" s="226">
        <f>午餐設計表!J45</f>
        <v>0</v>
      </c>
      <c r="BA19" s="186">
        <f t="shared" si="14"/>
        <v>0</v>
      </c>
      <c r="BB19" s="187"/>
      <c r="BC19" s="181"/>
      <c r="BD19" s="184">
        <f t="shared" si="9"/>
        <v>0</v>
      </c>
    </row>
    <row r="20" spans="1:56" x14ac:dyDescent="0.25">
      <c r="A20" s="381"/>
      <c r="B20" s="392"/>
      <c r="C20" s="389" t="str">
        <f>午餐設計表!H10</f>
        <v>蝦米</v>
      </c>
      <c r="D20" s="389"/>
      <c r="E20" s="389"/>
      <c r="F20" s="389"/>
      <c r="G20" s="171">
        <f>午餐設計表!I10</f>
        <v>0.1</v>
      </c>
      <c r="H20" s="224" t="str">
        <f>午餐設計表!J10</f>
        <v>公斤</v>
      </c>
      <c r="I20" s="169">
        <f t="shared" si="10"/>
        <v>0.26246719160104987</v>
      </c>
      <c r="J20" s="169"/>
      <c r="K20" s="170"/>
      <c r="L20" s="149">
        <f t="shared" si="1"/>
        <v>0</v>
      </c>
      <c r="M20" s="395"/>
      <c r="N20" s="389" t="str">
        <f>午餐設計表!H19</f>
        <v>豆瓣醬大(3K)</v>
      </c>
      <c r="O20" s="389"/>
      <c r="P20" s="389"/>
      <c r="Q20" s="389"/>
      <c r="R20" s="171">
        <f>午餐設計表!I19</f>
        <v>1</v>
      </c>
      <c r="S20" s="172" t="str">
        <f>午餐設計表!J19</f>
        <v>桶</v>
      </c>
      <c r="T20" s="173">
        <f t="shared" si="11"/>
        <v>2.6246719160104988</v>
      </c>
      <c r="U20" s="173"/>
      <c r="V20" s="174"/>
      <c r="W20" s="175">
        <f t="shared" si="3"/>
        <v>0</v>
      </c>
      <c r="X20" s="395"/>
      <c r="Y20" s="389" t="str">
        <f>午餐設計表!H28</f>
        <v>非基改豆皮(Ｋ)</v>
      </c>
      <c r="Z20" s="389"/>
      <c r="AA20" s="389"/>
      <c r="AB20" s="389"/>
      <c r="AC20" s="171">
        <f>午餐設計表!I28</f>
        <v>0.3</v>
      </c>
      <c r="AD20" s="172" t="str">
        <f>午餐設計表!J28</f>
        <v>公斤</v>
      </c>
      <c r="AE20" s="178">
        <f t="shared" si="12"/>
        <v>0.78740157480314965</v>
      </c>
      <c r="AF20" s="178"/>
      <c r="AG20" s="179"/>
      <c r="AH20" s="180">
        <f t="shared" si="5"/>
        <v>0</v>
      </c>
      <c r="AI20" s="395"/>
      <c r="AJ20" s="389">
        <f>午餐設計表!H37</f>
        <v>0</v>
      </c>
      <c r="AK20" s="389"/>
      <c r="AL20" s="389"/>
      <c r="AM20" s="389"/>
      <c r="AN20" s="171">
        <f>午餐設計表!I37</f>
        <v>0</v>
      </c>
      <c r="AO20" s="225">
        <f>午餐設計表!J37</f>
        <v>0</v>
      </c>
      <c r="AP20" s="182">
        <f t="shared" si="13"/>
        <v>0</v>
      </c>
      <c r="AQ20" s="183"/>
      <c r="AR20" s="181"/>
      <c r="AS20" s="184">
        <f t="shared" si="7"/>
        <v>0</v>
      </c>
      <c r="AT20" s="392"/>
      <c r="AU20" s="389">
        <f>午餐設計表!H46</f>
        <v>0</v>
      </c>
      <c r="AV20" s="389"/>
      <c r="AW20" s="389"/>
      <c r="AX20" s="389"/>
      <c r="AY20" s="185">
        <f>午餐設計表!I46</f>
        <v>0</v>
      </c>
      <c r="AZ20" s="226">
        <f>午餐設計表!J46</f>
        <v>0</v>
      </c>
      <c r="BA20" s="186">
        <f t="shared" si="14"/>
        <v>0</v>
      </c>
      <c r="BB20" s="187"/>
      <c r="BC20" s="181"/>
      <c r="BD20" s="184">
        <f t="shared" si="9"/>
        <v>0</v>
      </c>
    </row>
    <row r="21" spans="1:56" x14ac:dyDescent="0.25">
      <c r="A21" s="381"/>
      <c r="B21" s="392"/>
      <c r="C21" s="389">
        <f>午餐設計表!H11</f>
        <v>0</v>
      </c>
      <c r="D21" s="389"/>
      <c r="E21" s="389"/>
      <c r="F21" s="389"/>
      <c r="G21" s="171">
        <f>午餐設計表!I11</f>
        <v>0</v>
      </c>
      <c r="H21" s="224">
        <f>午餐設計表!J11</f>
        <v>0</v>
      </c>
      <c r="I21" s="169">
        <f t="shared" si="10"/>
        <v>0</v>
      </c>
      <c r="J21" s="169"/>
      <c r="K21" s="170"/>
      <c r="L21" s="149">
        <f t="shared" si="1"/>
        <v>0</v>
      </c>
      <c r="M21" s="395"/>
      <c r="N21" s="389">
        <f>午餐設計表!H20</f>
        <v>0</v>
      </c>
      <c r="O21" s="389"/>
      <c r="P21" s="389"/>
      <c r="Q21" s="389"/>
      <c r="R21" s="171">
        <f>午餐設計表!I20</f>
        <v>0</v>
      </c>
      <c r="S21" s="172">
        <f>午餐設計表!J20</f>
        <v>0</v>
      </c>
      <c r="T21" s="173">
        <f t="shared" si="11"/>
        <v>0</v>
      </c>
      <c r="U21" s="173"/>
      <c r="V21" s="174"/>
      <c r="W21" s="175">
        <f t="shared" si="3"/>
        <v>0</v>
      </c>
      <c r="X21" s="395"/>
      <c r="Y21" s="389" t="str">
        <f>午餐設計表!H29</f>
        <v>冬蝦</v>
      </c>
      <c r="Z21" s="389"/>
      <c r="AA21" s="389"/>
      <c r="AB21" s="389"/>
      <c r="AC21" s="171">
        <f>午餐設計表!I29</f>
        <v>0.1</v>
      </c>
      <c r="AD21" s="172" t="str">
        <f>午餐設計表!J29</f>
        <v>公斤</v>
      </c>
      <c r="AE21" s="178">
        <f t="shared" si="12"/>
        <v>0.26246719160104987</v>
      </c>
      <c r="AF21" s="178"/>
      <c r="AG21" s="179"/>
      <c r="AH21" s="180">
        <f t="shared" si="5"/>
        <v>0</v>
      </c>
      <c r="AI21" s="395"/>
      <c r="AJ21" s="389">
        <f>午餐設計表!H38</f>
        <v>0</v>
      </c>
      <c r="AK21" s="389"/>
      <c r="AL21" s="389"/>
      <c r="AM21" s="389"/>
      <c r="AN21" s="171">
        <f>午餐設計表!I38</f>
        <v>0</v>
      </c>
      <c r="AO21" s="225">
        <f>午餐設計表!J38</f>
        <v>0</v>
      </c>
      <c r="AP21" s="182">
        <f t="shared" si="13"/>
        <v>0</v>
      </c>
      <c r="AQ21" s="183"/>
      <c r="AR21" s="181"/>
      <c r="AS21" s="184">
        <f t="shared" si="7"/>
        <v>0</v>
      </c>
      <c r="AT21" s="392"/>
      <c r="AU21" s="389">
        <f>午餐設計表!H47</f>
        <v>0</v>
      </c>
      <c r="AV21" s="389"/>
      <c r="AW21" s="389"/>
      <c r="AX21" s="389"/>
      <c r="AY21" s="185">
        <f>午餐設計表!I47</f>
        <v>0</v>
      </c>
      <c r="AZ21" s="226">
        <f>午餐設計表!J47</f>
        <v>0</v>
      </c>
      <c r="BA21" s="186">
        <f t="shared" si="14"/>
        <v>0</v>
      </c>
      <c r="BB21" s="187"/>
      <c r="BC21" s="181"/>
      <c r="BD21" s="184">
        <f t="shared" si="9"/>
        <v>0</v>
      </c>
    </row>
    <row r="22" spans="1:56" ht="17.25" thickBot="1" x14ac:dyDescent="0.3">
      <c r="A22" s="381"/>
      <c r="B22" s="393"/>
      <c r="C22" s="397"/>
      <c r="D22" s="397"/>
      <c r="E22" s="397"/>
      <c r="F22" s="397"/>
      <c r="G22" s="227"/>
      <c r="H22" s="228"/>
      <c r="I22" s="197"/>
      <c r="J22" s="197"/>
      <c r="K22" s="198"/>
      <c r="L22" s="199">
        <f t="shared" si="1"/>
        <v>0</v>
      </c>
      <c r="M22" s="396"/>
      <c r="N22" s="397"/>
      <c r="O22" s="397"/>
      <c r="P22" s="397"/>
      <c r="Q22" s="397"/>
      <c r="R22" s="227"/>
      <c r="S22" s="229"/>
      <c r="T22" s="202"/>
      <c r="U22" s="202"/>
      <c r="V22" s="203"/>
      <c r="W22" s="204">
        <f t="shared" si="3"/>
        <v>0</v>
      </c>
      <c r="X22" s="396"/>
      <c r="Y22" s="397"/>
      <c r="Z22" s="397"/>
      <c r="AA22" s="397"/>
      <c r="AB22" s="397"/>
      <c r="AC22" s="227"/>
      <c r="AD22" s="229"/>
      <c r="AE22" s="207"/>
      <c r="AF22" s="207"/>
      <c r="AG22" s="208"/>
      <c r="AH22" s="209">
        <f t="shared" si="5"/>
        <v>0</v>
      </c>
      <c r="AI22" s="396"/>
      <c r="AJ22" s="397"/>
      <c r="AK22" s="397"/>
      <c r="AL22" s="397"/>
      <c r="AM22" s="397"/>
      <c r="AN22" s="227"/>
      <c r="AO22" s="230"/>
      <c r="AP22" s="211"/>
      <c r="AQ22" s="212"/>
      <c r="AR22" s="213"/>
      <c r="AS22" s="214">
        <f t="shared" si="7"/>
        <v>0</v>
      </c>
      <c r="AT22" s="393"/>
      <c r="AU22" s="397"/>
      <c r="AV22" s="397"/>
      <c r="AW22" s="397"/>
      <c r="AX22" s="397"/>
      <c r="AY22" s="231"/>
      <c r="AZ22" s="232"/>
      <c r="BA22" s="216"/>
      <c r="BB22" s="217"/>
      <c r="BC22" s="213"/>
      <c r="BD22" s="214">
        <f t="shared" si="9"/>
        <v>0</v>
      </c>
    </row>
    <row r="23" spans="1:56" ht="17.25" customHeight="1" x14ac:dyDescent="0.25">
      <c r="A23" s="381" t="s">
        <v>106</v>
      </c>
      <c r="B23" s="403" t="str">
        <f>午餐設計表!K4</f>
        <v>香鬆蒸蛋</v>
      </c>
      <c r="C23" s="385" t="str">
        <f>午餐設計表!K5</f>
        <v>洗選蛋(QR)</v>
      </c>
      <c r="D23" s="385"/>
      <c r="E23" s="385"/>
      <c r="F23" s="385"/>
      <c r="G23" s="150">
        <f>午餐設計表!L5</f>
        <v>21</v>
      </c>
      <c r="H23" s="151" t="str">
        <f>午餐設計表!M5</f>
        <v>公斤</v>
      </c>
      <c r="I23" s="147">
        <f t="shared" ref="I23:I34" si="15">G23*1000/$I$4</f>
        <v>55.118110236220474</v>
      </c>
      <c r="J23" s="147"/>
      <c r="K23" s="149"/>
      <c r="L23" s="149">
        <f t="shared" si="1"/>
        <v>0</v>
      </c>
      <c r="M23" s="394" t="str">
        <f>午餐設計表!K13</f>
        <v>黃瓜什錦</v>
      </c>
      <c r="N23" s="385" t="str">
        <f>午餐設計表!K14</f>
        <v>大黃瓜(切大丁)</v>
      </c>
      <c r="O23" s="385"/>
      <c r="P23" s="385"/>
      <c r="Q23" s="385"/>
      <c r="R23" s="150">
        <f>午餐設計表!L14</f>
        <v>18</v>
      </c>
      <c r="S23" s="151" t="str">
        <f>午餐設計表!M14</f>
        <v>公斤</v>
      </c>
      <c r="T23" s="152">
        <f t="shared" ref="T23:T34" si="16">R23*1000/$T$4</f>
        <v>47.244094488188978</v>
      </c>
      <c r="U23" s="152"/>
      <c r="V23" s="153"/>
      <c r="W23" s="154">
        <f t="shared" si="3"/>
        <v>0</v>
      </c>
      <c r="X23" s="394" t="str">
        <f>午餐設計表!K22</f>
        <v>滷蛋</v>
      </c>
      <c r="Y23" s="385" t="str">
        <f>午餐設計表!K23</f>
        <v>滷雞蛋(國產:台灣)</v>
      </c>
      <c r="Z23" s="385"/>
      <c r="AA23" s="385"/>
      <c r="AB23" s="385"/>
      <c r="AC23" s="155">
        <f>午餐設計表!L23</f>
        <v>381</v>
      </c>
      <c r="AD23" s="156" t="str">
        <f>午餐設計表!M23</f>
        <v>個</v>
      </c>
      <c r="AE23" s="157">
        <f t="shared" ref="AE23:AE34" si="17">AC23*1000/$AE$4</f>
        <v>1000</v>
      </c>
      <c r="AF23" s="157"/>
      <c r="AG23" s="158"/>
      <c r="AH23" s="159">
        <f t="shared" si="5"/>
        <v>0</v>
      </c>
      <c r="AI23" s="394" t="str">
        <f>午餐設計表!K31</f>
        <v>桂竹筍炒肉絲</v>
      </c>
      <c r="AJ23" s="385" t="str">
        <f>午餐設計表!K32</f>
        <v>熟桂竹筍(切)淨重</v>
      </c>
      <c r="AK23" s="385"/>
      <c r="AL23" s="385"/>
      <c r="AM23" s="385"/>
      <c r="AN23" s="150">
        <f>午餐設計表!L32</f>
        <v>26</v>
      </c>
      <c r="AO23" s="219" t="str">
        <f>午餐設計表!M32</f>
        <v>公斤</v>
      </c>
      <c r="AP23" s="161">
        <f t="shared" ref="AP23:AP34" si="18">AN23*1000/$AP$4</f>
        <v>68.241469816272968</v>
      </c>
      <c r="AQ23" s="162"/>
      <c r="AR23" s="220"/>
      <c r="AS23" s="221">
        <f t="shared" si="7"/>
        <v>0</v>
      </c>
      <c r="AT23" s="391" t="str">
        <f>午餐設計表!K40</f>
        <v>醬燒冬瓜</v>
      </c>
      <c r="AU23" s="385" t="str">
        <f>午餐設計表!K41</f>
        <v>冬瓜(切大丁)</v>
      </c>
      <c r="AV23" s="385"/>
      <c r="AW23" s="385"/>
      <c r="AX23" s="385"/>
      <c r="AY23" s="164">
        <f>午餐設計表!L41</f>
        <v>16</v>
      </c>
      <c r="AZ23" s="151" t="str">
        <f>午餐設計表!M41</f>
        <v>公斤</v>
      </c>
      <c r="BA23" s="165">
        <f t="shared" ref="BA23:BA34" si="19">AY23*1000/$BA$4</f>
        <v>41.99475065616798</v>
      </c>
      <c r="BB23" s="223"/>
      <c r="BC23" s="220"/>
      <c r="BD23" s="221">
        <f t="shared" si="9"/>
        <v>0</v>
      </c>
    </row>
    <row r="24" spans="1:56" x14ac:dyDescent="0.25">
      <c r="A24" s="381"/>
      <c r="B24" s="404"/>
      <c r="C24" s="389" t="str">
        <f>午餐設計表!K6</f>
        <v>玻璃紙(包)50入</v>
      </c>
      <c r="D24" s="389"/>
      <c r="E24" s="389"/>
      <c r="F24" s="389"/>
      <c r="G24" s="171">
        <f>午餐設計表!L6</f>
        <v>1</v>
      </c>
      <c r="H24" s="172" t="str">
        <f>午餐設計表!M6</f>
        <v>包</v>
      </c>
      <c r="I24" s="169">
        <f t="shared" si="15"/>
        <v>2.6246719160104988</v>
      </c>
      <c r="J24" s="169"/>
      <c r="K24" s="170"/>
      <c r="L24" s="149">
        <f t="shared" si="1"/>
        <v>0</v>
      </c>
      <c r="M24" s="395"/>
      <c r="N24" s="389" t="str">
        <f>午餐設計表!K15</f>
        <v>水發魷魚</v>
      </c>
      <c r="O24" s="389"/>
      <c r="P24" s="389"/>
      <c r="Q24" s="389"/>
      <c r="R24" s="171">
        <f>午餐設計表!L15</f>
        <v>3</v>
      </c>
      <c r="S24" s="172" t="str">
        <f>午餐設計表!M15</f>
        <v>公斤</v>
      </c>
      <c r="T24" s="173">
        <f t="shared" si="16"/>
        <v>7.8740157480314963</v>
      </c>
      <c r="U24" s="173"/>
      <c r="V24" s="174"/>
      <c r="W24" s="175">
        <f t="shared" si="3"/>
        <v>0</v>
      </c>
      <c r="X24" s="395"/>
      <c r="Y24" s="389" t="str">
        <f>午餐設計表!K24</f>
        <v>滷雞蛋(國產:台灣)(備品)</v>
      </c>
      <c r="Z24" s="389"/>
      <c r="AA24" s="389"/>
      <c r="AB24" s="389"/>
      <c r="AC24" s="176">
        <f>午餐設計表!L24</f>
        <v>30</v>
      </c>
      <c r="AD24" s="177" t="str">
        <f>午餐設計表!M24</f>
        <v>個</v>
      </c>
      <c r="AE24" s="178">
        <f t="shared" si="17"/>
        <v>78.740157480314963</v>
      </c>
      <c r="AF24" s="178"/>
      <c r="AG24" s="179"/>
      <c r="AH24" s="180">
        <f t="shared" si="5"/>
        <v>0</v>
      </c>
      <c r="AI24" s="395"/>
      <c r="AJ24" s="389" t="str">
        <f>午餐設計表!K33</f>
        <v>溫體肉絲(井野)(臺灣)</v>
      </c>
      <c r="AK24" s="389"/>
      <c r="AL24" s="389"/>
      <c r="AM24" s="389"/>
      <c r="AN24" s="171">
        <f>午餐設計表!L33</f>
        <v>4</v>
      </c>
      <c r="AO24" s="225" t="str">
        <f>午餐設計表!M33</f>
        <v>公斤</v>
      </c>
      <c r="AP24" s="182">
        <f t="shared" si="18"/>
        <v>10.498687664041995</v>
      </c>
      <c r="AQ24" s="183"/>
      <c r="AR24" s="181"/>
      <c r="AS24" s="184">
        <f t="shared" si="7"/>
        <v>0</v>
      </c>
      <c r="AT24" s="392"/>
      <c r="AU24" s="389" t="str">
        <f>午餐設計表!K42</f>
        <v>非基改三角油腐丁小</v>
      </c>
      <c r="AV24" s="389"/>
      <c r="AW24" s="389"/>
      <c r="AX24" s="389"/>
      <c r="AY24" s="185">
        <f>午餐設計表!L42</f>
        <v>9</v>
      </c>
      <c r="AZ24" s="172" t="str">
        <f>午餐設計表!M42</f>
        <v>公斤</v>
      </c>
      <c r="BA24" s="186">
        <f t="shared" si="19"/>
        <v>23.622047244094489</v>
      </c>
      <c r="BB24" s="187"/>
      <c r="BC24" s="181"/>
      <c r="BD24" s="184">
        <f t="shared" si="9"/>
        <v>0</v>
      </c>
    </row>
    <row r="25" spans="1:56" x14ac:dyDescent="0.25">
      <c r="A25" s="381"/>
      <c r="B25" s="404"/>
      <c r="C25" s="389" t="str">
        <f>午餐設計表!K7</f>
        <v>肉鬆(3K/包)</v>
      </c>
      <c r="D25" s="389"/>
      <c r="E25" s="389"/>
      <c r="F25" s="389"/>
      <c r="G25" s="171">
        <f>午餐設計表!L7</f>
        <v>1</v>
      </c>
      <c r="H25" s="172" t="str">
        <f>午餐設計表!M7</f>
        <v>包</v>
      </c>
      <c r="I25" s="169">
        <f t="shared" si="15"/>
        <v>2.6246719160104988</v>
      </c>
      <c r="J25" s="169"/>
      <c r="K25" s="170"/>
      <c r="L25" s="149">
        <f t="shared" si="1"/>
        <v>0</v>
      </c>
      <c r="M25" s="395"/>
      <c r="N25" s="389" t="str">
        <f>午餐設計表!K16</f>
        <v>溫體肉片(小)井野</v>
      </c>
      <c r="O25" s="389"/>
      <c r="P25" s="389"/>
      <c r="Q25" s="389"/>
      <c r="R25" s="171">
        <f>午餐設計表!L16</f>
        <v>3</v>
      </c>
      <c r="S25" s="172" t="str">
        <f>午餐設計表!M16</f>
        <v>公斤</v>
      </c>
      <c r="T25" s="173">
        <f t="shared" si="16"/>
        <v>7.8740157480314963</v>
      </c>
      <c r="U25" s="173"/>
      <c r="V25" s="174"/>
      <c r="W25" s="175">
        <f t="shared" si="3"/>
        <v>0</v>
      </c>
      <c r="X25" s="395"/>
      <c r="Y25" s="389">
        <f>午餐設計表!K25</f>
        <v>0</v>
      </c>
      <c r="Z25" s="389"/>
      <c r="AA25" s="389"/>
      <c r="AB25" s="389"/>
      <c r="AC25" s="176">
        <f>午餐設計表!L25</f>
        <v>0</v>
      </c>
      <c r="AD25" s="177">
        <f>午餐設計表!M25</f>
        <v>0</v>
      </c>
      <c r="AE25" s="178">
        <f t="shared" si="17"/>
        <v>0</v>
      </c>
      <c r="AF25" s="178"/>
      <c r="AG25" s="179"/>
      <c r="AH25" s="180">
        <f t="shared" si="5"/>
        <v>0</v>
      </c>
      <c r="AI25" s="395"/>
      <c r="AJ25" s="389" t="str">
        <f>午餐設計表!K34</f>
        <v>紅蘿蔔(切絲)</v>
      </c>
      <c r="AK25" s="389"/>
      <c r="AL25" s="389"/>
      <c r="AM25" s="389"/>
      <c r="AN25" s="171">
        <f>午餐設計表!L34</f>
        <v>1</v>
      </c>
      <c r="AO25" s="225" t="str">
        <f>午餐設計表!M34</f>
        <v>公斤</v>
      </c>
      <c r="AP25" s="182">
        <f t="shared" si="18"/>
        <v>2.6246719160104988</v>
      </c>
      <c r="AQ25" s="183"/>
      <c r="AR25" s="181"/>
      <c r="AS25" s="184">
        <f t="shared" si="7"/>
        <v>0</v>
      </c>
      <c r="AT25" s="392"/>
      <c r="AU25" s="389" t="str">
        <f>午餐設計表!K43</f>
        <v>溫體絞肉(井野)(臺灣)</v>
      </c>
      <c r="AV25" s="389"/>
      <c r="AW25" s="389"/>
      <c r="AX25" s="389"/>
      <c r="AY25" s="185">
        <f>午餐設計表!L43</f>
        <v>3</v>
      </c>
      <c r="AZ25" s="172" t="str">
        <f>午餐設計表!M43</f>
        <v>公斤</v>
      </c>
      <c r="BA25" s="186">
        <f t="shared" si="19"/>
        <v>7.8740157480314963</v>
      </c>
      <c r="BB25" s="187"/>
      <c r="BC25" s="181"/>
      <c r="BD25" s="184">
        <f t="shared" si="9"/>
        <v>0</v>
      </c>
    </row>
    <row r="26" spans="1:56" x14ac:dyDescent="0.25">
      <c r="A26" s="381"/>
      <c r="B26" s="404"/>
      <c r="C26" s="389">
        <f>午餐設計表!K8</f>
        <v>0</v>
      </c>
      <c r="D26" s="389"/>
      <c r="E26" s="389"/>
      <c r="F26" s="389"/>
      <c r="G26" s="171">
        <f>午餐設計表!L8</f>
        <v>0</v>
      </c>
      <c r="H26" s="172">
        <f>午餐設計表!M8</f>
        <v>0</v>
      </c>
      <c r="I26" s="169">
        <f t="shared" si="15"/>
        <v>0</v>
      </c>
      <c r="J26" s="169"/>
      <c r="K26" s="170"/>
      <c r="L26" s="149">
        <f t="shared" si="1"/>
        <v>0</v>
      </c>
      <c r="M26" s="395"/>
      <c r="N26" s="389" t="str">
        <f>午餐設計表!K17</f>
        <v>濕香菇(小朵)(QR)</v>
      </c>
      <c r="O26" s="389"/>
      <c r="P26" s="389"/>
      <c r="Q26" s="389"/>
      <c r="R26" s="171">
        <f>午餐設計表!L17</f>
        <v>2</v>
      </c>
      <c r="S26" s="172" t="str">
        <f>午餐設計表!M17</f>
        <v>公斤</v>
      </c>
      <c r="T26" s="173">
        <f t="shared" si="16"/>
        <v>5.2493438320209975</v>
      </c>
      <c r="U26" s="173"/>
      <c r="V26" s="174"/>
      <c r="W26" s="175">
        <f t="shared" si="3"/>
        <v>0</v>
      </c>
      <c r="X26" s="395"/>
      <c r="Y26" s="389">
        <f>午餐設計表!K26</f>
        <v>0</v>
      </c>
      <c r="Z26" s="389"/>
      <c r="AA26" s="389"/>
      <c r="AB26" s="389"/>
      <c r="AC26" s="176">
        <f>午餐設計表!L26</f>
        <v>0</v>
      </c>
      <c r="AD26" s="177">
        <f>午餐設計表!M26</f>
        <v>0</v>
      </c>
      <c r="AE26" s="178">
        <f t="shared" si="17"/>
        <v>0</v>
      </c>
      <c r="AF26" s="178"/>
      <c r="AG26" s="179"/>
      <c r="AH26" s="180">
        <f t="shared" si="5"/>
        <v>0</v>
      </c>
      <c r="AI26" s="395"/>
      <c r="AJ26" s="389">
        <f>午餐設計表!K35</f>
        <v>0</v>
      </c>
      <c r="AK26" s="389"/>
      <c r="AL26" s="389"/>
      <c r="AM26" s="389"/>
      <c r="AN26" s="171">
        <f>午餐設計表!L35</f>
        <v>0</v>
      </c>
      <c r="AO26" s="225">
        <f>午餐設計表!M35</f>
        <v>0</v>
      </c>
      <c r="AP26" s="182">
        <f t="shared" si="18"/>
        <v>0</v>
      </c>
      <c r="AQ26" s="183"/>
      <c r="AR26" s="181"/>
      <c r="AS26" s="184">
        <f t="shared" si="7"/>
        <v>0</v>
      </c>
      <c r="AT26" s="392"/>
      <c r="AU26" s="389" t="str">
        <f>午餐設計表!K44</f>
        <v>濕香菇(QR)</v>
      </c>
      <c r="AV26" s="389"/>
      <c r="AW26" s="389"/>
      <c r="AX26" s="389"/>
      <c r="AY26" s="185">
        <f>午餐設計表!L44</f>
        <v>2</v>
      </c>
      <c r="AZ26" s="172" t="str">
        <f>午餐設計表!M44</f>
        <v>公斤</v>
      </c>
      <c r="BA26" s="186">
        <f t="shared" si="19"/>
        <v>5.2493438320209975</v>
      </c>
      <c r="BB26" s="187"/>
      <c r="BC26" s="181"/>
      <c r="BD26" s="184">
        <f t="shared" si="9"/>
        <v>0</v>
      </c>
    </row>
    <row r="27" spans="1:56" ht="17.25" thickBot="1" x14ac:dyDescent="0.3">
      <c r="A27" s="381"/>
      <c r="B27" s="405"/>
      <c r="C27" s="397">
        <f>午餐設計表!K9</f>
        <v>0</v>
      </c>
      <c r="D27" s="397"/>
      <c r="E27" s="397"/>
      <c r="F27" s="397"/>
      <c r="G27" s="227">
        <f>午餐設計表!L9</f>
        <v>0</v>
      </c>
      <c r="H27" s="229">
        <f>午餐設計表!M9</f>
        <v>0</v>
      </c>
      <c r="I27" s="197">
        <f t="shared" si="15"/>
        <v>0</v>
      </c>
      <c r="J27" s="197"/>
      <c r="K27" s="198"/>
      <c r="L27" s="199">
        <f t="shared" si="1"/>
        <v>0</v>
      </c>
      <c r="M27" s="396"/>
      <c r="N27" s="397" t="str">
        <f>午餐設計表!K18</f>
        <v>金針菇(QR)</v>
      </c>
      <c r="O27" s="397"/>
      <c r="P27" s="397"/>
      <c r="Q27" s="397"/>
      <c r="R27" s="227">
        <f>午餐設計表!L18</f>
        <v>2</v>
      </c>
      <c r="S27" s="229" t="str">
        <f>午餐設計表!M18</f>
        <v>公斤</v>
      </c>
      <c r="T27" s="202">
        <f t="shared" si="16"/>
        <v>5.2493438320209975</v>
      </c>
      <c r="U27" s="202"/>
      <c r="V27" s="203"/>
      <c r="W27" s="204">
        <f t="shared" si="3"/>
        <v>0</v>
      </c>
      <c r="X27" s="396"/>
      <c r="Y27" s="397">
        <f>午餐設計表!K27</f>
        <v>0</v>
      </c>
      <c r="Z27" s="397"/>
      <c r="AA27" s="397"/>
      <c r="AB27" s="397"/>
      <c r="AC27" s="233">
        <f>午餐設計表!L27</f>
        <v>0</v>
      </c>
      <c r="AD27" s="234">
        <f>午餐設計表!M27</f>
        <v>0</v>
      </c>
      <c r="AE27" s="207">
        <f t="shared" si="17"/>
        <v>0</v>
      </c>
      <c r="AF27" s="207"/>
      <c r="AG27" s="208"/>
      <c r="AH27" s="209">
        <f t="shared" si="5"/>
        <v>0</v>
      </c>
      <c r="AI27" s="396"/>
      <c r="AJ27" s="397">
        <f>午餐設計表!K36</f>
        <v>0</v>
      </c>
      <c r="AK27" s="397"/>
      <c r="AL27" s="397"/>
      <c r="AM27" s="397"/>
      <c r="AN27" s="227">
        <f>午餐設計表!L36</f>
        <v>0</v>
      </c>
      <c r="AO27" s="230">
        <f>午餐設計表!M36</f>
        <v>0</v>
      </c>
      <c r="AP27" s="211">
        <f t="shared" si="18"/>
        <v>0</v>
      </c>
      <c r="AQ27" s="212"/>
      <c r="AR27" s="213"/>
      <c r="AS27" s="214">
        <f t="shared" si="7"/>
        <v>0</v>
      </c>
      <c r="AT27" s="393"/>
      <c r="AU27" s="397" t="str">
        <f>午餐設計表!K45</f>
        <v>紅蘿蔔(切中丁)</v>
      </c>
      <c r="AV27" s="397"/>
      <c r="AW27" s="397"/>
      <c r="AX27" s="397"/>
      <c r="AY27" s="231">
        <f>午餐設計表!L45</f>
        <v>2</v>
      </c>
      <c r="AZ27" s="229" t="str">
        <f>午餐設計表!M45</f>
        <v>公斤</v>
      </c>
      <c r="BA27" s="216">
        <f t="shared" si="19"/>
        <v>5.2493438320209975</v>
      </c>
      <c r="BB27" s="217"/>
      <c r="BC27" s="213"/>
      <c r="BD27" s="214">
        <f t="shared" si="9"/>
        <v>0</v>
      </c>
    </row>
    <row r="28" spans="1:56" ht="17.25" customHeight="1" x14ac:dyDescent="0.25">
      <c r="A28" s="381" t="s">
        <v>107</v>
      </c>
      <c r="B28" s="399" t="str">
        <f>午餐設計表!Q4</f>
        <v>金針肉絲湯</v>
      </c>
      <c r="C28" s="401" t="str">
        <f>午餐設計表!Q5</f>
        <v>金針菇(QR)</v>
      </c>
      <c r="D28" s="401"/>
      <c r="E28" s="401"/>
      <c r="F28" s="401"/>
      <c r="G28" s="235">
        <f>午餐設計表!R5</f>
        <v>4</v>
      </c>
      <c r="H28" s="236" t="str">
        <f>午餐設計表!S5</f>
        <v>公斤</v>
      </c>
      <c r="I28" s="147">
        <f t="shared" si="15"/>
        <v>10.498687664041995</v>
      </c>
      <c r="J28" s="147"/>
      <c r="K28" s="149"/>
      <c r="L28" s="149">
        <f t="shared" si="1"/>
        <v>0</v>
      </c>
      <c r="M28" s="402" t="str">
        <f>午餐設計表!Q13</f>
        <v>白菜魚丸湯</v>
      </c>
      <c r="N28" s="401" t="str">
        <f>午餐設計表!Q14</f>
        <v>履歷蚵白菜(切實重)</v>
      </c>
      <c r="O28" s="401"/>
      <c r="P28" s="401"/>
      <c r="Q28" s="401"/>
      <c r="R28" s="235">
        <f>午餐設計表!R14</f>
        <v>6</v>
      </c>
      <c r="S28" s="236" t="str">
        <f>午餐設計表!S14</f>
        <v>公斤</v>
      </c>
      <c r="T28" s="152">
        <f t="shared" si="16"/>
        <v>15.748031496062993</v>
      </c>
      <c r="U28" s="152"/>
      <c r="V28" s="153"/>
      <c r="W28" s="154">
        <f t="shared" si="3"/>
        <v>0</v>
      </c>
      <c r="X28" s="402" t="str">
        <f>午餐設計表!Q22</f>
        <v>結頭排骨湯</v>
      </c>
      <c r="Y28" s="401" t="str">
        <f>午餐設計表!Q23</f>
        <v>結頭菜(切中丁)</v>
      </c>
      <c r="Z28" s="401"/>
      <c r="AA28" s="401"/>
      <c r="AB28" s="401"/>
      <c r="AC28" s="237">
        <f>午餐設計表!R23</f>
        <v>14</v>
      </c>
      <c r="AD28" s="238" t="str">
        <f>午餐設計表!S23</f>
        <v>公斤</v>
      </c>
      <c r="AE28" s="157">
        <f t="shared" si="17"/>
        <v>36.745406824146983</v>
      </c>
      <c r="AF28" s="157"/>
      <c r="AG28" s="158"/>
      <c r="AH28" s="159">
        <f t="shared" si="5"/>
        <v>0</v>
      </c>
      <c r="AI28" s="402" t="str">
        <f>午餐設計表!Q31</f>
        <v>排骨貢丸湯</v>
      </c>
      <c r="AJ28" s="401" t="str">
        <f>午餐設計表!Q32</f>
        <v>貢丸(小)(國產)</v>
      </c>
      <c r="AK28" s="401"/>
      <c r="AL28" s="401"/>
      <c r="AM28" s="401"/>
      <c r="AN28" s="235">
        <f>午餐設計表!R32</f>
        <v>5</v>
      </c>
      <c r="AO28" s="239" t="str">
        <f>午餐設計表!S32</f>
        <v>公斤</v>
      </c>
      <c r="AP28" s="161">
        <f t="shared" si="18"/>
        <v>13.123359580052494</v>
      </c>
      <c r="AQ28" s="162"/>
      <c r="AR28" s="220"/>
      <c r="AS28" s="221">
        <f t="shared" ref="AS28:AS34" si="20">AR28*AQ28</f>
        <v>0</v>
      </c>
      <c r="AT28" s="399" t="str">
        <f>午餐設計表!Q40</f>
        <v>玉米濃湯</v>
      </c>
      <c r="AU28" s="401" t="str">
        <f>午餐設計表!Q41</f>
        <v>玉米粒(QR-K)</v>
      </c>
      <c r="AV28" s="401"/>
      <c r="AW28" s="401"/>
      <c r="AX28" s="401"/>
      <c r="AY28" s="240">
        <f>午餐設計表!R41</f>
        <v>7</v>
      </c>
      <c r="AZ28" s="241" t="str">
        <f>午餐設計表!S41</f>
        <v>公斤</v>
      </c>
      <c r="BA28" s="165">
        <f t="shared" si="19"/>
        <v>18.372703412073491</v>
      </c>
      <c r="BB28" s="223"/>
      <c r="BC28" s="220"/>
      <c r="BD28" s="221">
        <f t="shared" si="9"/>
        <v>0</v>
      </c>
    </row>
    <row r="29" spans="1:56" x14ac:dyDescent="0.25">
      <c r="A29" s="381"/>
      <c r="B29" s="392"/>
      <c r="C29" s="389" t="str">
        <f>午餐設計表!Q6</f>
        <v>溫體肉絲(井野)(臺灣)</v>
      </c>
      <c r="D29" s="389"/>
      <c r="E29" s="389"/>
      <c r="F29" s="389"/>
      <c r="G29" s="171">
        <f>午餐設計表!R6</f>
        <v>3</v>
      </c>
      <c r="H29" s="172" t="str">
        <f>午餐設計表!S6</f>
        <v>公斤</v>
      </c>
      <c r="I29" s="169">
        <f t="shared" si="15"/>
        <v>7.8740157480314963</v>
      </c>
      <c r="J29" s="169"/>
      <c r="K29" s="170"/>
      <c r="L29" s="149">
        <f t="shared" si="1"/>
        <v>0</v>
      </c>
      <c r="M29" s="395"/>
      <c r="N29" s="389" t="str">
        <f>午餐設計表!Q15</f>
        <v>虱目魚丸(CAS)</v>
      </c>
      <c r="O29" s="389"/>
      <c r="P29" s="389"/>
      <c r="Q29" s="389"/>
      <c r="R29" s="171">
        <f>午餐設計表!R15</f>
        <v>6</v>
      </c>
      <c r="S29" s="172" t="str">
        <f>午餐設計表!S15</f>
        <v>公斤</v>
      </c>
      <c r="T29" s="173">
        <f t="shared" si="16"/>
        <v>15.748031496062993</v>
      </c>
      <c r="U29" s="173"/>
      <c r="V29" s="174"/>
      <c r="W29" s="175">
        <f t="shared" si="3"/>
        <v>0</v>
      </c>
      <c r="X29" s="395"/>
      <c r="Y29" s="389" t="str">
        <f>午餐設計表!Q24</f>
        <v>小排骨(肉)井野</v>
      </c>
      <c r="Z29" s="389"/>
      <c r="AA29" s="389"/>
      <c r="AB29" s="389"/>
      <c r="AC29" s="176">
        <f>午餐設計表!R24</f>
        <v>3</v>
      </c>
      <c r="AD29" s="177" t="str">
        <f>午餐設計表!S24</f>
        <v>公斤</v>
      </c>
      <c r="AE29" s="178">
        <f t="shared" si="17"/>
        <v>7.8740157480314963</v>
      </c>
      <c r="AF29" s="178"/>
      <c r="AG29" s="179"/>
      <c r="AH29" s="180">
        <f t="shared" si="5"/>
        <v>0</v>
      </c>
      <c r="AI29" s="395"/>
      <c r="AJ29" s="389" t="str">
        <f>午餐設計表!Q33</f>
        <v>小排骨(肉)井野</v>
      </c>
      <c r="AK29" s="389"/>
      <c r="AL29" s="389"/>
      <c r="AM29" s="389"/>
      <c r="AN29" s="171">
        <f>午餐設計表!R33</f>
        <v>3</v>
      </c>
      <c r="AO29" s="225" t="str">
        <f>午餐設計表!S33</f>
        <v>公斤</v>
      </c>
      <c r="AP29" s="182">
        <f t="shared" si="18"/>
        <v>7.8740157480314963</v>
      </c>
      <c r="AQ29" s="183"/>
      <c r="AR29" s="181"/>
      <c r="AS29" s="184">
        <f t="shared" si="20"/>
        <v>0</v>
      </c>
      <c r="AT29" s="392"/>
      <c r="AU29" s="389" t="str">
        <f>午餐設計表!Q42</f>
        <v>洗選蛋(QR)</v>
      </c>
      <c r="AV29" s="389"/>
      <c r="AW29" s="389"/>
      <c r="AX29" s="389"/>
      <c r="AY29" s="185">
        <f>午餐設計表!R42</f>
        <v>3</v>
      </c>
      <c r="AZ29" s="242" t="str">
        <f>午餐設計表!S42</f>
        <v>公斤</v>
      </c>
      <c r="BA29" s="186">
        <f t="shared" si="19"/>
        <v>7.8740157480314963</v>
      </c>
      <c r="BB29" s="187"/>
      <c r="BC29" s="181"/>
      <c r="BD29" s="184">
        <f t="shared" si="9"/>
        <v>0</v>
      </c>
    </row>
    <row r="30" spans="1:56" x14ac:dyDescent="0.25">
      <c r="A30" s="381"/>
      <c r="B30" s="392"/>
      <c r="C30" s="389" t="str">
        <f>午餐設計表!Q7</f>
        <v>乾金針</v>
      </c>
      <c r="D30" s="389"/>
      <c r="E30" s="389"/>
      <c r="F30" s="389"/>
      <c r="G30" s="171">
        <f>午餐設計表!R7</f>
        <v>0.5</v>
      </c>
      <c r="H30" s="172" t="str">
        <f>午餐設計表!S7</f>
        <v>公斤</v>
      </c>
      <c r="I30" s="169">
        <f t="shared" si="15"/>
        <v>1.3123359580052494</v>
      </c>
      <c r="J30" s="169"/>
      <c r="K30" s="170"/>
      <c r="L30" s="149">
        <f t="shared" si="1"/>
        <v>0</v>
      </c>
      <c r="M30" s="395"/>
      <c r="N30" s="389" t="str">
        <f>午餐設計表!Q16</f>
        <v>油蔥酥(大-600g)</v>
      </c>
      <c r="O30" s="389"/>
      <c r="P30" s="389"/>
      <c r="Q30" s="389"/>
      <c r="R30" s="171">
        <f>午餐設計表!R16</f>
        <v>1</v>
      </c>
      <c r="S30" s="172" t="str">
        <f>午餐設計表!S16</f>
        <v>包</v>
      </c>
      <c r="T30" s="173">
        <f t="shared" si="16"/>
        <v>2.6246719160104988</v>
      </c>
      <c r="U30" s="173"/>
      <c r="V30" s="174"/>
      <c r="W30" s="175">
        <f t="shared" si="3"/>
        <v>0</v>
      </c>
      <c r="X30" s="395"/>
      <c r="Y30" s="389" t="str">
        <f>午餐設計表!Q25</f>
        <v>香菜(150g/把)</v>
      </c>
      <c r="Z30" s="389"/>
      <c r="AA30" s="389"/>
      <c r="AB30" s="389"/>
      <c r="AC30" s="176">
        <f>午餐設計表!R25</f>
        <v>0.5</v>
      </c>
      <c r="AD30" s="177" t="str">
        <f>午餐設計表!S25</f>
        <v>把</v>
      </c>
      <c r="AE30" s="178">
        <f t="shared" si="17"/>
        <v>1.3123359580052494</v>
      </c>
      <c r="AF30" s="178"/>
      <c r="AG30" s="179"/>
      <c r="AH30" s="180">
        <f t="shared" si="5"/>
        <v>0</v>
      </c>
      <c r="AI30" s="395"/>
      <c r="AJ30" s="389" t="str">
        <f>午餐設計表!Q34</f>
        <v>芹菜(末)</v>
      </c>
      <c r="AK30" s="389"/>
      <c r="AL30" s="389"/>
      <c r="AM30" s="389"/>
      <c r="AN30" s="171">
        <f>午餐設計表!R34</f>
        <v>0.5</v>
      </c>
      <c r="AO30" s="225" t="str">
        <f>午餐設計表!S34</f>
        <v>公斤</v>
      </c>
      <c r="AP30" s="182">
        <f t="shared" si="18"/>
        <v>1.3123359580052494</v>
      </c>
      <c r="AQ30" s="183"/>
      <c r="AR30" s="181"/>
      <c r="AS30" s="184">
        <f t="shared" si="20"/>
        <v>0</v>
      </c>
      <c r="AT30" s="392"/>
      <c r="AU30" s="389" t="str">
        <f>午餐設計表!Q43</f>
        <v>洋蔥(切小丁)</v>
      </c>
      <c r="AV30" s="389"/>
      <c r="AW30" s="389"/>
      <c r="AX30" s="389"/>
      <c r="AY30" s="185">
        <f>午餐設計表!R43</f>
        <v>2</v>
      </c>
      <c r="AZ30" s="242" t="str">
        <f>午餐設計表!S43</f>
        <v>公斤</v>
      </c>
      <c r="BA30" s="186">
        <f t="shared" si="19"/>
        <v>5.2493438320209975</v>
      </c>
      <c r="BB30" s="187"/>
      <c r="BC30" s="181"/>
      <c r="BD30" s="184">
        <f t="shared" si="9"/>
        <v>0</v>
      </c>
    </row>
    <row r="31" spans="1:56" x14ac:dyDescent="0.25">
      <c r="A31" s="381"/>
      <c r="B31" s="392"/>
      <c r="C31" s="389" t="str">
        <f>午餐設計表!Q8</f>
        <v>薑絲(0.6K/包)</v>
      </c>
      <c r="D31" s="389"/>
      <c r="E31" s="389"/>
      <c r="F31" s="389"/>
      <c r="G31" s="171">
        <f>午餐設計表!R8</f>
        <v>0.5</v>
      </c>
      <c r="H31" s="172" t="str">
        <f>午餐設計表!S8</f>
        <v>包</v>
      </c>
      <c r="I31" s="169">
        <f t="shared" si="15"/>
        <v>1.3123359580052494</v>
      </c>
      <c r="J31" s="169"/>
      <c r="K31" s="170"/>
      <c r="L31" s="149">
        <f t="shared" si="1"/>
        <v>0</v>
      </c>
      <c r="M31" s="395"/>
      <c r="N31" s="389" t="str">
        <f>午餐設計表!Q17</f>
        <v>薑絲(0.6K/包)</v>
      </c>
      <c r="O31" s="389"/>
      <c r="P31" s="389"/>
      <c r="Q31" s="389"/>
      <c r="R31" s="171">
        <f>午餐設計表!R17</f>
        <v>0.5</v>
      </c>
      <c r="S31" s="172" t="str">
        <f>午餐設計表!S17</f>
        <v>包</v>
      </c>
      <c r="T31" s="173">
        <f t="shared" si="16"/>
        <v>1.3123359580052494</v>
      </c>
      <c r="U31" s="173"/>
      <c r="V31" s="174"/>
      <c r="W31" s="175">
        <f t="shared" si="3"/>
        <v>0</v>
      </c>
      <c r="X31" s="395"/>
      <c r="Y31" s="389">
        <f>午餐設計表!Q26</f>
        <v>0</v>
      </c>
      <c r="Z31" s="389"/>
      <c r="AA31" s="389"/>
      <c r="AB31" s="389"/>
      <c r="AC31" s="176">
        <f>午餐設計表!R26</f>
        <v>0</v>
      </c>
      <c r="AD31" s="177">
        <f>午餐設計表!S26</f>
        <v>0</v>
      </c>
      <c r="AE31" s="178">
        <f t="shared" si="17"/>
        <v>0</v>
      </c>
      <c r="AF31" s="178"/>
      <c r="AG31" s="179"/>
      <c r="AH31" s="180">
        <f t="shared" si="5"/>
        <v>0</v>
      </c>
      <c r="AI31" s="395"/>
      <c r="AJ31" s="389">
        <f>午餐設計表!Q35</f>
        <v>0</v>
      </c>
      <c r="AK31" s="389"/>
      <c r="AL31" s="389"/>
      <c r="AM31" s="389"/>
      <c r="AN31" s="171">
        <f>午餐設計表!R35</f>
        <v>0</v>
      </c>
      <c r="AO31" s="225">
        <f>午餐設計表!S35</f>
        <v>0</v>
      </c>
      <c r="AP31" s="182">
        <f t="shared" si="18"/>
        <v>0</v>
      </c>
      <c r="AQ31" s="183"/>
      <c r="AR31" s="181"/>
      <c r="AS31" s="184">
        <f t="shared" si="20"/>
        <v>0</v>
      </c>
      <c r="AT31" s="392"/>
      <c r="AU31" s="389" t="str">
        <f>午餐設計表!Q44</f>
        <v>玉米濃湯粉(1K)</v>
      </c>
      <c r="AV31" s="389"/>
      <c r="AW31" s="389"/>
      <c r="AX31" s="389"/>
      <c r="AY31" s="185">
        <f>午餐設計表!R44</f>
        <v>2</v>
      </c>
      <c r="AZ31" s="242" t="str">
        <f>午餐設計表!S44</f>
        <v>包</v>
      </c>
      <c r="BA31" s="186">
        <f t="shared" si="19"/>
        <v>5.2493438320209975</v>
      </c>
      <c r="BB31" s="187"/>
      <c r="BC31" s="181"/>
      <c r="BD31" s="184">
        <f t="shared" si="9"/>
        <v>0</v>
      </c>
    </row>
    <row r="32" spans="1:56" x14ac:dyDescent="0.25">
      <c r="A32" s="381"/>
      <c r="B32" s="392"/>
      <c r="C32" s="389">
        <f>午餐設計表!Q9</f>
        <v>0</v>
      </c>
      <c r="D32" s="389"/>
      <c r="E32" s="389"/>
      <c r="F32" s="389"/>
      <c r="G32" s="171">
        <f>午餐設計表!R9</f>
        <v>0</v>
      </c>
      <c r="H32" s="172">
        <f>午餐設計表!S9</f>
        <v>0</v>
      </c>
      <c r="I32" s="169">
        <f t="shared" si="15"/>
        <v>0</v>
      </c>
      <c r="J32" s="169"/>
      <c r="K32" s="170"/>
      <c r="L32" s="149">
        <f t="shared" si="1"/>
        <v>0</v>
      </c>
      <c r="M32" s="395"/>
      <c r="N32" s="389" t="str">
        <f>午餐設計表!Q18</f>
        <v>芹菜(末)</v>
      </c>
      <c r="O32" s="389"/>
      <c r="P32" s="389"/>
      <c r="Q32" s="389"/>
      <c r="R32" s="171">
        <f>午餐設計表!R18</f>
        <v>0.3</v>
      </c>
      <c r="S32" s="172" t="str">
        <f>午餐設計表!S18</f>
        <v>公斤</v>
      </c>
      <c r="T32" s="173">
        <f t="shared" si="16"/>
        <v>0.78740157480314965</v>
      </c>
      <c r="U32" s="173"/>
      <c r="V32" s="174"/>
      <c r="W32" s="175">
        <f t="shared" si="3"/>
        <v>0</v>
      </c>
      <c r="X32" s="395"/>
      <c r="Y32" s="389">
        <f>午餐設計表!Q27</f>
        <v>0</v>
      </c>
      <c r="Z32" s="389"/>
      <c r="AA32" s="389"/>
      <c r="AB32" s="389"/>
      <c r="AC32" s="176">
        <f>午餐設計表!R27</f>
        <v>0</v>
      </c>
      <c r="AD32" s="177">
        <f>午餐設計表!S27</f>
        <v>0</v>
      </c>
      <c r="AE32" s="178">
        <f t="shared" si="17"/>
        <v>0</v>
      </c>
      <c r="AF32" s="178"/>
      <c r="AG32" s="179"/>
      <c r="AH32" s="180">
        <f t="shared" si="5"/>
        <v>0</v>
      </c>
      <c r="AI32" s="395"/>
      <c r="AJ32" s="389">
        <f>午餐設計表!Q36</f>
        <v>0</v>
      </c>
      <c r="AK32" s="389"/>
      <c r="AL32" s="389"/>
      <c r="AM32" s="389"/>
      <c r="AN32" s="171">
        <f>午餐設計表!R36</f>
        <v>0</v>
      </c>
      <c r="AO32" s="225">
        <f>午餐設計表!S36</f>
        <v>0</v>
      </c>
      <c r="AP32" s="182">
        <f t="shared" si="18"/>
        <v>0</v>
      </c>
      <c r="AQ32" s="183"/>
      <c r="AR32" s="181"/>
      <c r="AS32" s="184">
        <f t="shared" si="20"/>
        <v>0</v>
      </c>
      <c r="AT32" s="392"/>
      <c r="AU32" s="389" t="str">
        <f>午餐設計表!Q45</f>
        <v>安佳無鹽奶油(454g)</v>
      </c>
      <c r="AV32" s="389"/>
      <c r="AW32" s="389"/>
      <c r="AX32" s="389"/>
      <c r="AY32" s="185">
        <f>午餐設計表!R45</f>
        <v>1</v>
      </c>
      <c r="AZ32" s="242" t="str">
        <f>午餐設計表!S45</f>
        <v>條</v>
      </c>
      <c r="BA32" s="186">
        <f t="shared" si="19"/>
        <v>2.6246719160104988</v>
      </c>
      <c r="BB32" s="187"/>
      <c r="BC32" s="181"/>
      <c r="BD32" s="184">
        <f t="shared" si="9"/>
        <v>0</v>
      </c>
    </row>
    <row r="33" spans="1:56" x14ac:dyDescent="0.25">
      <c r="A33" s="381"/>
      <c r="B33" s="392"/>
      <c r="C33" s="389">
        <f>午餐設計表!Q10</f>
        <v>0</v>
      </c>
      <c r="D33" s="389"/>
      <c r="E33" s="389"/>
      <c r="F33" s="389"/>
      <c r="G33" s="171">
        <f>午餐設計表!R10</f>
        <v>0</v>
      </c>
      <c r="H33" s="172">
        <f>午餐設計表!S10</f>
        <v>0</v>
      </c>
      <c r="I33" s="169">
        <f t="shared" si="15"/>
        <v>0</v>
      </c>
      <c r="J33" s="169"/>
      <c r="K33" s="170"/>
      <c r="L33" s="149">
        <f t="shared" si="1"/>
        <v>0</v>
      </c>
      <c r="M33" s="395"/>
      <c r="N33" s="389">
        <f>午餐設計表!Q19</f>
        <v>0</v>
      </c>
      <c r="O33" s="389"/>
      <c r="P33" s="389"/>
      <c r="Q33" s="389"/>
      <c r="R33" s="171">
        <f>午餐設計表!R19</f>
        <v>0</v>
      </c>
      <c r="S33" s="172">
        <f>午餐設計表!S19</f>
        <v>0</v>
      </c>
      <c r="T33" s="173">
        <f t="shared" si="16"/>
        <v>0</v>
      </c>
      <c r="U33" s="173"/>
      <c r="V33" s="174"/>
      <c r="W33" s="175">
        <f t="shared" si="3"/>
        <v>0</v>
      </c>
      <c r="X33" s="395"/>
      <c r="Y33" s="389">
        <f>午餐設計表!Q28</f>
        <v>0</v>
      </c>
      <c r="Z33" s="389"/>
      <c r="AA33" s="389"/>
      <c r="AB33" s="389"/>
      <c r="AC33" s="176">
        <f>午餐設計表!R28</f>
        <v>0</v>
      </c>
      <c r="AD33" s="177">
        <f>午餐設計表!S28</f>
        <v>0</v>
      </c>
      <c r="AE33" s="178">
        <f t="shared" si="17"/>
        <v>0</v>
      </c>
      <c r="AF33" s="178"/>
      <c r="AG33" s="179"/>
      <c r="AH33" s="180">
        <f t="shared" si="5"/>
        <v>0</v>
      </c>
      <c r="AI33" s="395"/>
      <c r="AJ33" s="389">
        <f>午餐設計表!Q37</f>
        <v>0</v>
      </c>
      <c r="AK33" s="389"/>
      <c r="AL33" s="389"/>
      <c r="AM33" s="389"/>
      <c r="AN33" s="171">
        <f>午餐設計表!R37</f>
        <v>0</v>
      </c>
      <c r="AO33" s="225">
        <f>午餐設計表!S37</f>
        <v>0</v>
      </c>
      <c r="AP33" s="182">
        <f t="shared" si="18"/>
        <v>0</v>
      </c>
      <c r="AQ33" s="183"/>
      <c r="AR33" s="181"/>
      <c r="AS33" s="184">
        <f t="shared" si="20"/>
        <v>0</v>
      </c>
      <c r="AT33" s="392"/>
      <c r="AU33" s="389" t="str">
        <f>午餐設計表!Q46</f>
        <v>玉米醬(大-3K)</v>
      </c>
      <c r="AV33" s="389"/>
      <c r="AW33" s="389"/>
      <c r="AX33" s="389"/>
      <c r="AY33" s="185">
        <f>午餐設計表!R46</f>
        <v>1</v>
      </c>
      <c r="AZ33" s="242" t="str">
        <f>午餐設計表!S46</f>
        <v>罐</v>
      </c>
      <c r="BA33" s="186">
        <f t="shared" si="19"/>
        <v>2.6246719160104988</v>
      </c>
      <c r="BB33" s="187"/>
      <c r="BC33" s="181"/>
      <c r="BD33" s="184">
        <f t="shared" si="9"/>
        <v>0</v>
      </c>
    </row>
    <row r="34" spans="1:56" ht="17.25" thickBot="1" x14ac:dyDescent="0.3">
      <c r="A34" s="398"/>
      <c r="B34" s="400"/>
      <c r="C34" s="397">
        <f>午餐設計表!Q11</f>
        <v>0</v>
      </c>
      <c r="D34" s="397"/>
      <c r="E34" s="397"/>
      <c r="F34" s="397"/>
      <c r="G34" s="227">
        <f>午餐設計表!R11</f>
        <v>0</v>
      </c>
      <c r="H34" s="229">
        <f>午餐設計表!S11</f>
        <v>0</v>
      </c>
      <c r="I34" s="197">
        <f t="shared" si="15"/>
        <v>0</v>
      </c>
      <c r="J34" s="197"/>
      <c r="K34" s="198"/>
      <c r="L34" s="199">
        <f t="shared" si="1"/>
        <v>0</v>
      </c>
      <c r="M34" s="396"/>
      <c r="N34" s="397">
        <f>午餐設計表!Q20</f>
        <v>0</v>
      </c>
      <c r="O34" s="397"/>
      <c r="P34" s="397"/>
      <c r="Q34" s="397"/>
      <c r="R34" s="227">
        <f>午餐設計表!R20</f>
        <v>0</v>
      </c>
      <c r="S34" s="229">
        <f>午餐設計表!S20</f>
        <v>0</v>
      </c>
      <c r="T34" s="202">
        <f t="shared" si="16"/>
        <v>0</v>
      </c>
      <c r="U34" s="202"/>
      <c r="V34" s="203"/>
      <c r="W34" s="204">
        <f t="shared" si="3"/>
        <v>0</v>
      </c>
      <c r="X34" s="396"/>
      <c r="Y34" s="397">
        <f>午餐設計表!Q29</f>
        <v>0</v>
      </c>
      <c r="Z34" s="397"/>
      <c r="AA34" s="397"/>
      <c r="AB34" s="397"/>
      <c r="AC34" s="233">
        <f>午餐設計表!R29</f>
        <v>0</v>
      </c>
      <c r="AD34" s="234">
        <f>午餐設計表!S29</f>
        <v>0</v>
      </c>
      <c r="AE34" s="207">
        <f t="shared" si="17"/>
        <v>0</v>
      </c>
      <c r="AF34" s="207"/>
      <c r="AG34" s="208"/>
      <c r="AH34" s="209">
        <f t="shared" si="5"/>
        <v>0</v>
      </c>
      <c r="AI34" s="396"/>
      <c r="AJ34" s="397">
        <f>午餐設計表!Q38</f>
        <v>0</v>
      </c>
      <c r="AK34" s="397"/>
      <c r="AL34" s="397"/>
      <c r="AM34" s="397"/>
      <c r="AN34" s="227">
        <f>午餐設計表!R38</f>
        <v>0</v>
      </c>
      <c r="AO34" s="230">
        <f>午餐設計表!S38</f>
        <v>0</v>
      </c>
      <c r="AP34" s="211">
        <f t="shared" si="18"/>
        <v>0</v>
      </c>
      <c r="AQ34" s="212"/>
      <c r="AR34" s="213"/>
      <c r="AS34" s="214">
        <f t="shared" si="20"/>
        <v>0</v>
      </c>
      <c r="AT34" s="393"/>
      <c r="AU34" s="397" t="str">
        <f>午餐設計表!Q47</f>
        <v>碎培根(津谷)CAS</v>
      </c>
      <c r="AV34" s="397"/>
      <c r="AW34" s="397"/>
      <c r="AX34" s="397"/>
      <c r="AY34" s="231">
        <f>午餐設計表!R47</f>
        <v>1</v>
      </c>
      <c r="AZ34" s="243" t="str">
        <f>午餐設計表!S47</f>
        <v>公斤</v>
      </c>
      <c r="BA34" s="216">
        <f t="shared" si="19"/>
        <v>2.6246719160104988</v>
      </c>
      <c r="BB34" s="217"/>
      <c r="BC34" s="213"/>
      <c r="BD34" s="214">
        <f t="shared" si="9"/>
        <v>0</v>
      </c>
    </row>
    <row r="35" spans="1:56" ht="20.25" customHeight="1" thickBot="1" x14ac:dyDescent="0.35">
      <c r="A35" s="429" t="s">
        <v>108</v>
      </c>
      <c r="B35" s="430"/>
      <c r="C35" s="431">
        <f>午餐設計表!T4</f>
        <v>0</v>
      </c>
      <c r="D35" s="407"/>
      <c r="E35" s="407"/>
      <c r="F35" s="407"/>
      <c r="G35" s="407"/>
      <c r="H35" s="407"/>
      <c r="I35" s="244"/>
      <c r="J35" s="244"/>
      <c r="K35" s="245"/>
      <c r="L35" s="149">
        <f t="shared" si="1"/>
        <v>0</v>
      </c>
      <c r="M35" s="432" t="str">
        <f>午餐設計表!T13</f>
        <v>水果(381+10)(精進15元)</v>
      </c>
      <c r="N35" s="407"/>
      <c r="O35" s="407"/>
      <c r="P35" s="407"/>
      <c r="Q35" s="407"/>
      <c r="R35" s="407"/>
      <c r="S35" s="407"/>
      <c r="T35" s="246"/>
      <c r="U35" s="246"/>
      <c r="V35" s="247"/>
      <c r="W35" s="154">
        <f t="shared" si="3"/>
        <v>0</v>
      </c>
      <c r="X35" s="432" t="str">
        <f>午餐設計表!T22</f>
        <v>光泉鮮奶(381+10備)(精進)</v>
      </c>
      <c r="Y35" s="407"/>
      <c r="Z35" s="407"/>
      <c r="AA35" s="407"/>
      <c r="AB35" s="407"/>
      <c r="AC35" s="407"/>
      <c r="AD35" s="407"/>
      <c r="AE35" s="246"/>
      <c r="AF35" s="246"/>
      <c r="AG35" s="247"/>
      <c r="AH35" s="248">
        <f t="shared" si="5"/>
        <v>0</v>
      </c>
      <c r="AI35" s="432">
        <f>午餐設計表!T31</f>
        <v>0</v>
      </c>
      <c r="AJ35" s="407"/>
      <c r="AK35" s="407"/>
      <c r="AL35" s="407"/>
      <c r="AM35" s="407"/>
      <c r="AN35" s="407"/>
      <c r="AO35" s="433"/>
      <c r="AP35" s="249"/>
      <c r="AQ35" s="250"/>
      <c r="AR35" s="251"/>
      <c r="AS35" s="252">
        <f>AR35*AN35</f>
        <v>0</v>
      </c>
      <c r="AT35" s="407" t="str">
        <f>午餐設計表!T40</f>
        <v>水果(381+10)(精進20元)</v>
      </c>
      <c r="AU35" s="407"/>
      <c r="AV35" s="407"/>
      <c r="AW35" s="407"/>
      <c r="AX35" s="407"/>
      <c r="AY35" s="407"/>
      <c r="AZ35" s="407"/>
      <c r="BA35" s="253"/>
      <c r="BB35" s="254"/>
      <c r="BC35" s="255"/>
      <c r="BD35" s="252">
        <f t="shared" si="9"/>
        <v>0</v>
      </c>
    </row>
    <row r="36" spans="1:56" x14ac:dyDescent="0.25">
      <c r="A36" s="434" t="s">
        <v>11</v>
      </c>
      <c r="B36" s="420" t="s">
        <v>109</v>
      </c>
      <c r="C36" s="421"/>
      <c r="D36" s="422"/>
      <c r="E36" s="188" t="s">
        <v>102</v>
      </c>
      <c r="F36" s="188" t="s">
        <v>103</v>
      </c>
      <c r="G36" s="189" t="s">
        <v>104</v>
      </c>
      <c r="H36" s="190" t="s">
        <v>105</v>
      </c>
      <c r="I36" s="256"/>
      <c r="J36" s="438">
        <f>SUM(L6:L35)</f>
        <v>0</v>
      </c>
      <c r="K36" s="438"/>
      <c r="L36" s="439"/>
      <c r="M36" s="420" t="s">
        <v>109</v>
      </c>
      <c r="N36" s="421"/>
      <c r="O36" s="422"/>
      <c r="P36" s="188" t="s">
        <v>102</v>
      </c>
      <c r="Q36" s="188" t="s">
        <v>103</v>
      </c>
      <c r="R36" s="189" t="s">
        <v>104</v>
      </c>
      <c r="S36" s="190" t="s">
        <v>105</v>
      </c>
      <c r="T36" s="256"/>
      <c r="U36" s="444">
        <f>SUM(W6:W35)</f>
        <v>0</v>
      </c>
      <c r="V36" s="445"/>
      <c r="W36" s="446"/>
      <c r="X36" s="420" t="s">
        <v>109</v>
      </c>
      <c r="Y36" s="421"/>
      <c r="Z36" s="422"/>
      <c r="AA36" s="188" t="s">
        <v>102</v>
      </c>
      <c r="AB36" s="188" t="s">
        <v>103</v>
      </c>
      <c r="AC36" s="189" t="s">
        <v>104</v>
      </c>
      <c r="AD36" s="190" t="s">
        <v>105</v>
      </c>
      <c r="AE36" s="257"/>
      <c r="AF36" s="445">
        <f>SUM(AH6:AH35)</f>
        <v>0</v>
      </c>
      <c r="AG36" s="445"/>
      <c r="AH36" s="446"/>
      <c r="AI36" s="420" t="s">
        <v>109</v>
      </c>
      <c r="AJ36" s="421"/>
      <c r="AK36" s="422"/>
      <c r="AL36" s="188" t="s">
        <v>102</v>
      </c>
      <c r="AM36" s="188" t="s">
        <v>103</v>
      </c>
      <c r="AN36" s="189" t="s">
        <v>104</v>
      </c>
      <c r="AO36" s="190" t="s">
        <v>105</v>
      </c>
      <c r="AP36" s="257"/>
      <c r="AQ36" s="408">
        <f>SUM(AS6:AS35)</f>
        <v>0</v>
      </c>
      <c r="AR36" s="409"/>
      <c r="AS36" s="410"/>
      <c r="AT36" s="420" t="s">
        <v>109</v>
      </c>
      <c r="AU36" s="421"/>
      <c r="AV36" s="422"/>
      <c r="AW36" s="188" t="s">
        <v>102</v>
      </c>
      <c r="AX36" s="188" t="s">
        <v>103</v>
      </c>
      <c r="AY36" s="189" t="s">
        <v>104</v>
      </c>
      <c r="AZ36" s="190" t="s">
        <v>105</v>
      </c>
      <c r="BA36" s="258"/>
      <c r="BB36" s="408">
        <f>SUM(BD6:BD35)</f>
        <v>0</v>
      </c>
      <c r="BC36" s="409"/>
      <c r="BD36" s="410"/>
    </row>
    <row r="37" spans="1:56" x14ac:dyDescent="0.25">
      <c r="A37" s="435"/>
      <c r="B37" s="423"/>
      <c r="C37" s="424"/>
      <c r="D37" s="425"/>
      <c r="E37" s="259">
        <f>C40*2+D40*7+E40*1+I40*8</f>
        <v>35.599999999999994</v>
      </c>
      <c r="F37" s="259">
        <f>D40*5+I40*4+G40*5</f>
        <v>24.5</v>
      </c>
      <c r="G37" s="259">
        <f>C40*15+E40*5+F40*15</f>
        <v>73.5</v>
      </c>
      <c r="H37" s="260">
        <f>E37*4+F37*9+G37*4</f>
        <v>656.9</v>
      </c>
      <c r="I37" s="261"/>
      <c r="J37" s="440"/>
      <c r="K37" s="440"/>
      <c r="L37" s="441"/>
      <c r="M37" s="423"/>
      <c r="N37" s="424"/>
      <c r="O37" s="425"/>
      <c r="P37" s="259">
        <f>N40*2+O40*7+P40*1+T40*8</f>
        <v>36.299999999999997</v>
      </c>
      <c r="Q37" s="259">
        <f>O40*5+T40*4+R40*5</f>
        <v>26</v>
      </c>
      <c r="R37" s="260">
        <f>N40*15+P40*5+Q40*15</f>
        <v>110</v>
      </c>
      <c r="S37" s="260">
        <f>P37*4+Q37*9+R37*4</f>
        <v>819.2</v>
      </c>
      <c r="T37" s="261"/>
      <c r="U37" s="447"/>
      <c r="V37" s="448"/>
      <c r="W37" s="449"/>
      <c r="X37" s="423"/>
      <c r="Y37" s="424"/>
      <c r="Z37" s="425"/>
      <c r="AA37" s="259">
        <f>Y40*2+Z40*7+AA40*1+AE40*8</f>
        <v>34.200000000000003</v>
      </c>
      <c r="AB37" s="259">
        <f>Z40*5+AE40*4+AC40*5</f>
        <v>26.1</v>
      </c>
      <c r="AC37" s="260">
        <f>Y40*15+AA40*5+AB40*15</f>
        <v>65.5</v>
      </c>
      <c r="AD37" s="260">
        <f>AA37*4+AB37*9+AC37*4</f>
        <v>633.70000000000005</v>
      </c>
      <c r="AE37" s="262"/>
      <c r="AF37" s="448"/>
      <c r="AG37" s="448"/>
      <c r="AH37" s="449"/>
      <c r="AI37" s="423"/>
      <c r="AJ37" s="424"/>
      <c r="AK37" s="425"/>
      <c r="AL37" s="259">
        <f>AJ40*2+AK40*7+AL40*1+AP40*8</f>
        <v>27.6</v>
      </c>
      <c r="AM37" s="259">
        <f>AK40*5+AP40*4+AN40*5</f>
        <v>20.5</v>
      </c>
      <c r="AN37" s="260">
        <f>AJ40*15+AL40*5+AM40*15</f>
        <v>65.5</v>
      </c>
      <c r="AO37" s="260">
        <f>AL37*4+AM37*9+AN37*4</f>
        <v>556.9</v>
      </c>
      <c r="AP37" s="262"/>
      <c r="AQ37" s="411"/>
      <c r="AR37" s="412"/>
      <c r="AS37" s="413"/>
      <c r="AT37" s="423"/>
      <c r="AU37" s="424"/>
      <c r="AV37" s="425"/>
      <c r="AW37" s="259">
        <f>AU40*2+AV40*7+AW40*1+BA40*8</f>
        <v>42.600000000000009</v>
      </c>
      <c r="AX37" s="259">
        <f>AV40*5+BA40*4+AY40*5</f>
        <v>33</v>
      </c>
      <c r="AY37" s="260">
        <f>AU40*15+AW40*5+AX40*15</f>
        <v>136</v>
      </c>
      <c r="AZ37" s="260">
        <f>AW37*4+AX37*9+AY37*4</f>
        <v>1011.4000000000001</v>
      </c>
      <c r="BA37" s="263"/>
      <c r="BB37" s="411"/>
      <c r="BC37" s="412"/>
      <c r="BD37" s="413"/>
    </row>
    <row r="38" spans="1:56" ht="17.25" thickBot="1" x14ac:dyDescent="0.3">
      <c r="A38" s="436"/>
      <c r="B38" s="426" t="s">
        <v>110</v>
      </c>
      <c r="C38" s="427"/>
      <c r="D38" s="428"/>
      <c r="E38" s="264">
        <f>(E37*4)/H37</f>
        <v>0.21677576495661438</v>
      </c>
      <c r="F38" s="264">
        <f>(F37*9)/H37</f>
        <v>0.3356675293043081</v>
      </c>
      <c r="G38" s="264">
        <f>(G37*4)/H37</f>
        <v>0.44755670573907752</v>
      </c>
      <c r="H38" s="264">
        <f>E38+F38+G38</f>
        <v>1</v>
      </c>
      <c r="I38" s="265"/>
      <c r="J38" s="442"/>
      <c r="K38" s="442"/>
      <c r="L38" s="443"/>
      <c r="M38" s="426" t="s">
        <v>110</v>
      </c>
      <c r="N38" s="427"/>
      <c r="O38" s="428"/>
      <c r="P38" s="264">
        <f>(P37*4)/S37</f>
        <v>0.17724609374999997</v>
      </c>
      <c r="Q38" s="264">
        <f>(Q37*9)/S37</f>
        <v>0.28564453125</v>
      </c>
      <c r="R38" s="264">
        <f>(R37*4)/S37</f>
        <v>0.537109375</v>
      </c>
      <c r="S38" s="264">
        <f>P38+Q38+R38</f>
        <v>1</v>
      </c>
      <c r="T38" s="266"/>
      <c r="U38" s="450"/>
      <c r="V38" s="451"/>
      <c r="W38" s="452"/>
      <c r="X38" s="426" t="s">
        <v>110</v>
      </c>
      <c r="Y38" s="427"/>
      <c r="Z38" s="428"/>
      <c r="AA38" s="264">
        <f>(AA37*4)/AD37</f>
        <v>0.21587501972542214</v>
      </c>
      <c r="AB38" s="264">
        <f>(AB37*9)/AD37</f>
        <v>0.37068013255483667</v>
      </c>
      <c r="AC38" s="264">
        <f>(AC37*4)/AD37</f>
        <v>0.41344484771974116</v>
      </c>
      <c r="AD38" s="264">
        <f>AA38+AB38+AC38</f>
        <v>1</v>
      </c>
      <c r="AE38" s="267"/>
      <c r="AF38" s="451"/>
      <c r="AG38" s="451"/>
      <c r="AH38" s="452"/>
      <c r="AI38" s="426" t="s">
        <v>110</v>
      </c>
      <c r="AJ38" s="427"/>
      <c r="AK38" s="428"/>
      <c r="AL38" s="264">
        <f>(AL37*4)/AO37</f>
        <v>0.19824025857425034</v>
      </c>
      <c r="AM38" s="264">
        <f>(AM37*9)/AO37</f>
        <v>0.33129825821511943</v>
      </c>
      <c r="AN38" s="264">
        <f>(AN37*4)/AO37</f>
        <v>0.4704614832106303</v>
      </c>
      <c r="AO38" s="264">
        <f>AL38+AM38+AN38</f>
        <v>1</v>
      </c>
      <c r="AP38" s="267"/>
      <c r="AQ38" s="414"/>
      <c r="AR38" s="415"/>
      <c r="AS38" s="416"/>
      <c r="AT38" s="426" t="s">
        <v>110</v>
      </c>
      <c r="AU38" s="427"/>
      <c r="AV38" s="428"/>
      <c r="AW38" s="264">
        <f>(AW37*4)/AZ37</f>
        <v>0.16847933557445127</v>
      </c>
      <c r="AX38" s="264">
        <f>(AX37*9)/AZ37</f>
        <v>0.29365236306110337</v>
      </c>
      <c r="AY38" s="264">
        <f>(AY37*4)/AZ37</f>
        <v>0.5378683013644453</v>
      </c>
      <c r="AZ38" s="264">
        <f>AW38+AX38+AY38</f>
        <v>1</v>
      </c>
      <c r="BA38" s="268"/>
      <c r="BB38" s="414"/>
      <c r="BC38" s="415"/>
      <c r="BD38" s="416"/>
    </row>
    <row r="39" spans="1:56" ht="28.5" x14ac:dyDescent="0.25">
      <c r="A39" s="436"/>
      <c r="B39" s="269" t="s">
        <v>111</v>
      </c>
      <c r="C39" s="191" t="s">
        <v>95</v>
      </c>
      <c r="D39" s="191" t="s">
        <v>96</v>
      </c>
      <c r="E39" s="192" t="s">
        <v>97</v>
      </c>
      <c r="F39" s="192" t="s">
        <v>10</v>
      </c>
      <c r="G39" s="191" t="s">
        <v>98</v>
      </c>
      <c r="H39" s="193" t="s">
        <v>99</v>
      </c>
      <c r="I39" s="194" t="s">
        <v>100</v>
      </c>
      <c r="J39" s="270"/>
      <c r="K39" s="270"/>
      <c r="L39" s="270"/>
      <c r="M39" s="269" t="s">
        <v>111</v>
      </c>
      <c r="N39" s="191" t="s">
        <v>95</v>
      </c>
      <c r="O39" s="191" t="s">
        <v>96</v>
      </c>
      <c r="P39" s="192" t="s">
        <v>97</v>
      </c>
      <c r="Q39" s="192" t="s">
        <v>10</v>
      </c>
      <c r="R39" s="191" t="s">
        <v>98</v>
      </c>
      <c r="S39" s="193" t="s">
        <v>99</v>
      </c>
      <c r="T39" s="194" t="s">
        <v>100</v>
      </c>
      <c r="U39" s="270"/>
      <c r="V39" s="270"/>
      <c r="W39" s="270"/>
      <c r="X39" s="269" t="s">
        <v>111</v>
      </c>
      <c r="Y39" s="191" t="s">
        <v>95</v>
      </c>
      <c r="Z39" s="191" t="s">
        <v>96</v>
      </c>
      <c r="AA39" s="192" t="s">
        <v>97</v>
      </c>
      <c r="AB39" s="192" t="s">
        <v>10</v>
      </c>
      <c r="AC39" s="191" t="s">
        <v>98</v>
      </c>
      <c r="AD39" s="193" t="s">
        <v>99</v>
      </c>
      <c r="AE39" s="194" t="s">
        <v>100</v>
      </c>
      <c r="AF39" s="270"/>
      <c r="AG39" s="270"/>
      <c r="AH39" s="270"/>
      <c r="AI39" s="269" t="s">
        <v>111</v>
      </c>
      <c r="AJ39" s="191" t="s">
        <v>95</v>
      </c>
      <c r="AK39" s="191" t="s">
        <v>96</v>
      </c>
      <c r="AL39" s="192" t="s">
        <v>97</v>
      </c>
      <c r="AM39" s="192" t="s">
        <v>10</v>
      </c>
      <c r="AN39" s="191" t="s">
        <v>98</v>
      </c>
      <c r="AO39" s="193" t="s">
        <v>99</v>
      </c>
      <c r="AP39" s="194" t="s">
        <v>100</v>
      </c>
      <c r="AQ39" s="270"/>
      <c r="AR39" s="270"/>
      <c r="AS39" s="270"/>
      <c r="AT39" s="269" t="s">
        <v>111</v>
      </c>
      <c r="AU39" s="191" t="s">
        <v>95</v>
      </c>
      <c r="AV39" s="191" t="s">
        <v>96</v>
      </c>
      <c r="AW39" s="192" t="s">
        <v>97</v>
      </c>
      <c r="AX39" s="192" t="s">
        <v>10</v>
      </c>
      <c r="AY39" s="191" t="s">
        <v>98</v>
      </c>
      <c r="AZ39" s="193" t="s">
        <v>99</v>
      </c>
      <c r="BA39" s="194" t="s">
        <v>100</v>
      </c>
      <c r="BB39" s="270"/>
      <c r="BC39" s="270"/>
      <c r="BD39" s="271"/>
    </row>
    <row r="40" spans="1:56" ht="28.5" x14ac:dyDescent="0.25">
      <c r="A40" s="436"/>
      <c r="B40" s="272" t="s">
        <v>112</v>
      </c>
      <c r="C40" s="273" t="str">
        <f>MID(午餐設計表!X4,1,LEN(午餐設計表!X4)-1)</f>
        <v>4.3</v>
      </c>
      <c r="D40" s="273" t="str">
        <f>MID(午餐設計表!X6,1,LEN(午餐設計表!X6)-1)</f>
        <v>3.6</v>
      </c>
      <c r="E40" s="274" t="str">
        <f>MID(午餐設計表!X7,1,LEN(午餐設計表!X7)-1)</f>
        <v>1.8</v>
      </c>
      <c r="F40" s="274" t="str">
        <f>MID(午餐設計表!X8,1,LEN(午餐設計表!X8)-1)</f>
        <v>0.0</v>
      </c>
      <c r="G40" s="275" t="str">
        <f>MID(午餐設計表!X9,1,LEN(午餐設計表!X9)-1)</f>
        <v>1.3</v>
      </c>
      <c r="H40" s="276">
        <f>H37</f>
        <v>656.9</v>
      </c>
      <c r="I40" s="277" t="str">
        <f>MID(午餐設計表!X5,1,LEN(午餐設計表!X5)-1)</f>
        <v>0.0</v>
      </c>
      <c r="J40" s="278"/>
      <c r="K40" s="278"/>
      <c r="L40" s="278"/>
      <c r="M40" s="272" t="s">
        <v>112</v>
      </c>
      <c r="N40" s="273" t="str">
        <f>MID(午餐設計表!X13,1,LEN(午餐設計表!X13)-1)</f>
        <v>6.7</v>
      </c>
      <c r="O40" s="273" t="str">
        <f>MID(午餐設計表!X15,1,LEN(午餐設計表!X15)-1)</f>
        <v>3.0</v>
      </c>
      <c r="P40" s="274" t="str">
        <f>MID(午餐設計表!X16,1,LEN(午餐設計表!X16)-1)</f>
        <v>1.9</v>
      </c>
      <c r="Q40" s="274" t="str">
        <f>MID(午餐設計表!X17,1,LEN(午餐設計表!X17)-1)</f>
        <v>0.0</v>
      </c>
      <c r="R40" s="275" t="str">
        <f>MID(午餐設計表!X18,1,LEN(午餐設計表!X18)-1)</f>
        <v>2.2</v>
      </c>
      <c r="S40" s="276">
        <f>S37</f>
        <v>819.2</v>
      </c>
      <c r="T40" s="277" t="str">
        <f>MID(午餐設計表!X14,1,LEN(午餐設計表!X14)-1)</f>
        <v>0.0</v>
      </c>
      <c r="U40" s="278"/>
      <c r="V40" s="278"/>
      <c r="W40" s="278"/>
      <c r="X40" s="272" t="s">
        <v>112</v>
      </c>
      <c r="Y40" s="273" t="str">
        <f>MID(午餐設計表!X22,1,LEN(午餐設計表!X22)-1)</f>
        <v>3.6</v>
      </c>
      <c r="Z40" s="273" t="str">
        <f>MID(午餐設計表!X24,1,LEN(午餐設計表!X24)-1)</f>
        <v>2.5</v>
      </c>
      <c r="AA40" s="274" t="str">
        <f>MID(午餐設計表!X25,1,LEN(午餐設計表!X25)-1)</f>
        <v>2.3</v>
      </c>
      <c r="AB40" s="274" t="str">
        <f>MID(午餐設計表!X26,1,LEN(午餐設計表!X26)-1)</f>
        <v>0.0</v>
      </c>
      <c r="AC40" s="275" t="str">
        <f>MID(午餐設計表!X27,1,LEN(午餐設計表!X27)-1)</f>
        <v>2.0</v>
      </c>
      <c r="AD40" s="276">
        <f>AD37</f>
        <v>633.70000000000005</v>
      </c>
      <c r="AE40" s="277" t="str">
        <f>MID(午餐設計表!X23,1,LEN(午餐設計表!X23)-1)</f>
        <v>0.9</v>
      </c>
      <c r="AF40" s="278"/>
      <c r="AG40" s="278"/>
      <c r="AH40" s="278"/>
      <c r="AI40" s="272" t="s">
        <v>112</v>
      </c>
      <c r="AJ40" s="273" t="str">
        <f>MID(午餐設計表!X31,1,LEN(午餐設計表!X31)-1)</f>
        <v>3.7</v>
      </c>
      <c r="AK40" s="273" t="str">
        <f>MID(午餐設計表!X33,1,LEN(午餐設計表!X33)-1)</f>
        <v>2.6</v>
      </c>
      <c r="AL40" s="274" t="str">
        <f>MID(午餐設計表!X34,1,LEN(午餐設計表!X34)-1)</f>
        <v>2.0</v>
      </c>
      <c r="AM40" s="274" t="str">
        <f>MID(午餐設計表!X35,1,LEN(午餐設計表!X35)-1)</f>
        <v>0.0</v>
      </c>
      <c r="AN40" s="275" t="str">
        <f>MID(午餐設計表!X36,1,LEN(午餐設計表!X36)-1)</f>
        <v>1.5</v>
      </c>
      <c r="AO40" s="276">
        <f>AO37</f>
        <v>556.9</v>
      </c>
      <c r="AP40" s="277" t="str">
        <f>MID(午餐設計表!X32,1,LEN(午餐設計表!X32)-1)</f>
        <v>0.0</v>
      </c>
      <c r="AQ40" s="278"/>
      <c r="AR40" s="278"/>
      <c r="AS40" s="278"/>
      <c r="AT40" s="272" t="s">
        <v>112</v>
      </c>
      <c r="AU40" s="273" t="str">
        <f>MID(午餐設計表!X40,1,LEN(午餐設計表!X40)-1)</f>
        <v>7.5</v>
      </c>
      <c r="AV40" s="273" t="str">
        <f>MID(午餐設計表!X42,1,LEN(午餐設計表!X42)-1)</f>
        <v>3.7</v>
      </c>
      <c r="AW40" s="274" t="str">
        <f>MID(午餐設計表!X43,1,LEN(午餐設計表!X43)-1)</f>
        <v>1.7</v>
      </c>
      <c r="AX40" s="274" t="str">
        <f>MID(午餐設計表!X44,1,LEN(午餐設計表!X44)-1)</f>
        <v>1.0</v>
      </c>
      <c r="AY40" s="275" t="str">
        <f>MID(午餐設計表!X45,1,LEN(午餐設計表!X45)-1)</f>
        <v>2.9</v>
      </c>
      <c r="AZ40" s="276">
        <f>AZ37</f>
        <v>1011.4000000000001</v>
      </c>
      <c r="BA40" s="277" t="str">
        <f>MID(午餐設計表!X41,1,LEN(午餐設計表!X41)-1)</f>
        <v>0.0</v>
      </c>
      <c r="BB40" s="278"/>
      <c r="BC40" s="278"/>
      <c r="BD40" s="279"/>
    </row>
    <row r="41" spans="1:56" ht="71.25" x14ac:dyDescent="0.25">
      <c r="A41" s="436"/>
      <c r="B41" s="280" t="s">
        <v>113</v>
      </c>
      <c r="C41" s="281" t="s">
        <v>114</v>
      </c>
      <c r="D41" s="281">
        <v>2</v>
      </c>
      <c r="E41" s="281">
        <v>1.5</v>
      </c>
      <c r="F41" s="281">
        <v>1</v>
      </c>
      <c r="G41" s="281" t="s">
        <v>115</v>
      </c>
      <c r="H41" s="281" t="s">
        <v>116</v>
      </c>
      <c r="I41" s="282" t="s">
        <v>117</v>
      </c>
      <c r="J41" s="283"/>
      <c r="K41" s="283"/>
      <c r="L41" s="283"/>
      <c r="M41" s="280" t="s">
        <v>113</v>
      </c>
      <c r="N41" s="281" t="s">
        <v>114</v>
      </c>
      <c r="O41" s="281">
        <v>2</v>
      </c>
      <c r="P41" s="281">
        <v>1.5</v>
      </c>
      <c r="Q41" s="281">
        <v>1</v>
      </c>
      <c r="R41" s="281" t="s">
        <v>115</v>
      </c>
      <c r="S41" s="281" t="s">
        <v>116</v>
      </c>
      <c r="T41" s="282" t="s">
        <v>117</v>
      </c>
      <c r="U41" s="283"/>
      <c r="V41" s="283"/>
      <c r="W41" s="283"/>
      <c r="X41" s="280" t="s">
        <v>113</v>
      </c>
      <c r="Y41" s="281" t="s">
        <v>114</v>
      </c>
      <c r="Z41" s="281">
        <v>2</v>
      </c>
      <c r="AA41" s="281">
        <v>1.5</v>
      </c>
      <c r="AB41" s="281">
        <v>1</v>
      </c>
      <c r="AC41" s="281" t="s">
        <v>115</v>
      </c>
      <c r="AD41" s="281" t="s">
        <v>116</v>
      </c>
      <c r="AE41" s="282" t="s">
        <v>117</v>
      </c>
      <c r="AF41" s="283"/>
      <c r="AG41" s="283"/>
      <c r="AH41" s="283"/>
      <c r="AI41" s="280" t="s">
        <v>113</v>
      </c>
      <c r="AJ41" s="281" t="s">
        <v>114</v>
      </c>
      <c r="AK41" s="281">
        <v>2</v>
      </c>
      <c r="AL41" s="281">
        <v>1.5</v>
      </c>
      <c r="AM41" s="281">
        <v>1</v>
      </c>
      <c r="AN41" s="281" t="s">
        <v>115</v>
      </c>
      <c r="AO41" s="281" t="s">
        <v>116</v>
      </c>
      <c r="AP41" s="282" t="s">
        <v>117</v>
      </c>
      <c r="AQ41" s="283"/>
      <c r="AR41" s="283"/>
      <c r="AS41" s="283"/>
      <c r="AT41" s="280" t="s">
        <v>113</v>
      </c>
      <c r="AU41" s="281" t="s">
        <v>114</v>
      </c>
      <c r="AV41" s="281">
        <v>2</v>
      </c>
      <c r="AW41" s="281">
        <v>1.5</v>
      </c>
      <c r="AX41" s="281">
        <v>1</v>
      </c>
      <c r="AY41" s="281" t="s">
        <v>115</v>
      </c>
      <c r="AZ41" s="281" t="s">
        <v>116</v>
      </c>
      <c r="BA41" s="282" t="s">
        <v>117</v>
      </c>
      <c r="BB41" s="283"/>
      <c r="BC41" s="283"/>
      <c r="BD41" s="284"/>
    </row>
    <row r="42" spans="1:56" ht="72" thickBot="1" x14ac:dyDescent="0.3">
      <c r="A42" s="437"/>
      <c r="B42" s="285" t="s">
        <v>118</v>
      </c>
      <c r="C42" s="286" t="s">
        <v>119</v>
      </c>
      <c r="D42" s="286" t="s">
        <v>120</v>
      </c>
      <c r="E42" s="286">
        <v>2</v>
      </c>
      <c r="F42" s="286">
        <v>1</v>
      </c>
      <c r="G42" s="287" t="s">
        <v>121</v>
      </c>
      <c r="H42" s="286">
        <v>860</v>
      </c>
      <c r="I42" s="288" t="s">
        <v>117</v>
      </c>
      <c r="J42" s="289"/>
      <c r="K42" s="289"/>
      <c r="L42" s="289"/>
      <c r="M42" s="285" t="s">
        <v>118</v>
      </c>
      <c r="N42" s="286" t="s">
        <v>119</v>
      </c>
      <c r="O42" s="286" t="s">
        <v>120</v>
      </c>
      <c r="P42" s="286">
        <v>2</v>
      </c>
      <c r="Q42" s="286">
        <v>1</v>
      </c>
      <c r="R42" s="287" t="s">
        <v>121</v>
      </c>
      <c r="S42" s="286">
        <v>860</v>
      </c>
      <c r="T42" s="288" t="s">
        <v>117</v>
      </c>
      <c r="U42" s="289"/>
      <c r="V42" s="289"/>
      <c r="W42" s="289"/>
      <c r="X42" s="285" t="s">
        <v>118</v>
      </c>
      <c r="Y42" s="286" t="s">
        <v>119</v>
      </c>
      <c r="Z42" s="286" t="s">
        <v>120</v>
      </c>
      <c r="AA42" s="286">
        <v>2</v>
      </c>
      <c r="AB42" s="286">
        <v>1</v>
      </c>
      <c r="AC42" s="287" t="s">
        <v>121</v>
      </c>
      <c r="AD42" s="286">
        <v>860</v>
      </c>
      <c r="AE42" s="288" t="s">
        <v>117</v>
      </c>
      <c r="AF42" s="289"/>
      <c r="AG42" s="289"/>
      <c r="AH42" s="289"/>
      <c r="AI42" s="285" t="s">
        <v>118</v>
      </c>
      <c r="AJ42" s="286" t="s">
        <v>119</v>
      </c>
      <c r="AK42" s="286" t="s">
        <v>120</v>
      </c>
      <c r="AL42" s="286">
        <v>2</v>
      </c>
      <c r="AM42" s="286">
        <v>1</v>
      </c>
      <c r="AN42" s="287" t="s">
        <v>121</v>
      </c>
      <c r="AO42" s="286">
        <v>860</v>
      </c>
      <c r="AP42" s="288" t="s">
        <v>117</v>
      </c>
      <c r="AQ42" s="289"/>
      <c r="AR42" s="289"/>
      <c r="AS42" s="289"/>
      <c r="AT42" s="285" t="s">
        <v>118</v>
      </c>
      <c r="AU42" s="286" t="s">
        <v>119</v>
      </c>
      <c r="AV42" s="286" t="s">
        <v>120</v>
      </c>
      <c r="AW42" s="286">
        <v>2</v>
      </c>
      <c r="AX42" s="286">
        <v>1</v>
      </c>
      <c r="AY42" s="287" t="s">
        <v>121</v>
      </c>
      <c r="AZ42" s="286">
        <v>860</v>
      </c>
      <c r="BA42" s="288" t="s">
        <v>117</v>
      </c>
      <c r="BB42" s="289"/>
      <c r="BC42" s="289"/>
      <c r="BD42" s="290"/>
    </row>
    <row r="43" spans="1:56" x14ac:dyDescent="0.25">
      <c r="B43" s="417" t="s">
        <v>122</v>
      </c>
      <c r="C43" s="418"/>
      <c r="D43" s="418"/>
      <c r="E43" s="418"/>
      <c r="F43" s="418"/>
      <c r="G43" s="418"/>
      <c r="H43" s="418"/>
      <c r="I43" s="418"/>
      <c r="J43" s="418"/>
      <c r="K43" s="418"/>
      <c r="L43" s="418"/>
      <c r="M43" s="418"/>
      <c r="N43" s="418"/>
      <c r="O43" s="418"/>
      <c r="P43" s="418"/>
      <c r="Q43" s="418"/>
      <c r="R43" s="418"/>
      <c r="S43" s="418"/>
      <c r="T43" s="418"/>
      <c r="U43" s="418"/>
      <c r="V43" s="418"/>
      <c r="W43" s="418"/>
      <c r="X43" s="418"/>
      <c r="Y43" s="418"/>
      <c r="Z43" s="418"/>
      <c r="AA43" s="418"/>
      <c r="AB43" s="418"/>
      <c r="AC43" s="418"/>
      <c r="AD43" s="418"/>
      <c r="AE43" s="418"/>
      <c r="AF43" s="418"/>
      <c r="AG43" s="418"/>
      <c r="AH43" s="418"/>
      <c r="AI43" s="418"/>
      <c r="AJ43" s="418"/>
      <c r="AK43" s="418"/>
      <c r="AL43" s="418"/>
      <c r="AM43" s="418"/>
      <c r="AN43" s="418"/>
      <c r="AO43" s="419"/>
      <c r="AP43" s="419"/>
      <c r="AQ43" s="419"/>
      <c r="AR43" s="419"/>
      <c r="AS43" s="419"/>
      <c r="AT43" s="419"/>
      <c r="AU43" s="419"/>
      <c r="AV43" s="419"/>
      <c r="AW43" s="419"/>
      <c r="AX43" s="419"/>
      <c r="AY43" s="419"/>
      <c r="AZ43" s="419"/>
      <c r="BA43" s="291"/>
      <c r="BB43" s="291"/>
      <c r="BC43" s="292"/>
      <c r="BD43" s="292"/>
    </row>
    <row r="44" spans="1:56" x14ac:dyDescent="0.25">
      <c r="B44" s="419"/>
      <c r="C44" s="419"/>
      <c r="D44" s="419"/>
      <c r="E44" s="419"/>
      <c r="F44" s="419"/>
      <c r="G44" s="419"/>
      <c r="H44" s="419"/>
      <c r="I44" s="419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  <c r="W44" s="419"/>
      <c r="X44" s="419"/>
      <c r="Y44" s="419"/>
      <c r="Z44" s="419"/>
      <c r="AA44" s="419"/>
      <c r="AB44" s="419"/>
      <c r="AC44" s="419"/>
      <c r="AD44" s="419"/>
      <c r="AE44" s="419"/>
      <c r="AF44" s="419"/>
      <c r="AG44" s="419"/>
      <c r="AH44" s="419"/>
      <c r="AI44" s="419"/>
      <c r="AJ44" s="419"/>
      <c r="AK44" s="419"/>
      <c r="AL44" s="419"/>
      <c r="AM44" s="419"/>
      <c r="AN44" s="419"/>
      <c r="AO44" s="419"/>
      <c r="AP44" s="419"/>
      <c r="AQ44" s="419"/>
      <c r="AR44" s="419"/>
      <c r="AS44" s="419"/>
      <c r="AT44" s="419"/>
      <c r="AU44" s="419"/>
      <c r="AV44" s="419"/>
      <c r="AW44" s="419"/>
      <c r="AX44" s="419"/>
      <c r="AY44" s="419"/>
      <c r="AZ44" s="419"/>
      <c r="BA44" s="291"/>
      <c r="BB44" s="291"/>
      <c r="BC44" s="292"/>
      <c r="BD44" s="292"/>
    </row>
    <row r="45" spans="1:56" x14ac:dyDescent="0.25">
      <c r="A45" s="406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406"/>
      <c r="C45" s="406"/>
      <c r="D45" s="406"/>
      <c r="E45" s="406"/>
      <c r="F45" s="406"/>
      <c r="G45" s="406"/>
      <c r="H45" s="406"/>
      <c r="I45" s="406"/>
      <c r="J45" s="406"/>
      <c r="K45" s="406"/>
      <c r="L45" s="406"/>
      <c r="M45" s="406"/>
      <c r="N45" s="406"/>
      <c r="O45" s="406"/>
      <c r="P45" s="406"/>
      <c r="Q45" s="406"/>
      <c r="R45" s="406"/>
      <c r="S45" s="406"/>
      <c r="T45" s="406"/>
      <c r="U45" s="406"/>
      <c r="V45" s="406"/>
      <c r="W45" s="406"/>
      <c r="X45" s="406"/>
      <c r="Y45" s="406"/>
      <c r="Z45" s="406"/>
      <c r="AA45" s="406"/>
      <c r="AB45" s="406"/>
      <c r="AC45" s="406"/>
      <c r="AD45" s="406"/>
      <c r="AE45" s="406"/>
      <c r="AF45" s="406"/>
      <c r="AG45" s="406"/>
      <c r="AH45" s="406"/>
      <c r="AI45" s="406"/>
      <c r="AJ45" s="406"/>
      <c r="AK45" s="406"/>
      <c r="AL45" s="406"/>
      <c r="AM45" s="406"/>
      <c r="AN45" s="406"/>
      <c r="AO45" s="406"/>
      <c r="AP45" s="406"/>
      <c r="AQ45" s="406"/>
      <c r="AR45" s="406"/>
      <c r="AS45" s="406"/>
      <c r="AT45" s="406"/>
      <c r="AU45" s="406"/>
      <c r="AV45" s="406"/>
      <c r="AW45" s="406"/>
      <c r="AX45" s="406"/>
      <c r="AY45" s="406"/>
      <c r="AZ45" s="406"/>
      <c r="BA45" s="406"/>
      <c r="BB45" s="295"/>
      <c r="BC45" s="293"/>
      <c r="BD45" s="293"/>
    </row>
    <row r="46" spans="1:56" x14ac:dyDescent="0.25">
      <c r="B46" s="293"/>
      <c r="C46" s="293"/>
      <c r="D46" s="301"/>
      <c r="E46" s="293"/>
      <c r="F46" s="293"/>
      <c r="G46" s="293"/>
      <c r="H46" s="293"/>
      <c r="I46" s="295"/>
      <c r="J46" s="295"/>
      <c r="K46" s="293"/>
      <c r="L46" s="293"/>
      <c r="M46" s="293"/>
      <c r="N46" s="293"/>
      <c r="O46" s="293"/>
      <c r="P46" s="293"/>
      <c r="Q46" s="293"/>
      <c r="R46" s="293"/>
      <c r="S46" s="293"/>
      <c r="T46" s="295"/>
      <c r="U46" s="295"/>
      <c r="V46" s="293"/>
      <c r="W46" s="293"/>
      <c r="X46" s="293"/>
      <c r="Y46" s="293"/>
      <c r="Z46" s="293"/>
      <c r="AA46" s="293"/>
      <c r="AB46" s="293"/>
      <c r="AC46" s="293"/>
      <c r="AD46" s="293"/>
      <c r="AE46" s="295"/>
      <c r="AF46" s="295"/>
      <c r="AG46" s="293"/>
      <c r="AH46" s="293"/>
      <c r="AI46" s="296"/>
      <c r="AJ46" s="297"/>
      <c r="AK46" s="293"/>
      <c r="AL46" s="293"/>
      <c r="AM46" s="293"/>
      <c r="AN46" s="298"/>
      <c r="AO46" s="298"/>
      <c r="AP46" s="299"/>
      <c r="AQ46" s="299"/>
      <c r="AR46" s="298"/>
      <c r="AS46" s="298"/>
      <c r="AT46" s="300"/>
      <c r="AU46" s="296"/>
      <c r="AV46" s="293"/>
      <c r="AW46" s="293"/>
      <c r="AX46" s="293"/>
      <c r="AY46" s="293"/>
      <c r="AZ46" s="293"/>
      <c r="BA46" s="295"/>
      <c r="BB46" s="295"/>
      <c r="BC46" s="293"/>
      <c r="BD46" s="293"/>
    </row>
    <row r="47" spans="1:56" x14ac:dyDescent="0.25">
      <c r="B47" s="293"/>
      <c r="C47" s="293"/>
      <c r="D47" s="294"/>
      <c r="E47" s="293"/>
      <c r="F47" s="293"/>
      <c r="G47" s="293"/>
      <c r="H47" s="293"/>
      <c r="I47" s="295"/>
      <c r="J47" s="295"/>
      <c r="K47" s="293"/>
      <c r="L47" s="293"/>
      <c r="M47" s="293"/>
      <c r="N47" s="293"/>
      <c r="O47" s="293"/>
      <c r="P47" s="293"/>
      <c r="Q47" s="293"/>
      <c r="R47" s="293"/>
      <c r="S47" s="293"/>
      <c r="T47" s="295"/>
      <c r="U47" s="295"/>
      <c r="V47" s="293"/>
      <c r="W47" s="293"/>
      <c r="X47" s="293"/>
      <c r="Y47" s="293"/>
      <c r="Z47" s="293"/>
      <c r="AA47" s="293"/>
      <c r="AB47" s="293"/>
      <c r="AC47" s="293"/>
      <c r="AD47" s="293"/>
      <c r="AE47" s="295"/>
      <c r="AF47" s="295"/>
      <c r="AG47" s="293"/>
      <c r="AH47" s="293"/>
      <c r="AI47" s="296"/>
      <c r="AJ47" s="297"/>
      <c r="AK47" s="296"/>
      <c r="AL47" s="296"/>
      <c r="AM47" s="296"/>
      <c r="AN47" s="298"/>
      <c r="AO47" s="298"/>
      <c r="AP47" s="299"/>
      <c r="AQ47" s="299"/>
      <c r="AR47" s="298"/>
      <c r="AS47" s="298"/>
      <c r="AT47" s="300"/>
      <c r="AU47" s="296"/>
      <c r="AV47" s="293"/>
      <c r="AW47" s="293"/>
      <c r="AX47" s="293"/>
      <c r="AY47" s="293"/>
      <c r="AZ47" s="293"/>
      <c r="BA47" s="295"/>
      <c r="BB47" s="295"/>
      <c r="BC47" s="293"/>
      <c r="BD47" s="293"/>
    </row>
    <row r="48" spans="1:56" x14ac:dyDescent="0.25">
      <c r="B48" s="293"/>
      <c r="C48" s="293"/>
      <c r="D48" s="293"/>
      <c r="E48" s="293"/>
      <c r="F48" s="293"/>
      <c r="G48" s="293"/>
      <c r="H48" s="293"/>
      <c r="I48" s="295"/>
      <c r="J48" s="295"/>
      <c r="K48" s="293"/>
      <c r="L48" s="293"/>
      <c r="M48" s="293"/>
      <c r="N48" s="293"/>
      <c r="O48" s="293"/>
      <c r="P48" s="293"/>
      <c r="Q48" s="293"/>
      <c r="R48" s="293"/>
      <c r="S48" s="293"/>
      <c r="T48" s="295"/>
      <c r="U48" s="295"/>
      <c r="V48" s="293"/>
      <c r="W48" s="293"/>
      <c r="X48" s="293"/>
      <c r="Y48" s="293"/>
      <c r="Z48" s="293"/>
      <c r="AA48" s="293"/>
      <c r="AB48" s="293"/>
      <c r="AC48" s="293"/>
      <c r="AD48" s="293"/>
      <c r="AE48" s="295"/>
      <c r="AF48" s="295"/>
      <c r="AG48" s="293"/>
      <c r="AH48" s="293"/>
      <c r="AI48" s="296"/>
      <c r="AJ48" s="297"/>
      <c r="AK48" s="296"/>
      <c r="AL48" s="296"/>
      <c r="AM48" s="296"/>
      <c r="AN48" s="298"/>
      <c r="AO48" s="298"/>
      <c r="AP48" s="299"/>
      <c r="AQ48" s="299"/>
      <c r="AR48" s="298"/>
      <c r="AS48" s="298"/>
      <c r="AT48" s="302"/>
      <c r="AU48" s="296"/>
      <c r="AV48" s="293"/>
      <c r="AW48" s="293"/>
      <c r="AX48" s="293"/>
      <c r="AY48" s="293"/>
      <c r="AZ48" s="293"/>
      <c r="BA48" s="295"/>
      <c r="BB48" s="295"/>
      <c r="BC48" s="293"/>
      <c r="BD48" s="293"/>
    </row>
    <row r="49" spans="2:56" x14ac:dyDescent="0.25">
      <c r="B49" s="293"/>
      <c r="C49" s="293"/>
      <c r="D49" s="293"/>
      <c r="E49" s="293"/>
      <c r="F49" s="293"/>
      <c r="G49" s="293"/>
      <c r="H49" s="293"/>
      <c r="I49" s="295"/>
      <c r="J49" s="295"/>
      <c r="K49" s="293"/>
      <c r="L49" s="293"/>
      <c r="M49" s="293"/>
      <c r="N49" s="293"/>
      <c r="O49" s="293"/>
      <c r="P49" s="293"/>
      <c r="Q49" s="293"/>
      <c r="R49" s="293"/>
      <c r="S49" s="293"/>
      <c r="T49" s="295"/>
      <c r="U49" s="295"/>
      <c r="V49" s="293"/>
      <c r="W49" s="293"/>
      <c r="X49" s="293"/>
      <c r="Y49" s="293"/>
      <c r="Z49" s="293"/>
      <c r="AA49" s="293"/>
      <c r="AB49" s="293"/>
      <c r="AC49" s="293"/>
      <c r="AD49" s="293"/>
      <c r="AE49" s="295"/>
      <c r="AF49" s="295"/>
      <c r="AG49" s="293"/>
      <c r="AH49" s="293"/>
      <c r="AI49" s="296"/>
      <c r="AJ49" s="297"/>
      <c r="AK49" s="296"/>
      <c r="AL49" s="296"/>
      <c r="AM49" s="296"/>
      <c r="AN49" s="298"/>
      <c r="AO49" s="298"/>
      <c r="AP49" s="299"/>
      <c r="AQ49" s="299"/>
      <c r="AR49" s="298"/>
      <c r="AS49" s="298"/>
      <c r="AT49" s="302"/>
      <c r="AU49" s="296"/>
      <c r="AV49" s="293"/>
      <c r="AW49" s="293"/>
      <c r="AX49" s="293"/>
      <c r="AY49" s="293"/>
      <c r="AZ49" s="293"/>
      <c r="BA49" s="295"/>
      <c r="BB49" s="295"/>
      <c r="BC49" s="293"/>
      <c r="BD49" s="293"/>
    </row>
    <row r="50" spans="2:56" x14ac:dyDescent="0.25">
      <c r="B50" s="293"/>
      <c r="C50" s="293"/>
      <c r="D50" s="293"/>
      <c r="E50" s="293"/>
      <c r="F50" s="293"/>
      <c r="G50" s="293"/>
      <c r="H50" s="293"/>
      <c r="I50" s="295"/>
      <c r="J50" s="295"/>
      <c r="K50" s="293"/>
      <c r="L50" s="293"/>
      <c r="M50" s="293"/>
      <c r="N50" s="293"/>
      <c r="O50" s="293"/>
      <c r="P50" s="293"/>
      <c r="Q50" s="293"/>
      <c r="R50" s="293"/>
      <c r="S50" s="293"/>
      <c r="T50" s="295"/>
      <c r="U50" s="295"/>
      <c r="V50" s="293"/>
      <c r="W50" s="293"/>
      <c r="X50" s="293"/>
      <c r="Y50" s="293"/>
      <c r="Z50" s="293"/>
      <c r="AA50" s="293"/>
      <c r="AB50" s="293"/>
      <c r="AC50" s="293"/>
      <c r="AD50" s="293"/>
      <c r="AE50" s="295"/>
      <c r="AF50" s="295"/>
      <c r="AG50" s="293"/>
      <c r="AH50" s="293"/>
      <c r="AI50" s="296"/>
      <c r="AJ50" s="297"/>
      <c r="AK50" s="296"/>
      <c r="AL50" s="296"/>
      <c r="AM50" s="296"/>
      <c r="AN50" s="298"/>
      <c r="AO50" s="298"/>
      <c r="AP50" s="299"/>
      <c r="AQ50" s="299"/>
      <c r="AR50" s="298"/>
      <c r="AS50" s="298"/>
      <c r="AT50" s="302"/>
      <c r="AU50" s="296"/>
      <c r="AV50" s="293"/>
      <c r="AW50" s="293"/>
      <c r="AX50" s="293"/>
      <c r="AY50" s="293"/>
      <c r="AZ50" s="293"/>
      <c r="BA50" s="295"/>
      <c r="BB50" s="295"/>
      <c r="BC50" s="293"/>
      <c r="BD50" s="293"/>
    </row>
    <row r="51" spans="2:56" x14ac:dyDescent="0.25">
      <c r="AI51" s="296"/>
      <c r="AJ51" s="297"/>
      <c r="AK51" s="296"/>
      <c r="AL51" s="296"/>
      <c r="AM51" s="296"/>
      <c r="AN51" s="298"/>
      <c r="AO51" s="298"/>
      <c r="AP51" s="299"/>
      <c r="AQ51" s="299"/>
      <c r="AR51" s="298"/>
      <c r="AS51" s="298"/>
      <c r="AT51" s="302"/>
      <c r="AU51" s="296"/>
    </row>
  </sheetData>
  <mergeCells count="215">
    <mergeCell ref="A45:BA45"/>
    <mergeCell ref="AT35:AZ35"/>
    <mergeCell ref="AQ36:AS38"/>
    <mergeCell ref="B43:AZ44"/>
    <mergeCell ref="AT36:AV37"/>
    <mergeCell ref="BB36:BD38"/>
    <mergeCell ref="B38:D38"/>
    <mergeCell ref="M38:O38"/>
    <mergeCell ref="X38:Z38"/>
    <mergeCell ref="AI38:AK38"/>
    <mergeCell ref="AT38:AV38"/>
    <mergeCell ref="A35:B35"/>
    <mergeCell ref="C35:H35"/>
    <mergeCell ref="M35:S35"/>
    <mergeCell ref="X35:AD35"/>
    <mergeCell ref="AI35:AO35"/>
    <mergeCell ref="A36:A42"/>
    <mergeCell ref="B36:D37"/>
    <mergeCell ref="J36:L38"/>
    <mergeCell ref="M36:O37"/>
    <mergeCell ref="U36:W38"/>
    <mergeCell ref="X36:Z37"/>
    <mergeCell ref="AF36:AH38"/>
    <mergeCell ref="AI36:AK37"/>
    <mergeCell ref="AJ28:AM28"/>
    <mergeCell ref="AT28:AT34"/>
    <mergeCell ref="AU28:AX28"/>
    <mergeCell ref="C29:F29"/>
    <mergeCell ref="N29:Q29"/>
    <mergeCell ref="Y29:AB29"/>
    <mergeCell ref="AJ29:AM29"/>
    <mergeCell ref="AU29:AX29"/>
    <mergeCell ref="C30:F30"/>
    <mergeCell ref="C32:F32"/>
    <mergeCell ref="N32:Q32"/>
    <mergeCell ref="Y32:AB32"/>
    <mergeCell ref="AJ32:AM32"/>
    <mergeCell ref="AU32:AX32"/>
    <mergeCell ref="C33:F33"/>
    <mergeCell ref="N33:Q33"/>
    <mergeCell ref="Y33:AB33"/>
    <mergeCell ref="AJ33:AM33"/>
    <mergeCell ref="AU33:AX33"/>
    <mergeCell ref="C34:F34"/>
    <mergeCell ref="N34:Q34"/>
    <mergeCell ref="Y34:AB34"/>
    <mergeCell ref="AJ34:AM34"/>
    <mergeCell ref="AU34:AX34"/>
    <mergeCell ref="Y27:AB27"/>
    <mergeCell ref="AJ27:AM27"/>
    <mergeCell ref="AU27:AX27"/>
    <mergeCell ref="A28:A34"/>
    <mergeCell ref="B28:B34"/>
    <mergeCell ref="C28:F28"/>
    <mergeCell ref="M28:M34"/>
    <mergeCell ref="N28:Q28"/>
    <mergeCell ref="X28:X34"/>
    <mergeCell ref="Y28:AB28"/>
    <mergeCell ref="A23:A27"/>
    <mergeCell ref="B23:B27"/>
    <mergeCell ref="C27:F27"/>
    <mergeCell ref="N27:Q27"/>
    <mergeCell ref="N30:Q30"/>
    <mergeCell ref="Y30:AB30"/>
    <mergeCell ref="AJ30:AM30"/>
    <mergeCell ref="AU30:AX30"/>
    <mergeCell ref="C31:F31"/>
    <mergeCell ref="N31:Q31"/>
    <mergeCell ref="Y31:AB31"/>
    <mergeCell ref="AJ31:AM31"/>
    <mergeCell ref="AU31:AX31"/>
    <mergeCell ref="AI28:AI34"/>
    <mergeCell ref="Y25:AB25"/>
    <mergeCell ref="AJ25:AM25"/>
    <mergeCell ref="AU25:AX25"/>
    <mergeCell ref="C26:F26"/>
    <mergeCell ref="N26:Q26"/>
    <mergeCell ref="Y26:AB26"/>
    <mergeCell ref="AJ26:AM26"/>
    <mergeCell ref="AU26:AX26"/>
    <mergeCell ref="Y23:AB23"/>
    <mergeCell ref="AI23:AI27"/>
    <mergeCell ref="AJ23:AM23"/>
    <mergeCell ref="AT23:AT27"/>
    <mergeCell ref="AU23:AX23"/>
    <mergeCell ref="C24:F24"/>
    <mergeCell ref="N24:Q24"/>
    <mergeCell ref="Y24:AB24"/>
    <mergeCell ref="AJ24:AM24"/>
    <mergeCell ref="AU24:AX24"/>
    <mergeCell ref="C23:F23"/>
    <mergeCell ref="M23:M27"/>
    <mergeCell ref="N23:Q23"/>
    <mergeCell ref="X23:X27"/>
    <mergeCell ref="C25:F25"/>
    <mergeCell ref="N25:Q25"/>
    <mergeCell ref="C21:F21"/>
    <mergeCell ref="N21:Q21"/>
    <mergeCell ref="Y21:AB21"/>
    <mergeCell ref="AJ21:AM21"/>
    <mergeCell ref="AU21:AX21"/>
    <mergeCell ref="C22:F22"/>
    <mergeCell ref="N22:Q22"/>
    <mergeCell ref="Y22:AB22"/>
    <mergeCell ref="AJ22:AM22"/>
    <mergeCell ref="AU22:AX22"/>
    <mergeCell ref="N16:Q16"/>
    <mergeCell ref="Y16:AB16"/>
    <mergeCell ref="AJ16:AM16"/>
    <mergeCell ref="AU16:AX16"/>
    <mergeCell ref="Y19:AB19"/>
    <mergeCell ref="AJ19:AM19"/>
    <mergeCell ref="AU19:AX19"/>
    <mergeCell ref="C20:F20"/>
    <mergeCell ref="N20:Q20"/>
    <mergeCell ref="Y20:AB20"/>
    <mergeCell ref="AJ20:AM20"/>
    <mergeCell ref="AU20:AX20"/>
    <mergeCell ref="Y17:AB17"/>
    <mergeCell ref="AJ17:AM17"/>
    <mergeCell ref="AU17:AX17"/>
    <mergeCell ref="C18:F18"/>
    <mergeCell ref="N18:Q18"/>
    <mergeCell ref="Y18:AB18"/>
    <mergeCell ref="AJ18:AM18"/>
    <mergeCell ref="AU18:AX18"/>
    <mergeCell ref="Y13:AB13"/>
    <mergeCell ref="AJ13:AM13"/>
    <mergeCell ref="AU13:AX13"/>
    <mergeCell ref="C14:F14"/>
    <mergeCell ref="N14:Q14"/>
    <mergeCell ref="Y14:AB14"/>
    <mergeCell ref="AJ14:AM14"/>
    <mergeCell ref="AU14:AX14"/>
    <mergeCell ref="A15:A22"/>
    <mergeCell ref="B15:B22"/>
    <mergeCell ref="C15:F15"/>
    <mergeCell ref="M15:M22"/>
    <mergeCell ref="N15:Q15"/>
    <mergeCell ref="X15:X22"/>
    <mergeCell ref="C17:F17"/>
    <mergeCell ref="N17:Q17"/>
    <mergeCell ref="C19:F19"/>
    <mergeCell ref="N19:Q19"/>
    <mergeCell ref="Y15:AB15"/>
    <mergeCell ref="AI15:AI22"/>
    <mergeCell ref="AJ15:AM15"/>
    <mergeCell ref="AT15:AT22"/>
    <mergeCell ref="AU15:AX15"/>
    <mergeCell ref="C16:F16"/>
    <mergeCell ref="AT6:AT14"/>
    <mergeCell ref="AU6:AX6"/>
    <mergeCell ref="C9:F9"/>
    <mergeCell ref="N9:Q9"/>
    <mergeCell ref="Y9:AB9"/>
    <mergeCell ref="AJ9:AM9"/>
    <mergeCell ref="AU9:AX9"/>
    <mergeCell ref="C10:F10"/>
    <mergeCell ref="N10:Q10"/>
    <mergeCell ref="Y10:AB10"/>
    <mergeCell ref="AJ10:AM10"/>
    <mergeCell ref="AU10:AX10"/>
    <mergeCell ref="C11:F11"/>
    <mergeCell ref="N11:Q11"/>
    <mergeCell ref="Y11:AB11"/>
    <mergeCell ref="AJ11:AM11"/>
    <mergeCell ref="AU11:AX11"/>
    <mergeCell ref="C12:F12"/>
    <mergeCell ref="N12:Q12"/>
    <mergeCell ref="Y12:AB12"/>
    <mergeCell ref="AJ12:AM12"/>
    <mergeCell ref="AU12:AX12"/>
    <mergeCell ref="C13:F13"/>
    <mergeCell ref="N13:Q13"/>
    <mergeCell ref="C5:F5"/>
    <mergeCell ref="N5:Q5"/>
    <mergeCell ref="Y5:AB5"/>
    <mergeCell ref="AJ5:AM5"/>
    <mergeCell ref="AU5:AX5"/>
    <mergeCell ref="A6:A14"/>
    <mergeCell ref="B6:B14"/>
    <mergeCell ref="C6:F6"/>
    <mergeCell ref="M6:M14"/>
    <mergeCell ref="N6:Q6"/>
    <mergeCell ref="C7:F7"/>
    <mergeCell ref="N7:Q7"/>
    <mergeCell ref="Y7:AB7"/>
    <mergeCell ref="AJ7:AM7"/>
    <mergeCell ref="AU7:AX7"/>
    <mergeCell ref="C8:F8"/>
    <mergeCell ref="N8:Q8"/>
    <mergeCell ref="Y8:AB8"/>
    <mergeCell ref="AJ8:AM8"/>
    <mergeCell ref="AU8:AX8"/>
    <mergeCell ref="X6:X14"/>
    <mergeCell ref="Y6:AB6"/>
    <mergeCell ref="AI6:AI14"/>
    <mergeCell ref="AJ6:AM6"/>
    <mergeCell ref="B1:AN1"/>
    <mergeCell ref="AT1:BA1"/>
    <mergeCell ref="J2:L4"/>
    <mergeCell ref="U2:W4"/>
    <mergeCell ref="AF2:AH4"/>
    <mergeCell ref="AQ2:AS4"/>
    <mergeCell ref="AU4:AZ4"/>
    <mergeCell ref="BB2:BD4"/>
    <mergeCell ref="C3:H3"/>
    <mergeCell ref="N3:S3"/>
    <mergeCell ref="Y3:AD3"/>
    <mergeCell ref="AJ3:AO3"/>
    <mergeCell ref="AU3:AZ3"/>
    <mergeCell ref="C4:H4"/>
    <mergeCell ref="N4:S4"/>
    <mergeCell ref="Y4:AD4"/>
    <mergeCell ref="AJ4:AO4"/>
  </mergeCells>
  <phoneticPr fontId="2" type="noConversion"/>
  <pageMargins left="0.63" right="0.52" top="0.39" bottom="0.39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V52"/>
  <sheetViews>
    <sheetView showZeros="0" zoomScale="80" zoomScaleNormal="80" workbookViewId="0">
      <selection activeCell="R59" sqref="R59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hidden="1" customWidth="1"/>
    <col min="15" max="15" width="6.875" style="1" hidden="1" customWidth="1"/>
    <col min="16" max="16" width="4.875" style="1" hidden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2" ht="32.25" x14ac:dyDescent="0.45">
      <c r="B1" s="309" t="str">
        <f>午餐設計表!B1</f>
        <v>0129 彰化縣線西鄉線西國中 113學年度第2學期第10週午餐菜單</v>
      </c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</row>
    <row r="2" spans="2:22" ht="18.75" customHeight="1" thickBot="1" x14ac:dyDescent="0.3">
      <c r="B2" s="17" t="s">
        <v>12</v>
      </c>
      <c r="C2" s="17"/>
      <c r="D2" s="11"/>
      <c r="E2" s="11"/>
      <c r="F2" s="11"/>
      <c r="G2" s="11"/>
      <c r="K2" s="12"/>
      <c r="N2" s="12"/>
    </row>
    <row r="3" spans="2:22" s="2" customFormat="1" ht="43.5" x14ac:dyDescent="0.3">
      <c r="B3" s="3" t="s">
        <v>0</v>
      </c>
      <c r="C3" s="16" t="s">
        <v>1</v>
      </c>
      <c r="D3" s="4" t="s">
        <v>2</v>
      </c>
      <c r="E3" s="313" t="s">
        <v>7</v>
      </c>
      <c r="F3" s="314"/>
      <c r="G3" s="315"/>
      <c r="H3" s="313" t="s">
        <v>8</v>
      </c>
      <c r="I3" s="314"/>
      <c r="J3" s="315"/>
      <c r="K3" s="313" t="s">
        <v>8</v>
      </c>
      <c r="L3" s="314"/>
      <c r="M3" s="315"/>
      <c r="N3" s="313" t="s">
        <v>8</v>
      </c>
      <c r="O3" s="314"/>
      <c r="P3" s="315"/>
      <c r="Q3" s="313" t="s">
        <v>9</v>
      </c>
      <c r="R3" s="314"/>
      <c r="S3" s="315"/>
      <c r="T3" s="4" t="s">
        <v>10</v>
      </c>
      <c r="U3" s="337" t="s">
        <v>11</v>
      </c>
      <c r="V3" s="338"/>
    </row>
    <row r="4" spans="2:22" s="5" customFormat="1" ht="19.5" customHeight="1" x14ac:dyDescent="0.3">
      <c r="B4" s="6">
        <f>午餐設計表!B4</f>
        <v>4</v>
      </c>
      <c r="C4" s="319">
        <f>午餐設計表!C4</f>
        <v>0</v>
      </c>
      <c r="D4" s="323" t="str">
        <f>午餐設計表!D4</f>
        <v>白米飯(361葷+21素)</v>
      </c>
      <c r="E4" s="306" t="str">
        <f>午餐設計表!E4</f>
        <v>花瓜雞丁</v>
      </c>
      <c r="F4" s="307"/>
      <c r="G4" s="308"/>
      <c r="H4" s="306" t="str">
        <f>午餐設計表!H4</f>
        <v>蘿蔔燴肉羹</v>
      </c>
      <c r="I4" s="307"/>
      <c r="J4" s="308"/>
      <c r="K4" s="306" t="str">
        <f>午餐設計表!K4</f>
        <v>香鬆蒸蛋</v>
      </c>
      <c r="L4" s="307"/>
      <c r="M4" s="308"/>
      <c r="N4" s="306" t="str">
        <f>午餐設計表!N4</f>
        <v>炒高麗菜</v>
      </c>
      <c r="O4" s="307"/>
      <c r="P4" s="308"/>
      <c r="Q4" s="306" t="str">
        <f>午餐設計表!Q4</f>
        <v>金針肉絲湯</v>
      </c>
      <c r="R4" s="307"/>
      <c r="S4" s="308"/>
      <c r="T4" s="310">
        <f>午餐設計表!T4</f>
        <v>0</v>
      </c>
      <c r="U4" s="18" t="str">
        <f>午餐設計表!U4</f>
        <v>熱量：</v>
      </c>
      <c r="V4" s="112" t="str">
        <f>午餐設計表!V4</f>
        <v>777大卡</v>
      </c>
    </row>
    <row r="5" spans="2:22" s="5" customFormat="1" ht="19.5" customHeight="1" x14ac:dyDescent="0.3">
      <c r="B5" s="6" t="str">
        <f>午餐設計表!B5</f>
        <v>月</v>
      </c>
      <c r="C5" s="320"/>
      <c r="D5" s="323"/>
      <c r="E5" s="99" t="str">
        <f>午餐設計表!E5</f>
        <v>骨腿丁(CAS)</v>
      </c>
      <c r="F5" s="100">
        <f>午餐設計表!F5</f>
        <v>33</v>
      </c>
      <c r="G5" s="101" t="str">
        <f>午餐設計表!G5</f>
        <v>公斤</v>
      </c>
      <c r="H5" s="102" t="str">
        <f>午餐設計表!H5</f>
        <v>菜頭(切中丁)</v>
      </c>
      <c r="I5" s="100">
        <f>午餐設計表!I5</f>
        <v>21</v>
      </c>
      <c r="J5" s="103" t="str">
        <f>午餐設計表!J5</f>
        <v>公斤</v>
      </c>
      <c r="K5" s="102" t="str">
        <f>午餐設計表!K5</f>
        <v>洗選蛋(QR)</v>
      </c>
      <c r="L5" s="100">
        <f>午餐設計表!L5</f>
        <v>21</v>
      </c>
      <c r="M5" s="103" t="str">
        <f>午餐設計表!M5</f>
        <v>公斤</v>
      </c>
      <c r="N5" s="102" t="str">
        <f>午餐設計表!N5</f>
        <v>高麗菜(切實重)</v>
      </c>
      <c r="O5" s="100">
        <f>午餐設計表!O5</f>
        <v>29</v>
      </c>
      <c r="P5" s="103" t="str">
        <f>午餐設計表!P5</f>
        <v>公斤</v>
      </c>
      <c r="Q5" s="102" t="str">
        <f>午餐設計表!Q5</f>
        <v>金針菇(QR)</v>
      </c>
      <c r="R5" s="100">
        <f>午餐設計表!R5</f>
        <v>4</v>
      </c>
      <c r="S5" s="103" t="str">
        <f>午餐設計表!S5</f>
        <v>公斤</v>
      </c>
      <c r="T5" s="311"/>
      <c r="U5" s="19" t="str">
        <f>午餐設計表!U5</f>
        <v>醣類：</v>
      </c>
      <c r="V5" s="112" t="str">
        <f>午餐設計表!V5</f>
        <v>77.7 g</v>
      </c>
    </row>
    <row r="6" spans="2:22" s="5" customFormat="1" ht="19.5" customHeight="1" x14ac:dyDescent="0.3">
      <c r="B6" s="6">
        <f>午餐設計表!B6</f>
        <v>14</v>
      </c>
      <c r="C6" s="320"/>
      <c r="D6" s="323"/>
      <c r="E6" s="104" t="str">
        <f>午餐設計表!E6</f>
        <v>杏鮑菇(頭)(QR)</v>
      </c>
      <c r="F6" s="105">
        <f>午餐設計表!F6</f>
        <v>6</v>
      </c>
      <c r="G6" s="106" t="str">
        <f>午餐設計表!G6</f>
        <v>公斤</v>
      </c>
      <c r="H6" s="104" t="str">
        <f>午餐設計表!H6</f>
        <v>手工肉羹(台灣)</v>
      </c>
      <c r="I6" s="105">
        <f>午餐設計表!I6</f>
        <v>6</v>
      </c>
      <c r="J6" s="106" t="str">
        <f>午餐設計表!J6</f>
        <v>公斤</v>
      </c>
      <c r="K6" s="104" t="str">
        <f>午餐設計表!K6</f>
        <v>玻璃紙(包)50入</v>
      </c>
      <c r="L6" s="105">
        <f>午餐設計表!L6</f>
        <v>1</v>
      </c>
      <c r="M6" s="106" t="str">
        <f>午餐設計表!M6</f>
        <v>包</v>
      </c>
      <c r="N6" s="104" t="str">
        <f>午餐設計表!N6</f>
        <v>碎蒜(0.6K/包)</v>
      </c>
      <c r="O6" s="105">
        <f>午餐設計表!O6</f>
        <v>1</v>
      </c>
      <c r="P6" s="106" t="str">
        <f>午餐設計表!P6</f>
        <v>包</v>
      </c>
      <c r="Q6" s="104" t="str">
        <f>午餐設計表!Q6</f>
        <v>溫體肉絲(井野)(臺灣)</v>
      </c>
      <c r="R6" s="105">
        <f>午餐設計表!R6</f>
        <v>3</v>
      </c>
      <c r="S6" s="106" t="str">
        <f>午餐設計表!S6</f>
        <v>公斤</v>
      </c>
      <c r="T6" s="311"/>
      <c r="U6" s="19" t="str">
        <f>午餐設計表!U6</f>
        <v>脂肪：</v>
      </c>
      <c r="V6" s="112" t="str">
        <f>午餐設計表!V6</f>
        <v>32.6 g</v>
      </c>
    </row>
    <row r="7" spans="2:22" s="5" customFormat="1" ht="19.5" customHeight="1" x14ac:dyDescent="0.3">
      <c r="B7" s="6" t="str">
        <f>午餐設計表!B7</f>
        <v>日</v>
      </c>
      <c r="C7" s="320"/>
      <c r="D7" s="323"/>
      <c r="E7" s="104" t="str">
        <f>午餐設計表!E7</f>
        <v>蒜仁(0.6K/包)</v>
      </c>
      <c r="F7" s="105">
        <f>午餐設計表!F7</f>
        <v>1</v>
      </c>
      <c r="G7" s="106" t="str">
        <f>午餐設計表!G7</f>
        <v>包</v>
      </c>
      <c r="H7" s="107" t="str">
        <f>午餐設計表!H7</f>
        <v>金針菇(QR)</v>
      </c>
      <c r="I7" s="105">
        <f>午餐設計表!I7</f>
        <v>3</v>
      </c>
      <c r="J7" s="108" t="str">
        <f>午餐設計表!J7</f>
        <v>公斤</v>
      </c>
      <c r="K7" s="107" t="str">
        <f>午餐設計表!K7</f>
        <v>肉鬆(3K/包)</v>
      </c>
      <c r="L7" s="105">
        <f>午餐設計表!L7</f>
        <v>1</v>
      </c>
      <c r="M7" s="108" t="str">
        <f>午餐設計表!M7</f>
        <v>包</v>
      </c>
      <c r="N7" s="107" t="str">
        <f>午餐設計表!N7</f>
        <v>紅蘿蔔(切絲)</v>
      </c>
      <c r="O7" s="105">
        <f>午餐設計表!O7</f>
        <v>1</v>
      </c>
      <c r="P7" s="108" t="str">
        <f>午餐設計表!P7</f>
        <v>公斤</v>
      </c>
      <c r="Q7" s="107" t="str">
        <f>午餐設計表!Q7</f>
        <v>乾金針</v>
      </c>
      <c r="R7" s="105">
        <f>午餐設計表!R7</f>
        <v>0.5</v>
      </c>
      <c r="S7" s="108" t="str">
        <f>午餐設計表!S7</f>
        <v>公斤</v>
      </c>
      <c r="T7" s="311"/>
      <c r="U7" s="19" t="str">
        <f>午餐設計表!U7</f>
        <v>蛋白質：</v>
      </c>
      <c r="V7" s="112" t="str">
        <f>午餐設計表!V7</f>
        <v>41.7 g</v>
      </c>
    </row>
    <row r="8" spans="2:22" s="5" customFormat="1" ht="19.5" customHeight="1" x14ac:dyDescent="0.3">
      <c r="B8" s="304" t="str">
        <f>午餐設計表!B8</f>
        <v>星期一</v>
      </c>
      <c r="C8" s="320"/>
      <c r="D8" s="323"/>
      <c r="E8" s="104" t="str">
        <f>午餐設計表!E8</f>
        <v>蔥(0.5K/把)</v>
      </c>
      <c r="F8" s="105">
        <f>午餐設計表!F8</f>
        <v>1</v>
      </c>
      <c r="G8" s="106" t="str">
        <f>午餐設計表!G8</f>
        <v>把</v>
      </c>
      <c r="H8" s="104" t="str">
        <f>午餐設計表!H8</f>
        <v>紅蘿蔔(切片)</v>
      </c>
      <c r="I8" s="105">
        <f>午餐設計表!I8</f>
        <v>1.5</v>
      </c>
      <c r="J8" s="106" t="str">
        <f>午餐設計表!J8</f>
        <v>公斤</v>
      </c>
      <c r="K8" s="104">
        <f>午餐設計表!K8</f>
        <v>0</v>
      </c>
      <c r="L8" s="105">
        <f>午餐設計表!L8</f>
        <v>0</v>
      </c>
      <c r="M8" s="106">
        <f>午餐設計表!M8</f>
        <v>0</v>
      </c>
      <c r="N8" s="104">
        <f>午餐設計表!N8</f>
        <v>0</v>
      </c>
      <c r="O8" s="105">
        <f>午餐設計表!O8</f>
        <v>0</v>
      </c>
      <c r="P8" s="106">
        <f>午餐設計表!P8</f>
        <v>0</v>
      </c>
      <c r="Q8" s="104" t="str">
        <f>午餐設計表!Q8</f>
        <v>薑絲(0.6K/包)</v>
      </c>
      <c r="R8" s="105">
        <f>午餐設計表!R8</f>
        <v>0.5</v>
      </c>
      <c r="S8" s="106" t="str">
        <f>午餐設計表!S8</f>
        <v>包</v>
      </c>
      <c r="T8" s="311"/>
      <c r="U8" s="19">
        <f>午餐設計表!U8</f>
        <v>0</v>
      </c>
      <c r="V8" s="112">
        <f>午餐設計表!V8</f>
        <v>0</v>
      </c>
    </row>
    <row r="9" spans="2:22" s="5" customFormat="1" ht="19.5" customHeight="1" x14ac:dyDescent="0.3">
      <c r="B9" s="304"/>
      <c r="C9" s="321"/>
      <c r="D9" s="323"/>
      <c r="E9" s="104" t="str">
        <f>午餐設計表!E9</f>
        <v>蔭瓜罐(3K)(醃漬品)</v>
      </c>
      <c r="F9" s="105">
        <f>午餐設計表!F9</f>
        <v>1</v>
      </c>
      <c r="G9" s="106" t="str">
        <f>午餐設計表!G9</f>
        <v>罐</v>
      </c>
      <c r="H9" s="104" t="str">
        <f>午餐設計表!H9</f>
        <v>木耳(切絲)</v>
      </c>
      <c r="I9" s="105">
        <f>午餐設計表!I9</f>
        <v>1</v>
      </c>
      <c r="J9" s="106" t="str">
        <f>午餐設計表!J9</f>
        <v>公斤</v>
      </c>
      <c r="K9" s="104">
        <f>午餐設計表!K9</f>
        <v>0</v>
      </c>
      <c r="L9" s="105">
        <f>午餐設計表!L9</f>
        <v>0</v>
      </c>
      <c r="M9" s="106">
        <f>午餐設計表!M9</f>
        <v>0</v>
      </c>
      <c r="N9" s="104">
        <f>午餐設計表!N9</f>
        <v>0</v>
      </c>
      <c r="O9" s="105">
        <f>午餐設計表!O9</f>
        <v>0</v>
      </c>
      <c r="P9" s="106">
        <f>午餐設計表!P9</f>
        <v>0</v>
      </c>
      <c r="Q9" s="104">
        <f>午餐設計表!Q9</f>
        <v>0</v>
      </c>
      <c r="R9" s="105">
        <f>午餐設計表!R9</f>
        <v>0</v>
      </c>
      <c r="S9" s="106">
        <f>午餐設計表!S9</f>
        <v>0</v>
      </c>
      <c r="T9" s="311"/>
      <c r="U9" s="19">
        <f>午餐設計表!U9</f>
        <v>0</v>
      </c>
      <c r="V9" s="112">
        <f>午餐設計表!V9</f>
        <v>0</v>
      </c>
    </row>
    <row r="10" spans="2:22" s="5" customFormat="1" ht="21" x14ac:dyDescent="0.3">
      <c r="B10" s="305"/>
      <c r="C10" s="8">
        <f>午餐設計表!C10</f>
        <v>0</v>
      </c>
      <c r="D10" s="323"/>
      <c r="E10" s="104" t="str">
        <f>午餐設計表!E10</f>
        <v>薑片(0.3K)</v>
      </c>
      <c r="F10" s="105">
        <f>午餐設計表!F10</f>
        <v>1</v>
      </c>
      <c r="G10" s="106" t="str">
        <f>午餐設計表!G10</f>
        <v>包</v>
      </c>
      <c r="H10" s="104" t="str">
        <f>午餐設計表!H10</f>
        <v>蝦米</v>
      </c>
      <c r="I10" s="105">
        <f>午餐設計表!I10</f>
        <v>0.1</v>
      </c>
      <c r="J10" s="106" t="str">
        <f>午餐設計表!J10</f>
        <v>公斤</v>
      </c>
      <c r="K10" s="104">
        <f>午餐設計表!K10</f>
        <v>0</v>
      </c>
      <c r="L10" s="105">
        <f>午餐設計表!L10</f>
        <v>0</v>
      </c>
      <c r="M10" s="106">
        <f>午餐設計表!M10</f>
        <v>0</v>
      </c>
      <c r="N10" s="104">
        <f>午餐設計表!N10</f>
        <v>0</v>
      </c>
      <c r="O10" s="105">
        <f>午餐設計表!O10</f>
        <v>0</v>
      </c>
      <c r="P10" s="106">
        <f>午餐設計表!P10</f>
        <v>0</v>
      </c>
      <c r="Q10" s="104">
        <f>午餐設計表!Q10</f>
        <v>0</v>
      </c>
      <c r="R10" s="105">
        <f>午餐設計表!R10</f>
        <v>0</v>
      </c>
      <c r="S10" s="106">
        <f>午餐設計表!S10</f>
        <v>0</v>
      </c>
      <c r="T10" s="311"/>
      <c r="U10" s="19">
        <f>午餐設計表!U10</f>
        <v>0</v>
      </c>
      <c r="V10" s="112">
        <f>午餐設計表!V10</f>
        <v>0</v>
      </c>
    </row>
    <row r="11" spans="2:22" s="5" customFormat="1" ht="21" x14ac:dyDescent="0.3">
      <c r="B11" s="7" t="str">
        <f>午餐設計表!B11</f>
        <v>餐數</v>
      </c>
      <c r="C11" s="13">
        <f>午餐設計表!C11</f>
        <v>0</v>
      </c>
      <c r="D11" s="323"/>
      <c r="E11" s="109">
        <f>午餐設計表!E11</f>
        <v>0</v>
      </c>
      <c r="F11" s="110">
        <f>午餐設計表!F11</f>
        <v>0</v>
      </c>
      <c r="G11" s="111">
        <f>午餐設計表!G11</f>
        <v>0</v>
      </c>
      <c r="H11" s="109">
        <f>午餐設計表!H11</f>
        <v>0</v>
      </c>
      <c r="I11" s="110">
        <f>午餐設計表!I11</f>
        <v>0</v>
      </c>
      <c r="J11" s="111">
        <f>午餐設計表!J11</f>
        <v>0</v>
      </c>
      <c r="K11" s="109">
        <f>午餐設計表!K11</f>
        <v>0</v>
      </c>
      <c r="L11" s="110">
        <f>午餐設計表!L11</f>
        <v>0</v>
      </c>
      <c r="M11" s="111">
        <f>午餐設計表!M11</f>
        <v>0</v>
      </c>
      <c r="N11" s="109">
        <f>午餐設計表!N11</f>
        <v>0</v>
      </c>
      <c r="O11" s="110">
        <f>午餐設計表!O11</f>
        <v>0</v>
      </c>
      <c r="P11" s="111">
        <f>午餐設計表!P11</f>
        <v>0</v>
      </c>
      <c r="Q11" s="109">
        <f>午餐設計表!Q11</f>
        <v>0</v>
      </c>
      <c r="R11" s="110">
        <f>午餐設計表!R11</f>
        <v>0</v>
      </c>
      <c r="S11" s="111">
        <f>午餐設計表!S11</f>
        <v>0</v>
      </c>
      <c r="T11" s="312"/>
      <c r="U11" s="19">
        <f>午餐設計表!U11</f>
        <v>0</v>
      </c>
      <c r="V11" s="112">
        <f>午餐設計表!V11</f>
        <v>0</v>
      </c>
    </row>
    <row r="12" spans="2:22" s="5" customFormat="1" ht="20.25" x14ac:dyDescent="0.3">
      <c r="B12" s="14">
        <f>午餐設計表!B12</f>
        <v>381</v>
      </c>
      <c r="C12" s="9">
        <f>午餐設計表!C12</f>
        <v>0</v>
      </c>
      <c r="D12" s="325"/>
      <c r="E12" s="316" t="str">
        <f>午餐設計表!E12</f>
        <v>全穀雜糧類:4.3份 乳品類:0.0份 豆魚蛋肉類:3.6份 蔬菜類:1.8份 水果類:0.0份 油脂與堅果種子類:1.3份</v>
      </c>
      <c r="F12" s="317"/>
      <c r="G12" s="317"/>
      <c r="H12" s="317"/>
      <c r="I12" s="317"/>
      <c r="J12" s="317"/>
      <c r="K12" s="317"/>
      <c r="L12" s="317"/>
      <c r="M12" s="317"/>
      <c r="N12" s="317"/>
      <c r="O12" s="317"/>
      <c r="P12" s="317"/>
      <c r="Q12" s="317"/>
      <c r="R12" s="317"/>
      <c r="S12" s="317"/>
      <c r="T12" s="318"/>
      <c r="U12" s="20">
        <f>午餐設計表!U12</f>
        <v>0</v>
      </c>
      <c r="V12" s="113">
        <f>午餐設計表!V12</f>
        <v>0</v>
      </c>
    </row>
    <row r="13" spans="2:22" s="5" customFormat="1" ht="21" x14ac:dyDescent="0.3">
      <c r="B13" s="6">
        <f>午餐設計表!B13</f>
        <v>4</v>
      </c>
      <c r="C13" s="319">
        <f>午餐設計表!C13</f>
        <v>0</v>
      </c>
      <c r="D13" s="322" t="str">
        <f>午餐設計表!D13</f>
        <v>小米飯</v>
      </c>
      <c r="E13" s="306" t="str">
        <f>午餐設計表!E13</f>
        <v>醬燒大排</v>
      </c>
      <c r="F13" s="307"/>
      <c r="G13" s="308"/>
      <c r="H13" s="306" t="str">
        <f>午餐設計表!H13</f>
        <v>螞蟻上樹</v>
      </c>
      <c r="I13" s="307"/>
      <c r="J13" s="308"/>
      <c r="K13" s="306" t="str">
        <f>午餐設計表!K13</f>
        <v>黃瓜什錦</v>
      </c>
      <c r="L13" s="307"/>
      <c r="M13" s="308"/>
      <c r="N13" s="306" t="str">
        <f>午餐設計表!N13</f>
        <v>炒履歷油菜</v>
      </c>
      <c r="O13" s="307"/>
      <c r="P13" s="308"/>
      <c r="Q13" s="306" t="str">
        <f>午餐設計表!Q13</f>
        <v>白菜魚丸湯</v>
      </c>
      <c r="R13" s="307"/>
      <c r="S13" s="308"/>
      <c r="T13" s="310" t="str">
        <f>午餐設計表!T13</f>
        <v>水果(381+10)(精進15元)</v>
      </c>
      <c r="U13" s="18" t="str">
        <f>午餐設計表!U13</f>
        <v>熱量：</v>
      </c>
      <c r="V13" s="114" t="str">
        <f>午餐設計表!V13</f>
        <v>863大卡</v>
      </c>
    </row>
    <row r="14" spans="2:22" s="5" customFormat="1" ht="21" x14ac:dyDescent="0.3">
      <c r="B14" s="6" t="str">
        <f>午餐設計表!B14</f>
        <v>月</v>
      </c>
      <c r="C14" s="320"/>
      <c r="D14" s="323"/>
      <c r="E14" s="102" t="str">
        <f>午餐設計表!E14</f>
        <v>醬燒大排CAS(75g)-片</v>
      </c>
      <c r="F14" s="100">
        <f>午餐設計表!F14</f>
        <v>381</v>
      </c>
      <c r="G14" s="103" t="str">
        <f>午餐設計表!G14</f>
        <v>片</v>
      </c>
      <c r="H14" s="102" t="str">
        <f>午餐設計表!H14</f>
        <v>高麗菜(切實重)</v>
      </c>
      <c r="I14" s="100">
        <f>午餐設計表!I14</f>
        <v>10</v>
      </c>
      <c r="J14" s="103" t="str">
        <f>午餐設計表!J14</f>
        <v>公斤</v>
      </c>
      <c r="K14" s="102" t="str">
        <f>午餐設計表!K14</f>
        <v>大黃瓜(切大丁)</v>
      </c>
      <c r="L14" s="100">
        <f>午餐設計表!L14</f>
        <v>18</v>
      </c>
      <c r="M14" s="103" t="str">
        <f>午餐設計表!M14</f>
        <v>公斤</v>
      </c>
      <c r="N14" s="102" t="str">
        <f>午餐設計表!N14</f>
        <v>履歷油菜(切實重)</v>
      </c>
      <c r="O14" s="100">
        <f>午餐設計表!O14</f>
        <v>29</v>
      </c>
      <c r="P14" s="103" t="str">
        <f>午餐設計表!P14</f>
        <v>公斤</v>
      </c>
      <c r="Q14" s="102" t="str">
        <f>午餐設計表!Q14</f>
        <v>履歷蚵白菜(切實重)</v>
      </c>
      <c r="R14" s="100">
        <f>午餐設計表!R14</f>
        <v>6</v>
      </c>
      <c r="S14" s="103" t="str">
        <f>午餐設計表!S14</f>
        <v>公斤</v>
      </c>
      <c r="T14" s="311"/>
      <c r="U14" s="19" t="str">
        <f>午餐設計表!U14</f>
        <v>醣類：</v>
      </c>
      <c r="V14" s="112" t="str">
        <f>午餐設計表!V14</f>
        <v>110.7 g</v>
      </c>
    </row>
    <row r="15" spans="2:22" s="5" customFormat="1" ht="21" x14ac:dyDescent="0.3">
      <c r="B15" s="6">
        <f>午餐設計表!B15</f>
        <v>15</v>
      </c>
      <c r="C15" s="320"/>
      <c r="D15" s="323"/>
      <c r="E15" s="104" t="str">
        <f>午餐設計表!E15</f>
        <v>醬燒大排CAS(75g)備品-片</v>
      </c>
      <c r="F15" s="105">
        <f>午餐設計表!F15</f>
        <v>30</v>
      </c>
      <c r="G15" s="106" t="str">
        <f>午餐設計表!G15</f>
        <v>片</v>
      </c>
      <c r="H15" s="104" t="str">
        <f>午餐設計表!H15</f>
        <v>溫體絞肉(井野)(臺灣)</v>
      </c>
      <c r="I15" s="105">
        <f>午餐設計表!I15</f>
        <v>3</v>
      </c>
      <c r="J15" s="106" t="str">
        <f>午餐設計表!J15</f>
        <v>公斤</v>
      </c>
      <c r="K15" s="104" t="str">
        <f>午餐設計表!K15</f>
        <v>水發魷魚</v>
      </c>
      <c r="L15" s="105">
        <f>午餐設計表!L15</f>
        <v>3</v>
      </c>
      <c r="M15" s="106" t="str">
        <f>午餐設計表!M15</f>
        <v>公斤</v>
      </c>
      <c r="N15" s="104" t="str">
        <f>午餐設計表!N15</f>
        <v>碎蒜(0.6K/包)</v>
      </c>
      <c r="O15" s="105">
        <f>午餐設計表!O15</f>
        <v>1</v>
      </c>
      <c r="P15" s="106" t="str">
        <f>午餐設計表!P15</f>
        <v>包</v>
      </c>
      <c r="Q15" s="104" t="str">
        <f>午餐設計表!Q15</f>
        <v>虱目魚丸(CAS)</v>
      </c>
      <c r="R15" s="105">
        <f>午餐設計表!R15</f>
        <v>6</v>
      </c>
      <c r="S15" s="106" t="str">
        <f>午餐設計表!S15</f>
        <v>公斤</v>
      </c>
      <c r="T15" s="311"/>
      <c r="U15" s="19" t="str">
        <f>午餐設計表!U15</f>
        <v>脂肪：</v>
      </c>
      <c r="V15" s="112" t="str">
        <f>午餐設計表!V15</f>
        <v>30.0 g</v>
      </c>
    </row>
    <row r="16" spans="2:22" s="5" customFormat="1" ht="21" x14ac:dyDescent="0.3">
      <c r="B16" s="6" t="str">
        <f>午餐設計表!B16</f>
        <v>日</v>
      </c>
      <c r="C16" s="320"/>
      <c r="D16" s="323"/>
      <c r="E16" s="104" t="str">
        <f>午餐設計表!E16</f>
        <v>蒜仁(0.6K/包)</v>
      </c>
      <c r="F16" s="105">
        <f>午餐設計表!F16</f>
        <v>1</v>
      </c>
      <c r="G16" s="106" t="str">
        <f>午餐設計表!G16</f>
        <v>包</v>
      </c>
      <c r="H16" s="104" t="str">
        <f>午餐設計表!H16</f>
        <v>冬粉(3K)</v>
      </c>
      <c r="I16" s="105">
        <f>午餐設計表!I16</f>
        <v>2</v>
      </c>
      <c r="J16" s="106" t="str">
        <f>午餐設計表!J16</f>
        <v>包</v>
      </c>
      <c r="K16" s="104" t="str">
        <f>午餐設計表!K16</f>
        <v>溫體肉片(小)井野</v>
      </c>
      <c r="L16" s="105">
        <f>午餐設計表!L16</f>
        <v>3</v>
      </c>
      <c r="M16" s="106" t="str">
        <f>午餐設計表!M16</f>
        <v>公斤</v>
      </c>
      <c r="N16" s="104">
        <f>午餐設計表!N16</f>
        <v>0</v>
      </c>
      <c r="O16" s="105">
        <f>午餐設計表!O16</f>
        <v>0</v>
      </c>
      <c r="P16" s="106">
        <f>午餐設計表!P16</f>
        <v>0</v>
      </c>
      <c r="Q16" s="104" t="str">
        <f>午餐設計表!Q16</f>
        <v>油蔥酥(大-600g)</v>
      </c>
      <c r="R16" s="105">
        <f>午餐設計表!R16</f>
        <v>1</v>
      </c>
      <c r="S16" s="106" t="str">
        <f>午餐設計表!S16</f>
        <v>包</v>
      </c>
      <c r="T16" s="311"/>
      <c r="U16" s="19" t="str">
        <f>午餐設計表!U16</f>
        <v>蛋白質：</v>
      </c>
      <c r="V16" s="112" t="str">
        <f>午餐設計表!V16</f>
        <v>35.7 g</v>
      </c>
    </row>
    <row r="17" spans="2:22" s="5" customFormat="1" ht="21" x14ac:dyDescent="0.3">
      <c r="B17" s="304" t="str">
        <f>午餐設計表!B17</f>
        <v>星期二</v>
      </c>
      <c r="C17" s="320"/>
      <c r="D17" s="323"/>
      <c r="E17" s="104" t="str">
        <f>午餐設計表!E17</f>
        <v>蔥(0.5K/把)</v>
      </c>
      <c r="F17" s="105">
        <f>午餐設計表!F17</f>
        <v>1</v>
      </c>
      <c r="G17" s="106" t="str">
        <f>午餐設計表!G17</f>
        <v>把</v>
      </c>
      <c r="H17" s="104" t="str">
        <f>午餐設計表!H17</f>
        <v>紅蘿蔔(切絲)</v>
      </c>
      <c r="I17" s="105">
        <f>午餐設計表!I17</f>
        <v>1.5</v>
      </c>
      <c r="J17" s="106" t="str">
        <f>午餐設計表!J17</f>
        <v>公斤</v>
      </c>
      <c r="K17" s="104" t="str">
        <f>午餐設計表!K17</f>
        <v>濕香菇(小朵)(QR)</v>
      </c>
      <c r="L17" s="105">
        <f>午餐設計表!L17</f>
        <v>2</v>
      </c>
      <c r="M17" s="106" t="str">
        <f>午餐設計表!M17</f>
        <v>公斤</v>
      </c>
      <c r="N17" s="104">
        <f>午餐設計表!N17</f>
        <v>0</v>
      </c>
      <c r="O17" s="105">
        <f>午餐設計表!O17</f>
        <v>0</v>
      </c>
      <c r="P17" s="106">
        <f>午餐設計表!P17</f>
        <v>0</v>
      </c>
      <c r="Q17" s="104" t="str">
        <f>午餐設計表!Q17</f>
        <v>薑絲(0.6K/包)</v>
      </c>
      <c r="R17" s="105">
        <f>午餐設計表!R17</f>
        <v>0.5</v>
      </c>
      <c r="S17" s="106" t="str">
        <f>午餐設計表!S17</f>
        <v>包</v>
      </c>
      <c r="T17" s="311"/>
      <c r="U17" s="19">
        <f>午餐設計表!U17</f>
        <v>0</v>
      </c>
      <c r="V17" s="112">
        <f>午餐設計表!V17</f>
        <v>0</v>
      </c>
    </row>
    <row r="18" spans="2:22" s="5" customFormat="1" ht="21" x14ac:dyDescent="0.3">
      <c r="B18" s="304"/>
      <c r="C18" s="321"/>
      <c r="D18" s="323"/>
      <c r="E18" s="104">
        <f>午餐設計表!E18</f>
        <v>0</v>
      </c>
      <c r="F18" s="105">
        <f>午餐設計表!F18</f>
        <v>0</v>
      </c>
      <c r="G18" s="106">
        <f>午餐設計表!G18</f>
        <v>0</v>
      </c>
      <c r="H18" s="104" t="str">
        <f>午餐設計表!H18</f>
        <v>木耳(切絲)</v>
      </c>
      <c r="I18" s="105">
        <f>午餐設計表!I18</f>
        <v>1</v>
      </c>
      <c r="J18" s="106" t="str">
        <f>午餐設計表!J18</f>
        <v>公斤</v>
      </c>
      <c r="K18" s="104" t="str">
        <f>午餐設計表!K18</f>
        <v>金針菇(QR)</v>
      </c>
      <c r="L18" s="105">
        <f>午餐設計表!L18</f>
        <v>2</v>
      </c>
      <c r="M18" s="106" t="str">
        <f>午餐設計表!M18</f>
        <v>公斤</v>
      </c>
      <c r="N18" s="104">
        <f>午餐設計表!N18</f>
        <v>0</v>
      </c>
      <c r="O18" s="105">
        <f>午餐設計表!O18</f>
        <v>0</v>
      </c>
      <c r="P18" s="106">
        <f>午餐設計表!P18</f>
        <v>0</v>
      </c>
      <c r="Q18" s="104" t="str">
        <f>午餐設計表!Q18</f>
        <v>芹菜(末)</v>
      </c>
      <c r="R18" s="105">
        <f>午餐設計表!R18</f>
        <v>0.3</v>
      </c>
      <c r="S18" s="106" t="str">
        <f>午餐設計表!S18</f>
        <v>公斤</v>
      </c>
      <c r="T18" s="311"/>
      <c r="U18" s="19">
        <f>午餐設計表!U18</f>
        <v>0</v>
      </c>
      <c r="V18" s="112">
        <f>午餐設計表!V18</f>
        <v>0</v>
      </c>
    </row>
    <row r="19" spans="2:22" s="5" customFormat="1" ht="21" x14ac:dyDescent="0.3">
      <c r="B19" s="305"/>
      <c r="C19" s="8">
        <f>午餐設計表!C19</f>
        <v>0</v>
      </c>
      <c r="D19" s="323"/>
      <c r="E19" s="104">
        <f>午餐設計表!E19</f>
        <v>0</v>
      </c>
      <c r="F19" s="105">
        <f>午餐設計表!F19</f>
        <v>0</v>
      </c>
      <c r="G19" s="106">
        <f>午餐設計表!G19</f>
        <v>0</v>
      </c>
      <c r="H19" s="104" t="str">
        <f>午餐設計表!H19</f>
        <v>豆瓣醬大(3K)</v>
      </c>
      <c r="I19" s="105">
        <f>午餐設計表!I19</f>
        <v>1</v>
      </c>
      <c r="J19" s="106" t="str">
        <f>午餐設計表!J19</f>
        <v>桶</v>
      </c>
      <c r="K19" s="104">
        <f>午餐設計表!K19</f>
        <v>0</v>
      </c>
      <c r="L19" s="105">
        <f>午餐設計表!L19</f>
        <v>0</v>
      </c>
      <c r="M19" s="106">
        <f>午餐設計表!M19</f>
        <v>0</v>
      </c>
      <c r="N19" s="104">
        <f>午餐設計表!N19</f>
        <v>0</v>
      </c>
      <c r="O19" s="105">
        <f>午餐設計表!O19</f>
        <v>0</v>
      </c>
      <c r="P19" s="106">
        <f>午餐設計表!P19</f>
        <v>0</v>
      </c>
      <c r="Q19" s="104">
        <f>午餐設計表!Q19</f>
        <v>0</v>
      </c>
      <c r="R19" s="105">
        <f>午餐設計表!R19</f>
        <v>0</v>
      </c>
      <c r="S19" s="106">
        <f>午餐設計表!S19</f>
        <v>0</v>
      </c>
      <c r="T19" s="311"/>
      <c r="U19" s="19">
        <f>午餐設計表!U19</f>
        <v>0</v>
      </c>
      <c r="V19" s="112">
        <f>午餐設計表!V19</f>
        <v>0</v>
      </c>
    </row>
    <row r="20" spans="2:22" s="5" customFormat="1" ht="21" x14ac:dyDescent="0.3">
      <c r="B20" s="7" t="str">
        <f>午餐設計表!B20</f>
        <v>餐數</v>
      </c>
      <c r="C20" s="13">
        <f>午餐設計表!C20</f>
        <v>0</v>
      </c>
      <c r="D20" s="323"/>
      <c r="E20" s="109">
        <f>午餐設計表!E20</f>
        <v>0</v>
      </c>
      <c r="F20" s="110">
        <f>午餐設計表!F20</f>
        <v>0</v>
      </c>
      <c r="G20" s="111">
        <f>午餐設計表!G20</f>
        <v>0</v>
      </c>
      <c r="H20" s="109">
        <f>午餐設計表!H20</f>
        <v>0</v>
      </c>
      <c r="I20" s="110">
        <f>午餐設計表!I20</f>
        <v>0</v>
      </c>
      <c r="J20" s="111">
        <f>午餐設計表!J20</f>
        <v>0</v>
      </c>
      <c r="K20" s="109">
        <f>午餐設計表!K20</f>
        <v>0</v>
      </c>
      <c r="L20" s="110">
        <f>午餐設計表!L20</f>
        <v>0</v>
      </c>
      <c r="M20" s="111">
        <f>午餐設計表!M20</f>
        <v>0</v>
      </c>
      <c r="N20" s="109">
        <f>午餐設計表!N20</f>
        <v>0</v>
      </c>
      <c r="O20" s="110">
        <f>午餐設計表!O20</f>
        <v>0</v>
      </c>
      <c r="P20" s="111">
        <f>午餐設計表!P20</f>
        <v>0</v>
      </c>
      <c r="Q20" s="109">
        <f>午餐設計表!Q20</f>
        <v>0</v>
      </c>
      <c r="R20" s="110">
        <f>午餐設計表!R20</f>
        <v>0</v>
      </c>
      <c r="S20" s="111">
        <f>午餐設計表!S20</f>
        <v>0</v>
      </c>
      <c r="T20" s="312"/>
      <c r="U20" s="19">
        <f>午餐設計表!U20</f>
        <v>0</v>
      </c>
      <c r="V20" s="112">
        <f>午餐設計表!V20</f>
        <v>0</v>
      </c>
    </row>
    <row r="21" spans="2:22" s="5" customFormat="1" ht="20.25" x14ac:dyDescent="0.3">
      <c r="B21" s="14">
        <f>午餐設計表!B21</f>
        <v>381</v>
      </c>
      <c r="C21" s="9">
        <f>午餐設計表!C21</f>
        <v>0</v>
      </c>
      <c r="D21" s="325"/>
      <c r="E21" s="316" t="str">
        <f>午餐設計表!E21</f>
        <v>全穀雜糧類:6.7份 乳品類:0.0份 豆魚蛋肉類:3.0份 蔬菜類:1.9份 水果類:0.0份 油脂與堅果種子類:2.2份</v>
      </c>
      <c r="F21" s="317"/>
      <c r="G21" s="317"/>
      <c r="H21" s="317"/>
      <c r="I21" s="317"/>
      <c r="J21" s="317"/>
      <c r="K21" s="317"/>
      <c r="L21" s="317"/>
      <c r="M21" s="317"/>
      <c r="N21" s="317"/>
      <c r="O21" s="317"/>
      <c r="P21" s="317"/>
      <c r="Q21" s="317"/>
      <c r="R21" s="317"/>
      <c r="S21" s="317"/>
      <c r="T21" s="318"/>
      <c r="U21" s="20">
        <f>午餐設計表!U21</f>
        <v>0</v>
      </c>
      <c r="V21" s="113">
        <f>午餐設計表!V21</f>
        <v>0</v>
      </c>
    </row>
    <row r="22" spans="2:22" s="5" customFormat="1" ht="21" x14ac:dyDescent="0.3">
      <c r="B22" s="6">
        <f>午餐設計表!B22</f>
        <v>4</v>
      </c>
      <c r="C22" s="319">
        <f>午餐設計表!C22</f>
        <v>0</v>
      </c>
      <c r="D22" s="322" t="str">
        <f>午餐設計表!D22</f>
        <v>白油麵(63K)</v>
      </c>
      <c r="E22" s="306" t="str">
        <f>午餐設計表!E22</f>
        <v>蘑菇肉醬</v>
      </c>
      <c r="F22" s="307"/>
      <c r="G22" s="308"/>
      <c r="H22" s="306" t="str">
        <f>午餐設計表!H22</f>
        <v>白菜滷</v>
      </c>
      <c r="I22" s="307"/>
      <c r="J22" s="308"/>
      <c r="K22" s="306" t="str">
        <f>午餐設計表!K22</f>
        <v>滷蛋</v>
      </c>
      <c r="L22" s="307"/>
      <c r="M22" s="308"/>
      <c r="N22" s="306" t="str">
        <f>午餐設計表!N22</f>
        <v>炒履歷蚵白菜</v>
      </c>
      <c r="O22" s="307"/>
      <c r="P22" s="308"/>
      <c r="Q22" s="306" t="str">
        <f>午餐設計表!Q22</f>
        <v>結頭排骨湯</v>
      </c>
      <c r="R22" s="307"/>
      <c r="S22" s="308"/>
      <c r="T22" s="310" t="str">
        <f>午餐設計表!T22</f>
        <v>光泉鮮奶(381+10備)(精進)</v>
      </c>
      <c r="U22" s="18" t="str">
        <f>午餐設計表!U22</f>
        <v>熱量：</v>
      </c>
      <c r="V22" s="114" t="str">
        <f>午餐設計表!V22</f>
        <v>708大卡</v>
      </c>
    </row>
    <row r="23" spans="2:22" s="5" customFormat="1" ht="21" x14ac:dyDescent="0.3">
      <c r="B23" s="6" t="str">
        <f>午餐設計表!B23</f>
        <v>月</v>
      </c>
      <c r="C23" s="320"/>
      <c r="D23" s="323"/>
      <c r="E23" s="102" t="str">
        <f>午餐設計表!E23</f>
        <v>溫體絞肉(井野)(臺灣)</v>
      </c>
      <c r="F23" s="100">
        <f>午餐設計表!F23</f>
        <v>12</v>
      </c>
      <c r="G23" s="103" t="str">
        <f>午餐設計表!G23</f>
        <v>公斤</v>
      </c>
      <c r="H23" s="102" t="str">
        <f>午餐設計表!H23</f>
        <v>大白菜(切實重)</v>
      </c>
      <c r="I23" s="100">
        <f>午餐設計表!I23</f>
        <v>28</v>
      </c>
      <c r="J23" s="103" t="str">
        <f>午餐設計表!J23</f>
        <v>公斤</v>
      </c>
      <c r="K23" s="102" t="str">
        <f>午餐設計表!K23</f>
        <v>滷雞蛋(國產:台灣)</v>
      </c>
      <c r="L23" s="100">
        <f>午餐設計表!L23</f>
        <v>381</v>
      </c>
      <c r="M23" s="103" t="str">
        <f>午餐設計表!M23</f>
        <v>個</v>
      </c>
      <c r="N23" s="102" t="str">
        <f>午餐設計表!N23</f>
        <v>履歷蚵白菜(切實重)</v>
      </c>
      <c r="O23" s="100">
        <f>午餐設計表!O23</f>
        <v>29</v>
      </c>
      <c r="P23" s="103" t="str">
        <f>午餐設計表!P23</f>
        <v>公斤</v>
      </c>
      <c r="Q23" s="102" t="str">
        <f>午餐設計表!Q23</f>
        <v>結頭菜(切中丁)</v>
      </c>
      <c r="R23" s="100">
        <f>午餐設計表!R23</f>
        <v>14</v>
      </c>
      <c r="S23" s="103" t="str">
        <f>午餐設計表!S23</f>
        <v>公斤</v>
      </c>
      <c r="T23" s="311"/>
      <c r="U23" s="19" t="str">
        <f>午餐設計表!U23</f>
        <v>醣類：</v>
      </c>
      <c r="V23" s="112" t="str">
        <f>午餐設計表!V23</f>
        <v>76.4 g</v>
      </c>
    </row>
    <row r="24" spans="2:22" s="5" customFormat="1" ht="21" x14ac:dyDescent="0.3">
      <c r="B24" s="6">
        <f>午餐設計表!B24</f>
        <v>16</v>
      </c>
      <c r="C24" s="320"/>
      <c r="D24" s="323"/>
      <c r="E24" s="104" t="str">
        <f>午餐設計表!E24</f>
        <v>三色豆(CAS-1k/包)</v>
      </c>
      <c r="F24" s="105">
        <f>午餐設計表!F24</f>
        <v>5</v>
      </c>
      <c r="G24" s="106" t="str">
        <f>午餐設計表!G24</f>
        <v>公斤</v>
      </c>
      <c r="H24" s="104" t="str">
        <f>午餐設計表!H24</f>
        <v>溫體肉絲(井野)(臺灣)</v>
      </c>
      <c r="I24" s="105">
        <f>午餐設計表!I24</f>
        <v>4</v>
      </c>
      <c r="J24" s="106" t="str">
        <f>午餐設計表!J24</f>
        <v>公斤</v>
      </c>
      <c r="K24" s="104" t="str">
        <f>午餐設計表!K24</f>
        <v>滷雞蛋(國產:台灣)(備品)</v>
      </c>
      <c r="L24" s="105">
        <f>午餐設計表!L24</f>
        <v>30</v>
      </c>
      <c r="M24" s="106" t="str">
        <f>午餐設計表!M24</f>
        <v>個</v>
      </c>
      <c r="N24" s="104" t="str">
        <f>午餐設計表!N24</f>
        <v>薑絲(0.6K/包)</v>
      </c>
      <c r="O24" s="105">
        <f>午餐設計表!O24</f>
        <v>0.5</v>
      </c>
      <c r="P24" s="106" t="str">
        <f>午餐設計表!P24</f>
        <v>包</v>
      </c>
      <c r="Q24" s="104" t="str">
        <f>午餐設計表!Q24</f>
        <v>小排骨(肉)井野</v>
      </c>
      <c r="R24" s="105">
        <f>午餐設計表!R24</f>
        <v>3</v>
      </c>
      <c r="S24" s="106" t="str">
        <f>午餐設計表!S24</f>
        <v>公斤</v>
      </c>
      <c r="T24" s="311"/>
      <c r="U24" s="19" t="str">
        <f>午餐設計表!U24</f>
        <v>脂肪：</v>
      </c>
      <c r="V24" s="112" t="str">
        <f>午餐設計表!V24</f>
        <v>30.2 g</v>
      </c>
    </row>
    <row r="25" spans="2:22" s="5" customFormat="1" ht="21" x14ac:dyDescent="0.3">
      <c r="B25" s="6" t="str">
        <f>午餐設計表!B25</f>
        <v>日</v>
      </c>
      <c r="C25" s="320"/>
      <c r="D25" s="323"/>
      <c r="E25" s="104" t="str">
        <f>午餐設計表!E25</f>
        <v>洋蔥(切小丁)</v>
      </c>
      <c r="F25" s="105">
        <f>午餐設計表!F25</f>
        <v>2</v>
      </c>
      <c r="G25" s="106" t="str">
        <f>午餐設計表!G25</f>
        <v>公斤</v>
      </c>
      <c r="H25" s="104" t="str">
        <f>午餐設計表!H25</f>
        <v>金針菇(QR)</v>
      </c>
      <c r="I25" s="105">
        <f>午餐設計表!I25</f>
        <v>3</v>
      </c>
      <c r="J25" s="106" t="str">
        <f>午餐設計表!J25</f>
        <v>公斤</v>
      </c>
      <c r="K25" s="104">
        <f>午餐設計表!K25</f>
        <v>0</v>
      </c>
      <c r="L25" s="105">
        <f>午餐設計表!L25</f>
        <v>0</v>
      </c>
      <c r="M25" s="106">
        <f>午餐設計表!M25</f>
        <v>0</v>
      </c>
      <c r="N25" s="104">
        <f>午餐設計表!N25</f>
        <v>0</v>
      </c>
      <c r="O25" s="105">
        <f>午餐設計表!O25</f>
        <v>0</v>
      </c>
      <c r="P25" s="106">
        <f>午餐設計表!P25</f>
        <v>0</v>
      </c>
      <c r="Q25" s="104" t="str">
        <f>午餐設計表!Q25</f>
        <v>香菜(150g/把)</v>
      </c>
      <c r="R25" s="105">
        <f>午餐設計表!R25</f>
        <v>0.5</v>
      </c>
      <c r="S25" s="106" t="str">
        <f>午餐設計表!S25</f>
        <v>把</v>
      </c>
      <c r="T25" s="311"/>
      <c r="U25" s="19" t="str">
        <f>午餐設計表!U25</f>
        <v>蛋白質：</v>
      </c>
      <c r="V25" s="112" t="str">
        <f>午餐設計表!V25</f>
        <v>34.9 g</v>
      </c>
    </row>
    <row r="26" spans="2:22" s="5" customFormat="1" ht="21" x14ac:dyDescent="0.3">
      <c r="B26" s="304" t="str">
        <f>午餐設計表!B26</f>
        <v>星期三</v>
      </c>
      <c r="C26" s="320"/>
      <c r="D26" s="323"/>
      <c r="E26" s="104" t="str">
        <f>午餐設計表!E26</f>
        <v>蕃茄丁罐頭(2.5K/罐)</v>
      </c>
      <c r="F26" s="105">
        <f>午餐設計表!F26</f>
        <v>2</v>
      </c>
      <c r="G26" s="106" t="str">
        <f>午餐設計表!G26</f>
        <v>罐</v>
      </c>
      <c r="H26" s="104" t="str">
        <f>午餐設計表!H26</f>
        <v>紅蘿蔔(切絲)</v>
      </c>
      <c r="I26" s="105">
        <f>午餐設計表!I26</f>
        <v>1.5</v>
      </c>
      <c r="J26" s="106" t="str">
        <f>午餐設計表!J26</f>
        <v>公斤</v>
      </c>
      <c r="K26" s="104">
        <f>午餐設計表!K26</f>
        <v>0</v>
      </c>
      <c r="L26" s="105">
        <f>午餐設計表!L26</f>
        <v>0</v>
      </c>
      <c r="M26" s="106">
        <f>午餐設計表!M26</f>
        <v>0</v>
      </c>
      <c r="N26" s="104">
        <f>午餐設計表!N26</f>
        <v>0</v>
      </c>
      <c r="O26" s="105">
        <f>午餐設計表!O26</f>
        <v>0</v>
      </c>
      <c r="P26" s="106">
        <f>午餐設計表!P26</f>
        <v>0</v>
      </c>
      <c r="Q26" s="104">
        <f>午餐設計表!Q26</f>
        <v>0</v>
      </c>
      <c r="R26" s="105">
        <f>午餐設計表!R26</f>
        <v>0</v>
      </c>
      <c r="S26" s="106">
        <f>午餐設計表!S26</f>
        <v>0</v>
      </c>
      <c r="T26" s="311"/>
      <c r="U26" s="19">
        <f>午餐設計表!U26</f>
        <v>0</v>
      </c>
      <c r="V26" s="112">
        <f>午餐設計表!V26</f>
        <v>0</v>
      </c>
    </row>
    <row r="27" spans="2:22" s="5" customFormat="1" ht="21" x14ac:dyDescent="0.3">
      <c r="B27" s="304"/>
      <c r="C27" s="321"/>
      <c r="D27" s="323"/>
      <c r="E27" s="104" t="str">
        <f>午餐設計表!E27</f>
        <v>蒜仁(0.6K/包)</v>
      </c>
      <c r="F27" s="105">
        <f>午餐設計表!F27</f>
        <v>1</v>
      </c>
      <c r="G27" s="106" t="str">
        <f>午餐設計表!G27</f>
        <v>包</v>
      </c>
      <c r="H27" s="104" t="str">
        <f>午餐設計表!H27</f>
        <v>木耳(切絲)(QR)</v>
      </c>
      <c r="I27" s="105">
        <f>午餐設計表!I27</f>
        <v>1</v>
      </c>
      <c r="J27" s="106" t="str">
        <f>午餐設計表!J27</f>
        <v>公斤</v>
      </c>
      <c r="K27" s="104">
        <f>午餐設計表!K27</f>
        <v>0</v>
      </c>
      <c r="L27" s="105">
        <f>午餐設計表!L27</f>
        <v>0</v>
      </c>
      <c r="M27" s="106">
        <f>午餐設計表!M27</f>
        <v>0</v>
      </c>
      <c r="N27" s="104">
        <f>午餐設計表!N27</f>
        <v>0</v>
      </c>
      <c r="O27" s="105">
        <f>午餐設計表!O27</f>
        <v>0</v>
      </c>
      <c r="P27" s="106">
        <f>午餐設計表!P27</f>
        <v>0</v>
      </c>
      <c r="Q27" s="104">
        <f>午餐設計表!Q27</f>
        <v>0</v>
      </c>
      <c r="R27" s="105">
        <f>午餐設計表!R27</f>
        <v>0</v>
      </c>
      <c r="S27" s="106">
        <f>午餐設計表!S27</f>
        <v>0</v>
      </c>
      <c r="T27" s="311"/>
      <c r="U27" s="19">
        <f>午餐設計表!U27</f>
        <v>0</v>
      </c>
      <c r="V27" s="112">
        <f>午餐設計表!V27</f>
        <v>0</v>
      </c>
    </row>
    <row r="28" spans="2:22" s="5" customFormat="1" ht="21" x14ac:dyDescent="0.3">
      <c r="B28" s="305"/>
      <c r="C28" s="8">
        <f>午餐設計表!C28</f>
        <v>0</v>
      </c>
      <c r="D28" s="323"/>
      <c r="E28" s="104" t="str">
        <f>午餐設計表!E28</f>
        <v>蔥(0.5K/把)</v>
      </c>
      <c r="F28" s="105">
        <f>午餐設計表!F28</f>
        <v>1</v>
      </c>
      <c r="G28" s="106" t="str">
        <f>午餐設計表!G28</f>
        <v>把</v>
      </c>
      <c r="H28" s="104" t="str">
        <f>午餐設計表!H28</f>
        <v>非基改豆皮(Ｋ)</v>
      </c>
      <c r="I28" s="105">
        <f>午餐設計表!I28</f>
        <v>0.3</v>
      </c>
      <c r="J28" s="106" t="str">
        <f>午餐設計表!J28</f>
        <v>公斤</v>
      </c>
      <c r="K28" s="104">
        <f>午餐設計表!K28</f>
        <v>0</v>
      </c>
      <c r="L28" s="105">
        <f>午餐設計表!L28</f>
        <v>0</v>
      </c>
      <c r="M28" s="106">
        <f>午餐設計表!M28</f>
        <v>0</v>
      </c>
      <c r="N28" s="104">
        <f>午餐設計表!N28</f>
        <v>0</v>
      </c>
      <c r="O28" s="105">
        <f>午餐設計表!O28</f>
        <v>0</v>
      </c>
      <c r="P28" s="106">
        <f>午餐設計表!P28</f>
        <v>0</v>
      </c>
      <c r="Q28" s="104">
        <f>午餐設計表!Q28</f>
        <v>0</v>
      </c>
      <c r="R28" s="105">
        <f>午餐設計表!R28</f>
        <v>0</v>
      </c>
      <c r="S28" s="106">
        <f>午餐設計表!S28</f>
        <v>0</v>
      </c>
      <c r="T28" s="311"/>
      <c r="U28" s="19">
        <f>午餐設計表!U28</f>
        <v>0</v>
      </c>
      <c r="V28" s="112">
        <f>午餐設計表!V28</f>
        <v>0</v>
      </c>
    </row>
    <row r="29" spans="2:22" s="5" customFormat="1" ht="21" x14ac:dyDescent="0.3">
      <c r="B29" s="7" t="str">
        <f>午餐設計表!B29</f>
        <v>餐數</v>
      </c>
      <c r="C29" s="13">
        <f>午餐設計表!C29</f>
        <v>0</v>
      </c>
      <c r="D29" s="323"/>
      <c r="E29" s="109" t="str">
        <f>午餐設計表!E29</f>
        <v>蕃茄醬(3K)可果美 1罐,蘑菇醬台塑(3K) 1罐</v>
      </c>
      <c r="F29" s="110">
        <f>午餐設計表!F29</f>
        <v>0</v>
      </c>
      <c r="G29" s="111">
        <f>午餐設計表!G29</f>
        <v>0</v>
      </c>
      <c r="H29" s="109" t="str">
        <f>午餐設計表!H29</f>
        <v>冬蝦</v>
      </c>
      <c r="I29" s="110">
        <f>午餐設計表!I29</f>
        <v>0.1</v>
      </c>
      <c r="J29" s="111" t="str">
        <f>午餐設計表!J29</f>
        <v>公斤</v>
      </c>
      <c r="K29" s="109">
        <f>午餐設計表!K29</f>
        <v>0</v>
      </c>
      <c r="L29" s="110">
        <f>午餐設計表!L29</f>
        <v>0</v>
      </c>
      <c r="M29" s="111">
        <f>午餐設計表!M29</f>
        <v>0</v>
      </c>
      <c r="N29" s="109">
        <f>午餐設計表!N29</f>
        <v>0</v>
      </c>
      <c r="O29" s="110">
        <f>午餐設計表!O29</f>
        <v>0</v>
      </c>
      <c r="P29" s="111">
        <f>午餐設計表!P29</f>
        <v>0</v>
      </c>
      <c r="Q29" s="109">
        <f>午餐設計表!Q29</f>
        <v>0</v>
      </c>
      <c r="R29" s="110">
        <f>午餐設計表!R29</f>
        <v>0</v>
      </c>
      <c r="S29" s="111">
        <f>午餐設計表!S29</f>
        <v>0</v>
      </c>
      <c r="T29" s="312"/>
      <c r="U29" s="19">
        <f>午餐設計表!U29</f>
        <v>0</v>
      </c>
      <c r="V29" s="112">
        <f>午餐設計表!V29</f>
        <v>0</v>
      </c>
    </row>
    <row r="30" spans="2:22" s="5" customFormat="1" ht="20.25" x14ac:dyDescent="0.3">
      <c r="B30" s="14">
        <f>午餐設計表!B30</f>
        <v>381</v>
      </c>
      <c r="C30" s="9">
        <f>午餐設計表!C30</f>
        <v>0</v>
      </c>
      <c r="D30" s="325"/>
      <c r="E30" s="316" t="str">
        <f>午餐設計表!E30</f>
        <v>全穀雜糧類:3.6份 乳品類:0.9份 豆魚蛋肉類:2.5份 蔬菜類:2.3份 水果類:0.0份 油脂與堅果種子類:2.0份</v>
      </c>
      <c r="F30" s="317"/>
      <c r="G30" s="317"/>
      <c r="H30" s="317"/>
      <c r="I30" s="317"/>
      <c r="J30" s="317"/>
      <c r="K30" s="317"/>
      <c r="L30" s="317"/>
      <c r="M30" s="317"/>
      <c r="N30" s="317"/>
      <c r="O30" s="317"/>
      <c r="P30" s="317"/>
      <c r="Q30" s="317"/>
      <c r="R30" s="317"/>
      <c r="S30" s="317"/>
      <c r="T30" s="318"/>
      <c r="U30" s="20">
        <f>午餐設計表!U30</f>
        <v>0</v>
      </c>
      <c r="V30" s="113">
        <f>午餐設計表!V30</f>
        <v>0</v>
      </c>
    </row>
    <row r="31" spans="2:22" s="5" customFormat="1" ht="21" x14ac:dyDescent="0.3">
      <c r="B31" s="6">
        <f>午餐設計表!B31</f>
        <v>4</v>
      </c>
      <c r="C31" s="319">
        <f>午餐設計表!C31</f>
        <v>0</v>
      </c>
      <c r="D31" s="322" t="str">
        <f>午餐設計表!D31</f>
        <v>五穀米飯</v>
      </c>
      <c r="E31" s="306" t="str">
        <f>午餐設計表!E31</f>
        <v>蒲燒鯰魚</v>
      </c>
      <c r="F31" s="307"/>
      <c r="G31" s="308"/>
      <c r="H31" s="306" t="str">
        <f>午餐設計表!H31</f>
        <v>韓式燒肉</v>
      </c>
      <c r="I31" s="307"/>
      <c r="J31" s="308"/>
      <c r="K31" s="306" t="str">
        <f>午餐設計表!K31</f>
        <v>桂竹筍炒肉絲</v>
      </c>
      <c r="L31" s="307"/>
      <c r="M31" s="308"/>
      <c r="N31" s="306" t="str">
        <f>午餐設計表!N31</f>
        <v>炒履歷青江菜</v>
      </c>
      <c r="O31" s="307"/>
      <c r="P31" s="308"/>
      <c r="Q31" s="306" t="str">
        <f>午餐設計表!Q31</f>
        <v>排骨貢丸湯</v>
      </c>
      <c r="R31" s="307"/>
      <c r="S31" s="308"/>
      <c r="T31" s="310">
        <f>午餐設計表!T31</f>
        <v>0</v>
      </c>
      <c r="U31" s="18" t="str">
        <f>午餐設計表!U31</f>
        <v>熱量：</v>
      </c>
      <c r="V31" s="114" t="str">
        <f>午餐設計表!V31</f>
        <v>532大卡</v>
      </c>
    </row>
    <row r="32" spans="2:22" ht="21" x14ac:dyDescent="0.25">
      <c r="B32" s="6" t="str">
        <f>午餐設計表!B32</f>
        <v>月</v>
      </c>
      <c r="C32" s="320"/>
      <c r="D32" s="323"/>
      <c r="E32" s="102" t="str">
        <f>午餐設計表!E32</f>
        <v>蒲燒鯰魚(45g)(QR)(半成品)</v>
      </c>
      <c r="F32" s="100">
        <f>午餐設計表!F32</f>
        <v>381</v>
      </c>
      <c r="G32" s="103" t="str">
        <f>午餐設計表!G32</f>
        <v>片</v>
      </c>
      <c r="H32" s="102" t="str">
        <f>午餐設計表!H32</f>
        <v>黃豆芽</v>
      </c>
      <c r="I32" s="100">
        <f>午餐設計表!I32</f>
        <v>12</v>
      </c>
      <c r="J32" s="103" t="str">
        <f>午餐設計表!J32</f>
        <v>公斤</v>
      </c>
      <c r="K32" s="102" t="str">
        <f>午餐設計表!K32</f>
        <v>熟桂竹筍(切)淨重</v>
      </c>
      <c r="L32" s="100">
        <f>午餐設計表!L32</f>
        <v>26</v>
      </c>
      <c r="M32" s="103" t="str">
        <f>午餐設計表!M32</f>
        <v>公斤</v>
      </c>
      <c r="N32" s="102" t="str">
        <f>午餐設計表!N32</f>
        <v>履歷青江菜(切實重)</v>
      </c>
      <c r="O32" s="100">
        <f>午餐設計表!O32</f>
        <v>29</v>
      </c>
      <c r="P32" s="103" t="str">
        <f>午餐設計表!P32</f>
        <v>公斤</v>
      </c>
      <c r="Q32" s="102" t="str">
        <f>午餐設計表!Q32</f>
        <v>貢丸(小)(國產)</v>
      </c>
      <c r="R32" s="100">
        <f>午餐設計表!R32</f>
        <v>5</v>
      </c>
      <c r="S32" s="103" t="str">
        <f>午餐設計表!S32</f>
        <v>公斤</v>
      </c>
      <c r="T32" s="311"/>
      <c r="U32" s="19" t="str">
        <f>午餐設計表!U32</f>
        <v>醣類：</v>
      </c>
      <c r="V32" s="112" t="str">
        <f>午餐設計表!V32</f>
        <v>74.9 g</v>
      </c>
    </row>
    <row r="33" spans="2:22" ht="21" x14ac:dyDescent="0.25">
      <c r="B33" s="6">
        <f>午餐設計表!B33</f>
        <v>17</v>
      </c>
      <c r="C33" s="320"/>
      <c r="D33" s="323"/>
      <c r="E33" s="104" t="str">
        <f>午餐設計表!E33</f>
        <v>蒲燒鯰魚(45g)備品(QR)(半成品)</v>
      </c>
      <c r="F33" s="105">
        <f>午餐設計表!F33</f>
        <v>30</v>
      </c>
      <c r="G33" s="106" t="str">
        <f>午餐設計表!G33</f>
        <v>片</v>
      </c>
      <c r="H33" s="104" t="str">
        <f>午餐設計表!H33</f>
        <v>洋蔥(切絲)</v>
      </c>
      <c r="I33" s="105">
        <f>午餐設計表!I33</f>
        <v>6</v>
      </c>
      <c r="J33" s="106" t="str">
        <f>午餐設計表!J33</f>
        <v>公斤</v>
      </c>
      <c r="K33" s="104" t="str">
        <f>午餐設計表!K33</f>
        <v>溫體肉絲(井野)(臺灣)</v>
      </c>
      <c r="L33" s="105">
        <f>午餐設計表!L33</f>
        <v>4</v>
      </c>
      <c r="M33" s="106" t="str">
        <f>午餐設計表!M33</f>
        <v>公斤</v>
      </c>
      <c r="N33" s="104" t="str">
        <f>午餐設計表!N33</f>
        <v>碎蒜(0.6K/包)</v>
      </c>
      <c r="O33" s="105">
        <f>午餐設計表!O33</f>
        <v>1</v>
      </c>
      <c r="P33" s="106" t="str">
        <f>午餐設計表!P33</f>
        <v>包</v>
      </c>
      <c r="Q33" s="104" t="str">
        <f>午餐設計表!Q33</f>
        <v>小排骨(肉)井野</v>
      </c>
      <c r="R33" s="105">
        <f>午餐設計表!R33</f>
        <v>3</v>
      </c>
      <c r="S33" s="106" t="str">
        <f>午餐設計表!S33</f>
        <v>公斤</v>
      </c>
      <c r="T33" s="311"/>
      <c r="U33" s="19" t="str">
        <f>午餐設計表!U33</f>
        <v>脂肪：</v>
      </c>
      <c r="V33" s="112" t="str">
        <f>午餐設計表!V33</f>
        <v>15.4 g</v>
      </c>
    </row>
    <row r="34" spans="2:22" ht="21" x14ac:dyDescent="0.25">
      <c r="B34" s="6" t="str">
        <f>午餐設計表!B34</f>
        <v>日</v>
      </c>
      <c r="C34" s="320"/>
      <c r="D34" s="323"/>
      <c r="E34" s="104" t="str">
        <f>午餐設計表!E34</f>
        <v>白芝麻(熟)</v>
      </c>
      <c r="F34" s="105">
        <f>午餐設計表!F34</f>
        <v>0.2</v>
      </c>
      <c r="G34" s="106" t="str">
        <f>午餐設計表!G34</f>
        <v>公斤</v>
      </c>
      <c r="H34" s="104" t="str">
        <f>午餐設計表!H34</f>
        <v>溫體肉片(井野)(臺灣)</v>
      </c>
      <c r="I34" s="105">
        <f>午餐設計表!I34</f>
        <v>6</v>
      </c>
      <c r="J34" s="106" t="str">
        <f>午餐設計表!J34</f>
        <v>公斤</v>
      </c>
      <c r="K34" s="104" t="str">
        <f>午餐設計表!K34</f>
        <v>紅蘿蔔(切絲)</v>
      </c>
      <c r="L34" s="105">
        <f>午餐設計表!L34</f>
        <v>1</v>
      </c>
      <c r="M34" s="106" t="str">
        <f>午餐設計表!M34</f>
        <v>公斤</v>
      </c>
      <c r="N34" s="104">
        <f>午餐設計表!N34</f>
        <v>0</v>
      </c>
      <c r="O34" s="105">
        <f>午餐設計表!O34</f>
        <v>0</v>
      </c>
      <c r="P34" s="106">
        <f>午餐設計表!P34</f>
        <v>0</v>
      </c>
      <c r="Q34" s="104" t="str">
        <f>午餐設計表!Q34</f>
        <v>芹菜(末)</v>
      </c>
      <c r="R34" s="105">
        <f>午餐設計表!R34</f>
        <v>0.5</v>
      </c>
      <c r="S34" s="106" t="str">
        <f>午餐設計表!S34</f>
        <v>公斤</v>
      </c>
      <c r="T34" s="311"/>
      <c r="U34" s="19" t="str">
        <f>午餐設計表!U34</f>
        <v>蛋白質：</v>
      </c>
      <c r="V34" s="112" t="str">
        <f>午餐設計表!V34</f>
        <v>25.9 g</v>
      </c>
    </row>
    <row r="35" spans="2:22" ht="21" x14ac:dyDescent="0.25">
      <c r="B35" s="304" t="str">
        <f>午餐設計表!B35</f>
        <v>星期四</v>
      </c>
      <c r="C35" s="320"/>
      <c r="D35" s="323"/>
      <c r="E35" s="104">
        <f>午餐設計表!E35</f>
        <v>0</v>
      </c>
      <c r="F35" s="105">
        <f>午餐設計表!F35</f>
        <v>0</v>
      </c>
      <c r="G35" s="106">
        <f>午餐設計表!G35</f>
        <v>0</v>
      </c>
      <c r="H35" s="104" t="str">
        <f>午餐設計表!H35</f>
        <v>紅蘿蔔(切絲)</v>
      </c>
      <c r="I35" s="105">
        <f>午餐設計表!I35</f>
        <v>3</v>
      </c>
      <c r="J35" s="106" t="str">
        <f>午餐設計表!J35</f>
        <v>公斤</v>
      </c>
      <c r="K35" s="104">
        <f>午餐設計表!K35</f>
        <v>0</v>
      </c>
      <c r="L35" s="105">
        <f>午餐設計表!L35</f>
        <v>0</v>
      </c>
      <c r="M35" s="106">
        <f>午餐設計表!M35</f>
        <v>0</v>
      </c>
      <c r="N35" s="104">
        <f>午餐設計表!N35</f>
        <v>0</v>
      </c>
      <c r="O35" s="105">
        <f>午餐設計表!O35</f>
        <v>0</v>
      </c>
      <c r="P35" s="106">
        <f>午餐設計表!P35</f>
        <v>0</v>
      </c>
      <c r="Q35" s="104">
        <f>午餐設計表!Q35</f>
        <v>0</v>
      </c>
      <c r="R35" s="105">
        <f>午餐設計表!R35</f>
        <v>0</v>
      </c>
      <c r="S35" s="106">
        <f>午餐設計表!S35</f>
        <v>0</v>
      </c>
      <c r="T35" s="311"/>
      <c r="U35" s="19">
        <f>午餐設計表!U35</f>
        <v>0</v>
      </c>
      <c r="V35" s="112">
        <f>午餐設計表!V35</f>
        <v>0</v>
      </c>
    </row>
    <row r="36" spans="2:22" ht="21" x14ac:dyDescent="0.25">
      <c r="B36" s="304"/>
      <c r="C36" s="321"/>
      <c r="D36" s="323"/>
      <c r="E36" s="104">
        <f>午餐設計表!E36</f>
        <v>0</v>
      </c>
      <c r="F36" s="105">
        <f>午餐設計表!F36</f>
        <v>0</v>
      </c>
      <c r="G36" s="106">
        <f>午餐設計表!G36</f>
        <v>0</v>
      </c>
      <c r="H36" s="104" t="str">
        <f>午餐設計表!H36</f>
        <v>白芝麻(熟)</v>
      </c>
      <c r="I36" s="105">
        <f>午餐設計表!I36</f>
        <v>0.2</v>
      </c>
      <c r="J36" s="106" t="str">
        <f>午餐設計表!J36</f>
        <v>公斤</v>
      </c>
      <c r="K36" s="104">
        <f>午餐設計表!K36</f>
        <v>0</v>
      </c>
      <c r="L36" s="105">
        <f>午餐設計表!L36</f>
        <v>0</v>
      </c>
      <c r="M36" s="106">
        <f>午餐設計表!M36</f>
        <v>0</v>
      </c>
      <c r="N36" s="104">
        <f>午餐設計表!N36</f>
        <v>0</v>
      </c>
      <c r="O36" s="105">
        <f>午餐設計表!O36</f>
        <v>0</v>
      </c>
      <c r="P36" s="106">
        <f>午餐設計表!P36</f>
        <v>0</v>
      </c>
      <c r="Q36" s="104">
        <f>午餐設計表!Q36</f>
        <v>0</v>
      </c>
      <c r="R36" s="105">
        <f>午餐設計表!R36</f>
        <v>0</v>
      </c>
      <c r="S36" s="106">
        <f>午餐設計表!S36</f>
        <v>0</v>
      </c>
      <c r="T36" s="311"/>
      <c r="U36" s="19">
        <f>午餐設計表!U36</f>
        <v>0</v>
      </c>
      <c r="V36" s="112">
        <f>午餐設計表!V36</f>
        <v>0</v>
      </c>
    </row>
    <row r="37" spans="2:22" ht="21" x14ac:dyDescent="0.25">
      <c r="B37" s="305"/>
      <c r="C37" s="8">
        <f>午餐設計表!C37</f>
        <v>0</v>
      </c>
      <c r="D37" s="323"/>
      <c r="E37" s="104">
        <f>午餐設計表!E37</f>
        <v>0</v>
      </c>
      <c r="F37" s="105">
        <f>午餐設計表!F37</f>
        <v>0</v>
      </c>
      <c r="G37" s="106">
        <f>午餐設計表!G37</f>
        <v>0</v>
      </c>
      <c r="H37" s="104">
        <f>午餐設計表!H37</f>
        <v>0</v>
      </c>
      <c r="I37" s="105">
        <f>午餐設計表!I37</f>
        <v>0</v>
      </c>
      <c r="J37" s="106">
        <f>午餐設計表!J37</f>
        <v>0</v>
      </c>
      <c r="K37" s="104">
        <f>午餐設計表!K37</f>
        <v>0</v>
      </c>
      <c r="L37" s="105">
        <f>午餐設計表!L37</f>
        <v>0</v>
      </c>
      <c r="M37" s="106">
        <f>午餐設計表!M37</f>
        <v>0</v>
      </c>
      <c r="N37" s="104">
        <f>午餐設計表!N37</f>
        <v>0</v>
      </c>
      <c r="O37" s="105">
        <f>午餐設計表!O37</f>
        <v>0</v>
      </c>
      <c r="P37" s="106">
        <f>午餐設計表!P37</f>
        <v>0</v>
      </c>
      <c r="Q37" s="104">
        <f>午餐設計表!Q37</f>
        <v>0</v>
      </c>
      <c r="R37" s="105">
        <f>午餐設計表!R37</f>
        <v>0</v>
      </c>
      <c r="S37" s="106">
        <f>午餐設計表!S37</f>
        <v>0</v>
      </c>
      <c r="T37" s="311"/>
      <c r="U37" s="19">
        <f>午餐設計表!U37</f>
        <v>0</v>
      </c>
      <c r="V37" s="112">
        <f>午餐設計表!V37</f>
        <v>0</v>
      </c>
    </row>
    <row r="38" spans="2:22" ht="21" x14ac:dyDescent="0.25">
      <c r="B38" s="7" t="str">
        <f>午餐設計表!B38</f>
        <v>餐數</v>
      </c>
      <c r="C38" s="13">
        <f>午餐設計表!C38</f>
        <v>0</v>
      </c>
      <c r="D38" s="323"/>
      <c r="E38" s="109">
        <f>午餐設計表!E38</f>
        <v>0</v>
      </c>
      <c r="F38" s="110">
        <f>午餐設計表!F38</f>
        <v>0</v>
      </c>
      <c r="G38" s="111">
        <f>午餐設計表!G38</f>
        <v>0</v>
      </c>
      <c r="H38" s="109">
        <f>午餐設計表!H38</f>
        <v>0</v>
      </c>
      <c r="I38" s="110">
        <f>午餐設計表!I38</f>
        <v>0</v>
      </c>
      <c r="J38" s="111">
        <f>午餐設計表!J38</f>
        <v>0</v>
      </c>
      <c r="K38" s="109">
        <f>午餐設計表!K38</f>
        <v>0</v>
      </c>
      <c r="L38" s="110">
        <f>午餐設計表!L38</f>
        <v>0</v>
      </c>
      <c r="M38" s="111">
        <f>午餐設計表!M38</f>
        <v>0</v>
      </c>
      <c r="N38" s="109">
        <f>午餐設計表!N38</f>
        <v>0</v>
      </c>
      <c r="O38" s="110">
        <f>午餐設計表!O38</f>
        <v>0</v>
      </c>
      <c r="P38" s="111">
        <f>午餐設計表!P38</f>
        <v>0</v>
      </c>
      <c r="Q38" s="109">
        <f>午餐設計表!Q38</f>
        <v>0</v>
      </c>
      <c r="R38" s="110">
        <f>午餐設計表!R38</f>
        <v>0</v>
      </c>
      <c r="S38" s="111">
        <f>午餐設計表!S38</f>
        <v>0</v>
      </c>
      <c r="T38" s="312"/>
      <c r="U38" s="19">
        <f>午餐設計表!U38</f>
        <v>0</v>
      </c>
      <c r="V38" s="112">
        <f>午餐設計表!V38</f>
        <v>0</v>
      </c>
    </row>
    <row r="39" spans="2:22" ht="20.25" x14ac:dyDescent="0.25">
      <c r="B39" s="14">
        <f>午餐設計表!B39</f>
        <v>381</v>
      </c>
      <c r="C39" s="9">
        <f>午餐設計表!C39</f>
        <v>0</v>
      </c>
      <c r="D39" s="325"/>
      <c r="E39" s="329" t="str">
        <f>午餐設計表!E39</f>
        <v>全穀雜糧類:3.7份 乳品類:0.0份 豆魚蛋肉類:2.6份 蔬菜類:2.0份 水果類:0.0份 油脂與堅果種子類:1.5份</v>
      </c>
      <c r="F39" s="330"/>
      <c r="G39" s="330"/>
      <c r="H39" s="330"/>
      <c r="I39" s="330"/>
      <c r="J39" s="330"/>
      <c r="K39" s="330"/>
      <c r="L39" s="330"/>
      <c r="M39" s="330"/>
      <c r="N39" s="330"/>
      <c r="O39" s="330"/>
      <c r="P39" s="330"/>
      <c r="Q39" s="330"/>
      <c r="R39" s="330"/>
      <c r="S39" s="330"/>
      <c r="T39" s="331"/>
      <c r="U39" s="20">
        <f>午餐設計表!U39</f>
        <v>0</v>
      </c>
      <c r="V39" s="113">
        <f>午餐設計表!V39</f>
        <v>0</v>
      </c>
    </row>
    <row r="40" spans="2:22" ht="21" x14ac:dyDescent="0.25">
      <c r="B40" s="6">
        <f>午餐設計表!B40</f>
        <v>4</v>
      </c>
      <c r="C40" s="319">
        <f>午餐設計表!C40</f>
        <v>0</v>
      </c>
      <c r="D40" s="322" t="str">
        <f>午餐設計表!D40</f>
        <v>紫米飯</v>
      </c>
      <c r="E40" s="306" t="str">
        <f>午餐設計表!E40</f>
        <v>香滷雞排</v>
      </c>
      <c r="F40" s="307"/>
      <c r="G40" s="308"/>
      <c r="H40" s="306" t="str">
        <f>午餐設計表!H40</f>
        <v>蕃茄炒蛋</v>
      </c>
      <c r="I40" s="307"/>
      <c r="J40" s="308"/>
      <c r="K40" s="306" t="str">
        <f>午餐設計表!K40</f>
        <v>醬燒冬瓜</v>
      </c>
      <c r="L40" s="307"/>
      <c r="M40" s="308"/>
      <c r="N40" s="306" t="str">
        <f>午餐設計表!N40</f>
        <v>炒有機蕹菜</v>
      </c>
      <c r="O40" s="307"/>
      <c r="P40" s="308"/>
      <c r="Q40" s="306" t="str">
        <f>午餐設計表!Q40</f>
        <v>玉米濃湯</v>
      </c>
      <c r="R40" s="307"/>
      <c r="S40" s="308"/>
      <c r="T40" s="310" t="str">
        <f>午餐設計表!T40</f>
        <v>水果(381+10)(精進20元)</v>
      </c>
      <c r="U40" s="18" t="str">
        <f>午餐設計表!U40</f>
        <v>熱量：</v>
      </c>
      <c r="V40" s="114" t="str">
        <f>午餐設計表!V40</f>
        <v>976大卡</v>
      </c>
    </row>
    <row r="41" spans="2:22" ht="21" x14ac:dyDescent="0.25">
      <c r="B41" s="6" t="str">
        <f>午餐設計表!B41</f>
        <v>月</v>
      </c>
      <c r="C41" s="320"/>
      <c r="D41" s="323"/>
      <c r="E41" s="102" t="str">
        <f>午餐設計表!E41</f>
        <v>雞排(6)(QR)醃料-滷</v>
      </c>
      <c r="F41" s="100">
        <f>午餐設計表!F41</f>
        <v>381</v>
      </c>
      <c r="G41" s="103" t="str">
        <f>午餐設計表!G41</f>
        <v>片</v>
      </c>
      <c r="H41" s="102" t="str">
        <f>午餐設計表!H41</f>
        <v>洗選蛋(QR)</v>
      </c>
      <c r="I41" s="100">
        <f>午餐設計表!I41</f>
        <v>22</v>
      </c>
      <c r="J41" s="103" t="str">
        <f>午餐設計表!J41</f>
        <v>公斤</v>
      </c>
      <c r="K41" s="102" t="str">
        <f>午餐設計表!K41</f>
        <v>冬瓜(切大丁)</v>
      </c>
      <c r="L41" s="100">
        <f>午餐設計表!L41</f>
        <v>16</v>
      </c>
      <c r="M41" s="103" t="str">
        <f>午餐設計表!M41</f>
        <v>公斤</v>
      </c>
      <c r="N41" s="102" t="str">
        <f>午餐設計表!N41</f>
        <v>有機空心菜(尚紘-切實重)</v>
      </c>
      <c r="O41" s="100">
        <f>午餐設計表!O41</f>
        <v>29</v>
      </c>
      <c r="P41" s="103" t="str">
        <f>午餐設計表!P41</f>
        <v>公斤</v>
      </c>
      <c r="Q41" s="102" t="str">
        <f>午餐設計表!Q41</f>
        <v>玉米粒(QR-K)</v>
      </c>
      <c r="R41" s="100">
        <f>午餐設計表!R41</f>
        <v>7</v>
      </c>
      <c r="S41" s="103" t="str">
        <f>午餐設計表!S41</f>
        <v>公斤</v>
      </c>
      <c r="T41" s="311"/>
      <c r="U41" s="19" t="str">
        <f>午餐設計表!U41</f>
        <v>醣類：</v>
      </c>
      <c r="V41" s="112" t="str">
        <f>午餐設計表!V41</f>
        <v>135.4 g</v>
      </c>
    </row>
    <row r="42" spans="2:22" ht="21" x14ac:dyDescent="0.25">
      <c r="B42" s="6">
        <f>午餐設計表!B42</f>
        <v>18</v>
      </c>
      <c r="C42" s="320"/>
      <c r="D42" s="323"/>
      <c r="E42" s="104" t="str">
        <f>午餐設計表!E42</f>
        <v>雞排(6)(QR)醃料-滷(備品)</v>
      </c>
      <c r="F42" s="105">
        <f>午餐設計表!F42</f>
        <v>30</v>
      </c>
      <c r="G42" s="106" t="str">
        <f>午餐設計表!G42</f>
        <v>片</v>
      </c>
      <c r="H42" s="104" t="str">
        <f>午餐設計表!H42</f>
        <v>蕃茄丁罐頭(2.5K/罐)</v>
      </c>
      <c r="I42" s="105">
        <f>午餐設計表!I42</f>
        <v>4</v>
      </c>
      <c r="J42" s="106" t="str">
        <f>午餐設計表!J42</f>
        <v>罐</v>
      </c>
      <c r="K42" s="104" t="str">
        <f>午餐設計表!K42</f>
        <v>非基改三角油腐丁小</v>
      </c>
      <c r="L42" s="105">
        <f>午餐設計表!L42</f>
        <v>9</v>
      </c>
      <c r="M42" s="106" t="str">
        <f>午餐設計表!M42</f>
        <v>公斤</v>
      </c>
      <c r="N42" s="104" t="str">
        <f>午餐設計表!N42</f>
        <v>碎蒜(0.6K/包)</v>
      </c>
      <c r="O42" s="105">
        <f>午餐設計表!O42</f>
        <v>1</v>
      </c>
      <c r="P42" s="106" t="str">
        <f>午餐設計表!P42</f>
        <v>包</v>
      </c>
      <c r="Q42" s="104" t="str">
        <f>午餐設計表!Q42</f>
        <v>洗選蛋(QR)</v>
      </c>
      <c r="R42" s="105">
        <f>午餐設計表!R42</f>
        <v>3</v>
      </c>
      <c r="S42" s="106" t="str">
        <f>午餐設計表!S42</f>
        <v>公斤</v>
      </c>
      <c r="T42" s="311"/>
      <c r="U42" s="19" t="str">
        <f>午餐設計表!U42</f>
        <v>脂肪：</v>
      </c>
      <c r="V42" s="112" t="str">
        <f>午餐設計表!V42</f>
        <v>30.6 g</v>
      </c>
    </row>
    <row r="43" spans="2:22" ht="21" x14ac:dyDescent="0.25">
      <c r="B43" s="6" t="str">
        <f>午餐設計表!B43</f>
        <v>日</v>
      </c>
      <c r="C43" s="320"/>
      <c r="D43" s="323"/>
      <c r="E43" s="104" t="str">
        <f>午餐設計表!E43</f>
        <v>滷包(30g-小包)</v>
      </c>
      <c r="F43" s="105">
        <f>午餐設計表!F43</f>
        <v>3</v>
      </c>
      <c r="G43" s="106" t="str">
        <f>午餐設計表!G43</f>
        <v>包</v>
      </c>
      <c r="H43" s="104" t="str">
        <f>午餐設計表!H43</f>
        <v>蕃茄醬(3K)可果美</v>
      </c>
      <c r="I43" s="105">
        <f>午餐設計表!I43</f>
        <v>1</v>
      </c>
      <c r="J43" s="106" t="str">
        <f>午餐設計表!J43</f>
        <v>罐</v>
      </c>
      <c r="K43" s="104" t="str">
        <f>午餐設計表!K43</f>
        <v>溫體絞肉(井野)(臺灣)</v>
      </c>
      <c r="L43" s="105">
        <f>午餐設計表!L43</f>
        <v>3</v>
      </c>
      <c r="M43" s="106" t="str">
        <f>午餐設計表!M43</f>
        <v>公斤</v>
      </c>
      <c r="N43" s="104">
        <f>午餐設計表!N43</f>
        <v>0</v>
      </c>
      <c r="O43" s="105">
        <f>午餐設計表!O43</f>
        <v>0</v>
      </c>
      <c r="P43" s="106">
        <f>午餐設計表!P43</f>
        <v>0</v>
      </c>
      <c r="Q43" s="104" t="str">
        <f>午餐設計表!Q43</f>
        <v>洋蔥(切小丁)</v>
      </c>
      <c r="R43" s="105">
        <f>午餐設計表!R43</f>
        <v>2</v>
      </c>
      <c r="S43" s="106" t="str">
        <f>午餐設計表!S43</f>
        <v>公斤</v>
      </c>
      <c r="T43" s="311"/>
      <c r="U43" s="19" t="str">
        <f>午餐設計表!U43</f>
        <v>蛋白質：</v>
      </c>
      <c r="V43" s="112" t="str">
        <f>午餐設計表!V43</f>
        <v>37.5 g</v>
      </c>
    </row>
    <row r="44" spans="2:22" ht="21" x14ac:dyDescent="0.25">
      <c r="B44" s="304" t="str">
        <f>午餐設計表!B44</f>
        <v>星期五</v>
      </c>
      <c r="C44" s="320"/>
      <c r="D44" s="323"/>
      <c r="E44" s="104" t="str">
        <f>午餐設計表!E44</f>
        <v>蒜仁(0.6K/包)</v>
      </c>
      <c r="F44" s="105">
        <f>午餐設計表!F44</f>
        <v>1</v>
      </c>
      <c r="G44" s="106" t="str">
        <f>午餐設計表!G44</f>
        <v>包</v>
      </c>
      <c r="H44" s="104" t="str">
        <f>午餐設計表!H44</f>
        <v>蔥(0.5K/把)</v>
      </c>
      <c r="I44" s="105">
        <f>午餐設計表!I44</f>
        <v>0.5</v>
      </c>
      <c r="J44" s="106" t="str">
        <f>午餐設計表!J44</f>
        <v>把</v>
      </c>
      <c r="K44" s="104" t="str">
        <f>午餐設計表!K44</f>
        <v>濕香菇(QR)</v>
      </c>
      <c r="L44" s="105">
        <f>午餐設計表!L44</f>
        <v>2</v>
      </c>
      <c r="M44" s="106" t="str">
        <f>午餐設計表!M44</f>
        <v>公斤</v>
      </c>
      <c r="N44" s="104">
        <f>午餐設計表!N44</f>
        <v>0</v>
      </c>
      <c r="O44" s="105">
        <f>午餐設計表!O44</f>
        <v>0</v>
      </c>
      <c r="P44" s="106">
        <f>午餐設計表!P44</f>
        <v>0</v>
      </c>
      <c r="Q44" s="104" t="str">
        <f>午餐設計表!Q44</f>
        <v>玉米濃湯粉(1K)</v>
      </c>
      <c r="R44" s="105">
        <f>午餐設計表!R44</f>
        <v>2</v>
      </c>
      <c r="S44" s="106" t="str">
        <f>午餐設計表!S44</f>
        <v>包</v>
      </c>
      <c r="T44" s="311"/>
      <c r="U44" s="19">
        <f>午餐設計表!U44</f>
        <v>0</v>
      </c>
      <c r="V44" s="112">
        <f>午餐設計表!V44</f>
        <v>0</v>
      </c>
    </row>
    <row r="45" spans="2:22" ht="21" x14ac:dyDescent="0.25">
      <c r="B45" s="304"/>
      <c r="C45" s="321"/>
      <c r="D45" s="323"/>
      <c r="E45" s="104" t="str">
        <f>午餐設計表!E45</f>
        <v>蔥(0.5K/把)</v>
      </c>
      <c r="F45" s="105">
        <f>午餐設計表!F45</f>
        <v>1</v>
      </c>
      <c r="G45" s="106" t="str">
        <f>午餐設計表!G45</f>
        <v>把</v>
      </c>
      <c r="H45" s="104">
        <f>午餐設計表!H45</f>
        <v>0</v>
      </c>
      <c r="I45" s="105">
        <f>午餐設計表!I45</f>
        <v>0</v>
      </c>
      <c r="J45" s="106">
        <f>午餐設計表!J45</f>
        <v>0</v>
      </c>
      <c r="K45" s="104" t="str">
        <f>午餐設計表!K45</f>
        <v>紅蘿蔔(切中丁)</v>
      </c>
      <c r="L45" s="105">
        <f>午餐設計表!L45</f>
        <v>2</v>
      </c>
      <c r="M45" s="106" t="str">
        <f>午餐設計表!M45</f>
        <v>公斤</v>
      </c>
      <c r="N45" s="104">
        <f>午餐設計表!N45</f>
        <v>0</v>
      </c>
      <c r="O45" s="105">
        <f>午餐設計表!O45</f>
        <v>0</v>
      </c>
      <c r="P45" s="106">
        <f>午餐設計表!P45</f>
        <v>0</v>
      </c>
      <c r="Q45" s="104" t="str">
        <f>午餐設計表!Q45</f>
        <v>安佳無鹽奶油(454g)</v>
      </c>
      <c r="R45" s="105">
        <f>午餐設計表!R45</f>
        <v>1</v>
      </c>
      <c r="S45" s="106" t="str">
        <f>午餐設計表!S45</f>
        <v>條</v>
      </c>
      <c r="T45" s="311"/>
      <c r="U45" s="19">
        <f>午餐設計表!U45</f>
        <v>0</v>
      </c>
      <c r="V45" s="112">
        <f>午餐設計表!V45</f>
        <v>0</v>
      </c>
    </row>
    <row r="46" spans="2:22" ht="21" x14ac:dyDescent="0.25">
      <c r="B46" s="305"/>
      <c r="C46" s="8">
        <f>午餐設計表!C46</f>
        <v>0</v>
      </c>
      <c r="D46" s="323"/>
      <c r="E46" s="104" t="str">
        <f>午餐設計表!E46</f>
        <v>薑片(0.6K/包)</v>
      </c>
      <c r="F46" s="105">
        <f>午餐設計表!F46</f>
        <v>1</v>
      </c>
      <c r="G46" s="106" t="str">
        <f>午餐設計表!G46</f>
        <v>包</v>
      </c>
      <c r="H46" s="104">
        <f>午餐設計表!H46</f>
        <v>0</v>
      </c>
      <c r="I46" s="105">
        <f>午餐設計表!I46</f>
        <v>0</v>
      </c>
      <c r="J46" s="106">
        <f>午餐設計表!J46</f>
        <v>0</v>
      </c>
      <c r="K46" s="104" t="str">
        <f>午餐設計表!K46</f>
        <v>薑片(0.3K)</v>
      </c>
      <c r="L46" s="105">
        <f>午餐設計表!L46</f>
        <v>1</v>
      </c>
      <c r="M46" s="106" t="str">
        <f>午餐設計表!M46</f>
        <v>包</v>
      </c>
      <c r="N46" s="104">
        <f>午餐設計表!N46</f>
        <v>0</v>
      </c>
      <c r="O46" s="105">
        <f>午餐設計表!O46</f>
        <v>0</v>
      </c>
      <c r="P46" s="106">
        <f>午餐設計表!P46</f>
        <v>0</v>
      </c>
      <c r="Q46" s="104" t="str">
        <f>午餐設計表!Q46</f>
        <v>玉米醬(大-3K)</v>
      </c>
      <c r="R46" s="105">
        <f>午餐設計表!R46</f>
        <v>1</v>
      </c>
      <c r="S46" s="106" t="str">
        <f>午餐設計表!S46</f>
        <v>罐</v>
      </c>
      <c r="T46" s="311"/>
      <c r="U46" s="19">
        <f>午餐設計表!U46</f>
        <v>0</v>
      </c>
      <c r="V46" s="112">
        <f>午餐設計表!V46</f>
        <v>0</v>
      </c>
    </row>
    <row r="47" spans="2:22" ht="21" x14ac:dyDescent="0.25">
      <c r="B47" s="7" t="str">
        <f>午餐設計表!B47</f>
        <v>餐數</v>
      </c>
      <c r="C47" s="13">
        <f>午餐設計表!C47</f>
        <v>0</v>
      </c>
      <c r="D47" s="323"/>
      <c r="E47" s="109">
        <f>午餐設計表!E47</f>
        <v>0</v>
      </c>
      <c r="F47" s="110">
        <f>午餐設計表!F47</f>
        <v>0</v>
      </c>
      <c r="G47" s="111">
        <f>午餐設計表!G47</f>
        <v>0</v>
      </c>
      <c r="H47" s="109">
        <f>午餐設計表!H47</f>
        <v>0</v>
      </c>
      <c r="I47" s="110">
        <f>午餐設計表!I47</f>
        <v>0</v>
      </c>
      <c r="J47" s="111">
        <f>午餐設計表!J47</f>
        <v>0</v>
      </c>
      <c r="K47" s="109">
        <f>午餐設計表!K47</f>
        <v>0</v>
      </c>
      <c r="L47" s="110">
        <f>午餐設計表!L47</f>
        <v>0</v>
      </c>
      <c r="M47" s="111">
        <f>午餐設計表!M47</f>
        <v>0</v>
      </c>
      <c r="N47" s="109">
        <f>午餐設計表!N47</f>
        <v>0</v>
      </c>
      <c r="O47" s="110">
        <f>午餐設計表!O47</f>
        <v>0</v>
      </c>
      <c r="P47" s="111">
        <f>午餐設計表!P47</f>
        <v>0</v>
      </c>
      <c r="Q47" s="109" t="str">
        <f>午餐設計表!Q47</f>
        <v>碎培根(津谷)CAS</v>
      </c>
      <c r="R47" s="110">
        <f>午餐設計表!R47</f>
        <v>1</v>
      </c>
      <c r="S47" s="111" t="str">
        <f>午餐設計表!S47</f>
        <v>公斤</v>
      </c>
      <c r="T47" s="312"/>
      <c r="U47" s="19">
        <f>午餐設計表!U47</f>
        <v>0</v>
      </c>
      <c r="V47" s="112">
        <f>午餐設計表!V47</f>
        <v>0</v>
      </c>
    </row>
    <row r="48" spans="2:22" ht="21" thickBot="1" x14ac:dyDescent="0.3">
      <c r="B48" s="15">
        <f>午餐設計表!B48</f>
        <v>381</v>
      </c>
      <c r="C48" s="10">
        <f>午餐設計表!C48</f>
        <v>0</v>
      </c>
      <c r="D48" s="324"/>
      <c r="E48" s="326" t="str">
        <f>午餐設計表!E48</f>
        <v>全穀雜糧類:7.5份 乳品類:0.0份 豆魚蛋肉類:3.7份 蔬菜類:1.7份 水果類:1.0份 油脂與堅果種子類:2.9份</v>
      </c>
      <c r="F48" s="327"/>
      <c r="G48" s="327"/>
      <c r="H48" s="327"/>
      <c r="I48" s="327"/>
      <c r="J48" s="327"/>
      <c r="K48" s="327"/>
      <c r="L48" s="327"/>
      <c r="M48" s="327"/>
      <c r="N48" s="327"/>
      <c r="O48" s="327"/>
      <c r="P48" s="327"/>
      <c r="Q48" s="327"/>
      <c r="R48" s="327"/>
      <c r="S48" s="327"/>
      <c r="T48" s="328"/>
      <c r="U48" s="21">
        <f>午餐設計表!U48</f>
        <v>0</v>
      </c>
      <c r="V48" s="115">
        <f>午餐設計表!V48</f>
        <v>0</v>
      </c>
    </row>
    <row r="49" spans="2:22" ht="21.75" customHeight="1" x14ac:dyDescent="0.4">
      <c r="B49" s="333" t="s">
        <v>54</v>
      </c>
      <c r="C49" s="334"/>
      <c r="D49" s="334"/>
      <c r="E49" s="334"/>
      <c r="F49" s="334"/>
      <c r="G49" s="334"/>
      <c r="H49" s="334"/>
      <c r="I49" s="334"/>
      <c r="J49" s="334"/>
      <c r="K49" s="334"/>
      <c r="L49" s="94"/>
      <c r="M49" s="94"/>
      <c r="N49" s="94"/>
      <c r="O49" s="335" t="s">
        <v>57</v>
      </c>
      <c r="P49" s="335"/>
      <c r="Q49" s="335"/>
      <c r="R49" s="335"/>
      <c r="S49" s="335"/>
      <c r="T49" s="335"/>
      <c r="U49" s="335"/>
      <c r="V49" s="335"/>
    </row>
    <row r="50" spans="2:22" ht="15" customHeight="1" x14ac:dyDescent="0.4">
      <c r="B50" s="95"/>
      <c r="C50" s="96"/>
      <c r="D50" s="96"/>
      <c r="E50" s="96"/>
      <c r="F50" s="96"/>
      <c r="G50" s="96"/>
      <c r="H50" s="96"/>
      <c r="I50" s="96"/>
      <c r="J50" s="96"/>
      <c r="K50" s="96"/>
      <c r="L50" s="97"/>
      <c r="M50" s="97"/>
      <c r="N50" s="97"/>
      <c r="O50" s="98"/>
      <c r="P50" s="98"/>
      <c r="Q50" s="98"/>
      <c r="R50" s="98"/>
      <c r="S50" s="98"/>
      <c r="T50" s="98"/>
      <c r="U50" s="336">
        <f ca="1">NOW()</f>
        <v>45756.591199884257</v>
      </c>
      <c r="V50" s="336"/>
    </row>
    <row r="51" spans="2:22" x14ac:dyDescent="0.25">
      <c r="B51" s="1" t="s">
        <v>55</v>
      </c>
      <c r="J51" s="1" t="s">
        <v>56</v>
      </c>
      <c r="Q51" s="1" t="s">
        <v>6</v>
      </c>
    </row>
    <row r="52" spans="2:22" ht="34.5" customHeight="1" x14ac:dyDescent="0.25">
      <c r="B52" s="332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C52" s="332"/>
      <c r="D52" s="332"/>
      <c r="E52" s="332"/>
      <c r="F52" s="332"/>
      <c r="G52" s="332"/>
      <c r="H52" s="332"/>
      <c r="I52" s="332"/>
      <c r="J52" s="332"/>
      <c r="K52" s="332"/>
      <c r="L52" s="332"/>
      <c r="M52" s="332"/>
      <c r="N52" s="332"/>
      <c r="O52" s="332"/>
      <c r="P52" s="332"/>
      <c r="Q52" s="332"/>
      <c r="R52" s="332"/>
      <c r="S52" s="332"/>
      <c r="T52" s="332"/>
      <c r="U52" s="332"/>
      <c r="V52" s="332"/>
    </row>
  </sheetData>
  <mergeCells count="61">
    <mergeCell ref="B52:V52"/>
    <mergeCell ref="N40:P40"/>
    <mergeCell ref="U50:V50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B1:V1"/>
    <mergeCell ref="E3:G3"/>
    <mergeCell ref="H3:J3"/>
    <mergeCell ref="K3:M3"/>
    <mergeCell ref="N3:P3"/>
    <mergeCell ref="Q3:S3"/>
    <mergeCell ref="U3:V3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午餐設計表</vt:lpstr>
      <vt:lpstr>意見表</vt:lpstr>
      <vt:lpstr>彰化公版</vt:lpstr>
      <vt:lpstr>雲林公版</vt:lpstr>
      <vt:lpstr>午餐設計表 (三菜)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20231204-PC</cp:lastModifiedBy>
  <cp:lastPrinted>2013-10-04T08:52:11Z</cp:lastPrinted>
  <dcterms:created xsi:type="dcterms:W3CDTF">2003-03-13T12:56:25Z</dcterms:created>
  <dcterms:modified xsi:type="dcterms:W3CDTF">2025-04-09T06:11:20Z</dcterms:modified>
</cp:coreProperties>
</file>