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D0CED93D-8BB5-48F1-A30E-FF95252A72CC}" xr6:coauthVersionLast="47" xr6:coauthVersionMax="47" xr10:uidLastSave="{00000000-0000-0000-0000-000000000000}"/>
  <bookViews>
    <workbookView xWindow="12780" yWindow="1245" windowWidth="12540" windowHeight="13320" xr2:uid="{00000000-000D-0000-FFFF-FFFF00000000}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X37" i="5" s="1"/>
  <c r="AU40" i="5"/>
  <c r="AP40" i="5"/>
  <c r="AN40" i="5"/>
  <c r="AM40" i="5"/>
  <c r="AL40" i="5"/>
  <c r="AK40" i="5"/>
  <c r="AM37" i="5" s="1"/>
  <c r="AJ40" i="5"/>
  <c r="AE40" i="5"/>
  <c r="AC40" i="5"/>
  <c r="AB40" i="5"/>
  <c r="AA40" i="5"/>
  <c r="Z40" i="5"/>
  <c r="Y40" i="5"/>
  <c r="T40" i="5"/>
  <c r="R40" i="5"/>
  <c r="Q40" i="5"/>
  <c r="P40" i="5"/>
  <c r="O40" i="5"/>
  <c r="Q37" i="5" s="1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P28" i="5" s="1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P18" i="5" s="1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C15" i="5"/>
  <c r="B15" i="5"/>
  <c r="AZ12" i="5"/>
  <c r="AY12" i="5"/>
  <c r="BD12" i="5" s="1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S11" i="5" s="1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I10" i="5" s="1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C8" i="5"/>
  <c r="AZ7" i="5"/>
  <c r="AY7" i="5"/>
  <c r="BA7" i="5" s="1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BA6" i="5" s="1"/>
  <c r="AU6" i="5"/>
  <c r="AT6" i="5"/>
  <c r="AO6" i="5"/>
  <c r="AN6" i="5"/>
  <c r="AS6" i="5" s="1"/>
  <c r="AJ6" i="5"/>
  <c r="AI6" i="5"/>
  <c r="AD6" i="5"/>
  <c r="AC6" i="5"/>
  <c r="AH6" i="5" s="1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AU4" i="5"/>
  <c r="AP4" i="5"/>
  <c r="AP33" i="5" s="1"/>
  <c r="AJ4" i="5"/>
  <c r="AE4" i="5"/>
  <c r="AE24" i="5" s="1"/>
  <c r="Y4" i="5"/>
  <c r="T4" i="5"/>
  <c r="T29" i="5" s="1"/>
  <c r="N4" i="5"/>
  <c r="I4" i="5"/>
  <c r="I26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BD29" i="5"/>
  <c r="AS29" i="5"/>
  <c r="AH29" i="5"/>
  <c r="W29" i="5"/>
  <c r="AS28" i="5"/>
  <c r="AH27" i="5"/>
  <c r="BD26" i="5"/>
  <c r="BD25" i="5"/>
  <c r="BA25" i="5"/>
  <c r="L25" i="5"/>
  <c r="AS24" i="5"/>
  <c r="BD22" i="5"/>
  <c r="AS22" i="5"/>
  <c r="AH22" i="5"/>
  <c r="W22" i="5"/>
  <c r="L22" i="5"/>
  <c r="AH21" i="5"/>
  <c r="W21" i="5"/>
  <c r="BD20" i="5"/>
  <c r="BA20" i="5"/>
  <c r="AS20" i="5"/>
  <c r="L20" i="5"/>
  <c r="BA19" i="5"/>
  <c r="W19" i="5"/>
  <c r="I19" i="5"/>
  <c r="BD18" i="5"/>
  <c r="BD17" i="5"/>
  <c r="AS17" i="5"/>
  <c r="L17" i="5"/>
  <c r="BA15" i="5"/>
  <c r="AS15" i="5"/>
  <c r="L15" i="5"/>
  <c r="BD14" i="5"/>
  <c r="AS14" i="5"/>
  <c r="AH14" i="5"/>
  <c r="W14" i="5"/>
  <c r="L14" i="5"/>
  <c r="BD13" i="5"/>
  <c r="AS13" i="5"/>
  <c r="AH13" i="5"/>
  <c r="W13" i="5"/>
  <c r="L13" i="5"/>
  <c r="AP12" i="5"/>
  <c r="L12" i="5"/>
  <c r="I12" i="5"/>
  <c r="AH11" i="5"/>
  <c r="AS10" i="5"/>
  <c r="AH10" i="5"/>
  <c r="BD8" i="5"/>
  <c r="L8" i="5"/>
  <c r="BD7" i="5"/>
  <c r="W7" i="5"/>
  <c r="L7" i="5"/>
  <c r="BA31" i="5"/>
  <c r="I31" i="5"/>
  <c r="AE8" i="5" l="1"/>
  <c r="AE15" i="5"/>
  <c r="AE21" i="5"/>
  <c r="AE27" i="5"/>
  <c r="AE17" i="5"/>
  <c r="T16" i="5"/>
  <c r="AH8" i="5"/>
  <c r="T32" i="5"/>
  <c r="I7" i="5"/>
  <c r="AN37" i="5"/>
  <c r="AL37" i="5"/>
  <c r="AE30" i="5"/>
  <c r="AP30" i="5"/>
  <c r="R37" i="5"/>
  <c r="P37" i="5"/>
  <c r="AY37" i="5"/>
  <c r="AW37" i="5"/>
  <c r="I21" i="5"/>
  <c r="AC37" i="5"/>
  <c r="AA37" i="5"/>
  <c r="AB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D37" i="5" l="1"/>
  <c r="AD40" i="5" s="1"/>
  <c r="AZ37" i="5"/>
  <c r="AY38" i="5" s="1"/>
  <c r="S37" i="5"/>
  <c r="P38" i="5" s="1"/>
  <c r="AO37" i="5"/>
  <c r="AL38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R38" i="5" l="1"/>
  <c r="AN38" i="5"/>
  <c r="AO40" i="5"/>
  <c r="AM38" i="5"/>
  <c r="AO38" i="5" s="1"/>
  <c r="S40" i="5"/>
  <c r="Q38" i="5"/>
  <c r="AZ40" i="5"/>
  <c r="AX38" i="5"/>
  <c r="AW38" i="5"/>
  <c r="AZ38" i="5" s="1"/>
  <c r="AC38" i="5"/>
  <c r="AA38" i="5"/>
  <c r="AB38" i="5"/>
  <c r="S38" i="5" l="1"/>
  <c r="AD38" i="5"/>
</calcChain>
</file>

<file path=xl/sharedStrings.xml><?xml version="1.0" encoding="utf-8"?>
<sst xmlns="http://schemas.openxmlformats.org/spreadsheetml/2006/main" count="512" uniqueCount="204">
  <si>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</si>
  <si>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</si>
  <si>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</si>
  <si>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</si>
  <si>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</si>
  <si>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</si>
  <si>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</si>
  <si>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</si>
  <si>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</si>
  <si>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</si>
  <si>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</si>
  <si>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</si>
  <si>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</si>
  <si>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</si>
  <si>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</si>
  <si>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</si>
  <si>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</si>
  <si>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</si>
  <si>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</si>
  <si>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</si>
  <si>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</si>
  <si>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</si>
  <si>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</si>
  <si>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</si>
  <si>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</si>
  <si>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</si>
  <si>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</si>
  <si>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</si>
  <si>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</si>
  <si>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</si>
  <si>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</si>
  <si>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</si>
  <si>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</si>
  <si>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</si>
  <si>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</si>
  <si>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</si>
  <si>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</si>
  <si>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</si>
  <si>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</si>
  <si>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</si>
  <si>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</si>
  <si>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</si>
  <si>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</si>
  <si>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</si>
  <si>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</si>
  <si>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</si>
  <si>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</si>
  <si>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</si>
  <si>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</si>
  <si>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</si>
  <si>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</si>
  <si>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</si>
  <si>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</si>
  <si>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</si>
  <si>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</si>
  <si>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</si>
  <si>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</si>
  <si>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</si>
  <si>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</si>
  <si>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</si>
  <si>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</si>
  <si>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</si>
  <si>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</si>
  <si>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</si>
  <si>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</si>
  <si>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</si>
  <si>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</si>
  <si>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</si>
  <si>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</si>
  <si>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</si>
  <si>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</si>
  <si>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</si>
  <si>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</si>
  <si>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</si>
  <si>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</si>
  <si>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</si>
  <si>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</si>
  <si>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</si>
  <si>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</si>
  <si>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</si>
  <si>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</si>
  <si>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</si>
  <si>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</si>
  <si>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</si>
  <si>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</si>
  <si>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</si>
  <si>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</si>
  <si>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</si>
  <si>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</si>
  <si>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</si>
  <si>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</si>
  <si>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</si>
  <si>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</si>
  <si>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</si>
  <si>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</si>
  <si>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</si>
  <si>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</si>
  <si>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</si>
  <si>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</si>
  <si>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</si>
  <si>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</si>
  <si>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</si>
  <si>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</si>
  <si>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</si>
  <si>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</si>
  <si>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</si>
  <si>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</si>
  <si>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</si>
  <si>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</si>
  <si>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</si>
  <si>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</si>
  <si>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</si>
  <si>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</si>
  <si>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</si>
  <si>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</si>
  <si>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</si>
  <si>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</si>
  <si>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</si>
  <si>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</si>
  <si>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</si>
  <si>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</si>
  <si>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</si>
  <si>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</si>
  <si>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</si>
  <si>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113學年度第2學期第8週午餐菜單</t>
  </si>
  <si>
    <t>9車</t>
  </si>
  <si>
    <t>材料用量</t>
    <phoneticPr fontId="2" type="noConversion"/>
  </si>
  <si>
    <t>白米飯(361葷+21素)</t>
  </si>
  <si>
    <t>星期二</t>
    <phoneticPr fontId="2" type="noConversion"/>
  </si>
  <si>
    <t>餐數</t>
    <phoneticPr fontId="2" type="noConversion"/>
  </si>
  <si>
    <t>香滷豬排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</si>
  <si>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</si>
  <si>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</si>
  <si>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</si>
  <si>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</si>
  <si>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里肌肉片(12)(井野)片</t>
  </si>
  <si>
    <t>片</t>
  </si>
  <si>
    <t>里肌肉片(12)(井野)片(備)</t>
  </si>
  <si>
    <t>酸菜絲(真空)(醃漬品)</t>
  </si>
  <si>
    <t>公斤</t>
  </si>
  <si>
    <t>滷包(30g-小包)</t>
  </si>
  <si>
    <t>包</t>
  </si>
  <si>
    <t>蔥(0.5K/把)</t>
  </si>
  <si>
    <t>把</t>
  </si>
  <si>
    <t>薑片(0.6K/包)</t>
  </si>
  <si>
    <t>菇菇炒蛋</t>
  </si>
  <si>
    <t>洗選蛋(QR)</t>
  </si>
  <si>
    <t>袖珍菇(QR)</t>
  </si>
  <si>
    <t>金針菇(QR)</t>
  </si>
  <si>
    <t>紅蘿蔔(切絲)</t>
  </si>
  <si>
    <t>日式關東煮</t>
  </si>
  <si>
    <t>菜頭(切大丁)</t>
  </si>
  <si>
    <t>杏鮑菇A(切中丁)</t>
  </si>
  <si>
    <t>炒高麗菜</t>
  </si>
  <si>
    <t>高麗菜(切實重)</t>
  </si>
  <si>
    <t>碎蒜(0.6K/包)</t>
  </si>
  <si>
    <t>榨菜肉絲湯</t>
  </si>
  <si>
    <t>薑絲(0.6K/包)</t>
  </si>
  <si>
    <t>五穀米飯</t>
  </si>
  <si>
    <t>沙茶肉片</t>
  </si>
  <si>
    <t>溫體肉片(井野)(臺灣)</t>
  </si>
  <si>
    <t>洋蔥(切大丁)</t>
  </si>
  <si>
    <t>沙茶醬牛頭牌(3K)</t>
  </si>
  <si>
    <t>罐</t>
  </si>
  <si>
    <t>小瓜玉米</t>
  </si>
  <si>
    <t>玉米粒(QR-K)</t>
  </si>
  <si>
    <t>小黃瓜(切小丁)</t>
  </si>
  <si>
    <t>溫體絞肉(井野)(臺灣)</t>
  </si>
  <si>
    <t>紅蘿蔔(切小丁)</t>
  </si>
  <si>
    <t>紅燒雙結</t>
  </si>
  <si>
    <t>海帶結</t>
  </si>
  <si>
    <t>非基改豆干結</t>
  </si>
  <si>
    <t>鴻喜菇 (QR)</t>
  </si>
  <si>
    <t>炒履歷蚵白菜</t>
  </si>
  <si>
    <t>履歷蚵白菜(切實重)</t>
  </si>
  <si>
    <t>菜頭排骨湯</t>
  </si>
  <si>
    <t>菜頭(切中丁)</t>
  </si>
  <si>
    <t>香菜(150g/把)</t>
  </si>
  <si>
    <t>光泉鮮奶(381+10備)(精進)</t>
  </si>
  <si>
    <t>637大卡</t>
    <phoneticPr fontId="2" type="noConversion"/>
  </si>
  <si>
    <t>79.1 g</t>
    <phoneticPr fontId="2" type="noConversion"/>
  </si>
  <si>
    <t>26.3 g</t>
    <phoneticPr fontId="2" type="noConversion"/>
  </si>
  <si>
    <t>20.4 g</t>
    <phoneticPr fontId="2" type="noConversion"/>
  </si>
  <si>
    <t>全穀雜糧類:4.6份 乳品類:0.0份 豆魚蛋肉類:3.1份 蔬菜類:2.0份 水果類:0.0份 油脂與堅果種子類:1.6份</t>
    <phoneticPr fontId="2" type="noConversion"/>
  </si>
  <si>
    <t>4.6份</t>
  </si>
  <si>
    <t>0.0份</t>
  </si>
  <si>
    <t>3.1份</t>
  </si>
  <si>
    <t>2.0份</t>
  </si>
  <si>
    <t>1.6份</t>
  </si>
  <si>
    <t>874大卡</t>
    <phoneticPr fontId="2" type="noConversion"/>
  </si>
  <si>
    <t>95.0 g</t>
    <phoneticPr fontId="2" type="noConversion"/>
  </si>
  <si>
    <t>37.1 g</t>
    <phoneticPr fontId="2" type="noConversion"/>
  </si>
  <si>
    <t>38.9 g</t>
    <phoneticPr fontId="2" type="noConversion"/>
  </si>
  <si>
    <t>全穀雜糧類:5.3份 乳品類:0.9份 豆魚蛋肉類:3.1份 蔬菜類:2.0份 水果類:0.0份 油脂與堅果種子類:1.7份</t>
    <phoneticPr fontId="2" type="noConversion"/>
  </si>
  <si>
    <t>5.3份</t>
  </si>
  <si>
    <t>0.9份</t>
  </si>
  <si>
    <t>1.7份</t>
  </si>
  <si>
    <t>榨菜絲-不辣</t>
  </si>
  <si>
    <t>溫體肉絲(井野)(臺灣)</t>
  </si>
  <si>
    <t>米血切丁(CAS)</t>
  </si>
  <si>
    <t>貢丸(小)(國產)</t>
  </si>
  <si>
    <t>蒜仁(0.6K/包)</t>
  </si>
  <si>
    <t>柴魚片小(300g)</t>
  </si>
  <si>
    <t>小排骨(肉)井野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</si>
</sst>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topLeftCell="A7" zoomScale="80" zoomScaleNormal="80" workbookViewId="0">
      <selection activeCell="I19" sqref="I1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09" t="s">
        <v>124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3" t="s">
        <v>7</v>
      </c>
      <c r="F3" s="314"/>
      <c r="G3" s="315"/>
      <c r="H3" s="313" t="s">
        <v>8</v>
      </c>
      <c r="I3" s="314"/>
      <c r="J3" s="315"/>
      <c r="K3" s="313" t="s">
        <v>8</v>
      </c>
      <c r="L3" s="314"/>
      <c r="M3" s="315"/>
      <c r="N3" s="313" t="s">
        <v>8</v>
      </c>
      <c r="O3" s="314"/>
      <c r="P3" s="315"/>
      <c r="Q3" s="313" t="s">
        <v>9</v>
      </c>
      <c r="R3" s="314"/>
      <c r="S3" s="315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/>
      <c r="C4" s="319"/>
      <c r="D4" s="323"/>
      <c r="E4" s="306"/>
      <c r="F4" s="307"/>
      <c r="G4" s="308"/>
      <c r="H4" s="306"/>
      <c r="I4" s="307"/>
      <c r="J4" s="308"/>
      <c r="K4" s="306"/>
      <c r="L4" s="307"/>
      <c r="M4" s="308"/>
      <c r="N4" s="306"/>
      <c r="O4" s="307"/>
      <c r="P4" s="308"/>
      <c r="Q4" s="306"/>
      <c r="R4" s="307"/>
      <c r="S4" s="308"/>
      <c r="T4" s="310"/>
      <c r="U4" s="18"/>
      <c r="V4" s="112"/>
    </row>
    <row r="5" spans="2:24" s="5" customFormat="1" ht="19.5" customHeight="1" x14ac:dyDescent="0.3">
      <c r="B5" s="6" t="s">
        <v>5</v>
      </c>
      <c r="C5" s="320"/>
      <c r="D5" s="323"/>
      <c r="E5" s="99"/>
      <c r="F5" s="100"/>
      <c r="G5" s="101"/>
      <c r="H5" s="102"/>
      <c r="I5" s="100"/>
      <c r="J5" s="103"/>
      <c r="K5" s="102"/>
      <c r="L5" s="100"/>
      <c r="M5" s="103"/>
      <c r="N5" s="102"/>
      <c r="O5" s="100"/>
      <c r="P5" s="103"/>
      <c r="Q5" s="102"/>
      <c r="R5" s="100"/>
      <c r="S5" s="103"/>
      <c r="T5" s="311"/>
      <c r="U5" s="19"/>
      <c r="V5" s="112"/>
    </row>
    <row r="6" spans="2:24" s="5" customFormat="1" ht="19.5" customHeight="1" x14ac:dyDescent="0.3">
      <c r="B6" s="6"/>
      <c r="C6" s="320"/>
      <c r="D6" s="323"/>
      <c r="E6" s="104"/>
      <c r="F6" s="105"/>
      <c r="G6" s="106"/>
      <c r="H6" s="104"/>
      <c r="I6" s="105"/>
      <c r="J6" s="106"/>
      <c r="K6" s="104"/>
      <c r="L6" s="105"/>
      <c r="M6" s="106"/>
      <c r="N6" s="104"/>
      <c r="O6" s="105"/>
      <c r="P6" s="106"/>
      <c r="Q6" s="104"/>
      <c r="R6" s="105"/>
      <c r="S6" s="106"/>
      <c r="T6" s="311"/>
      <c r="U6" s="19"/>
      <c r="V6" s="112"/>
    </row>
    <row r="7" spans="2:24" s="5" customFormat="1" ht="19.5" customHeight="1" x14ac:dyDescent="0.3">
      <c r="B7" s="6" t="s">
        <v>4</v>
      </c>
      <c r="C7" s="320"/>
      <c r="D7" s="323"/>
      <c r="E7" s="104"/>
      <c r="F7" s="105"/>
      <c r="G7" s="106"/>
      <c r="H7" s="107"/>
      <c r="I7" s="105"/>
      <c r="J7" s="108"/>
      <c r="K7" s="107"/>
      <c r="L7" s="105"/>
      <c r="M7" s="108"/>
      <c r="N7" s="107"/>
      <c r="O7" s="105"/>
      <c r="P7" s="108"/>
      <c r="Q7" s="107"/>
      <c r="R7" s="105"/>
      <c r="S7" s="108"/>
      <c r="T7" s="311"/>
      <c r="U7" s="19"/>
      <c r="V7" s="112"/>
    </row>
    <row r="8" spans="2:24" s="5" customFormat="1" ht="19.5" customHeight="1" x14ac:dyDescent="0.3">
      <c r="B8" s="304"/>
      <c r="C8" s="320"/>
      <c r="D8" s="323"/>
      <c r="E8" s="104"/>
      <c r="F8" s="105"/>
      <c r="G8" s="106"/>
      <c r="H8" s="104"/>
      <c r="I8" s="105"/>
      <c r="J8" s="106"/>
      <c r="K8" s="104"/>
      <c r="L8" s="105"/>
      <c r="M8" s="106"/>
      <c r="N8" s="104"/>
      <c r="O8" s="105"/>
      <c r="P8" s="106"/>
      <c r="Q8" s="104"/>
      <c r="R8" s="105"/>
      <c r="S8" s="106"/>
      <c r="T8" s="311"/>
      <c r="U8" s="19"/>
      <c r="V8" s="112"/>
    </row>
    <row r="9" spans="2:24" s="5" customFormat="1" ht="19.5" customHeight="1" x14ac:dyDescent="0.3">
      <c r="B9" s="304"/>
      <c r="C9" s="321"/>
      <c r="D9" s="323"/>
      <c r="E9" s="104"/>
      <c r="F9" s="105"/>
      <c r="G9" s="106"/>
      <c r="H9" s="104"/>
      <c r="I9" s="105"/>
      <c r="J9" s="106"/>
      <c r="K9" s="104"/>
      <c r="L9" s="105"/>
      <c r="M9" s="106"/>
      <c r="N9" s="104"/>
      <c r="O9" s="105"/>
      <c r="P9" s="106"/>
      <c r="Q9" s="104"/>
      <c r="R9" s="105"/>
      <c r="S9" s="106"/>
      <c r="T9" s="311"/>
      <c r="U9" s="19"/>
      <c r="V9" s="112"/>
    </row>
    <row r="10" spans="2:24" s="5" customFormat="1" ht="21" x14ac:dyDescent="0.3">
      <c r="B10" s="305"/>
      <c r="C10" s="8"/>
      <c r="D10" s="323"/>
      <c r="E10" s="104"/>
      <c r="F10" s="105"/>
      <c r="G10" s="106"/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1"/>
      <c r="U10" s="19"/>
      <c r="V10" s="112"/>
    </row>
    <row r="11" spans="2:24" s="5" customFormat="1" ht="21" x14ac:dyDescent="0.3">
      <c r="B11" s="7"/>
      <c r="C11" s="13"/>
      <c r="D11" s="323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2"/>
      <c r="U11" s="19"/>
      <c r="V11" s="112"/>
    </row>
    <row r="12" spans="2:24" s="5" customFormat="1" ht="20.25" x14ac:dyDescent="0.3">
      <c r="B12" s="14"/>
      <c r="C12" s="9"/>
      <c r="D12" s="325"/>
      <c r="E12" s="316"/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20"/>
      <c r="V12" s="113"/>
    </row>
    <row r="13" spans="2:24" s="5" customFormat="1" ht="21" x14ac:dyDescent="0.3">
      <c r="B13" s="6">
        <v>4</v>
      </c>
      <c r="C13" s="319"/>
      <c r="D13" s="322" t="s">
        <v>127</v>
      </c>
      <c r="E13" s="306" t="s">
        <v>130</v>
      </c>
      <c r="F13" s="307"/>
      <c r="G13" s="308"/>
      <c r="H13" s="306" t="s">
        <v>145</v>
      </c>
      <c r="I13" s="307"/>
      <c r="J13" s="308"/>
      <c r="K13" s="306" t="s">
        <v>150</v>
      </c>
      <c r="L13" s="307"/>
      <c r="M13" s="308"/>
      <c r="N13" s="306" t="s">
        <v>153</v>
      </c>
      <c r="O13" s="307"/>
      <c r="P13" s="308"/>
      <c r="Q13" s="306" t="s">
        <v>156</v>
      </c>
      <c r="R13" s="307"/>
      <c r="S13" s="308"/>
      <c r="T13" s="310"/>
      <c r="U13" s="18" t="s">
        <v>131</v>
      </c>
      <c r="V13" s="114" t="s">
        <v>179</v>
      </c>
      <c r="W13" s="5" t="s">
        <v>37</v>
      </c>
      <c r="X13" s="5" t="s">
        <v>184</v>
      </c>
    </row>
    <row r="14" spans="2:24" s="5" customFormat="1" ht="21" x14ac:dyDescent="0.3">
      <c r="B14" s="6" t="s">
        <v>3</v>
      </c>
      <c r="C14" s="320"/>
      <c r="D14" s="323"/>
      <c r="E14" s="102" t="s">
        <v>135</v>
      </c>
      <c r="F14" s="100">
        <v>361</v>
      </c>
      <c r="G14" s="103" t="s">
        <v>136</v>
      </c>
      <c r="H14" s="102" t="s">
        <v>146</v>
      </c>
      <c r="I14" s="100">
        <v>21</v>
      </c>
      <c r="J14" s="103" t="s">
        <v>139</v>
      </c>
      <c r="K14" s="102" t="s">
        <v>151</v>
      </c>
      <c r="L14" s="100">
        <v>12</v>
      </c>
      <c r="M14" s="103" t="s">
        <v>139</v>
      </c>
      <c r="N14" s="102" t="s">
        <v>154</v>
      </c>
      <c r="O14" s="100">
        <v>29</v>
      </c>
      <c r="P14" s="103" t="s">
        <v>139</v>
      </c>
      <c r="Q14" s="102" t="s">
        <v>197</v>
      </c>
      <c r="R14" s="100">
        <v>7</v>
      </c>
      <c r="S14" s="103" t="s">
        <v>139</v>
      </c>
      <c r="T14" s="311"/>
      <c r="U14" s="19" t="s">
        <v>132</v>
      </c>
      <c r="V14" s="112" t="s">
        <v>180</v>
      </c>
      <c r="W14" s="5" t="s">
        <v>39</v>
      </c>
      <c r="X14" s="5" t="s">
        <v>185</v>
      </c>
    </row>
    <row r="15" spans="2:24" s="5" customFormat="1" ht="21" x14ac:dyDescent="0.3">
      <c r="B15" s="6">
        <v>1</v>
      </c>
      <c r="C15" s="320"/>
      <c r="D15" s="323"/>
      <c r="E15" s="104" t="s">
        <v>137</v>
      </c>
      <c r="F15" s="105">
        <v>20</v>
      </c>
      <c r="G15" s="106" t="s">
        <v>136</v>
      </c>
      <c r="H15" s="104" t="s">
        <v>147</v>
      </c>
      <c r="I15" s="105">
        <v>5</v>
      </c>
      <c r="J15" s="106" t="s">
        <v>139</v>
      </c>
      <c r="K15" s="104" t="s">
        <v>152</v>
      </c>
      <c r="L15" s="105">
        <v>5</v>
      </c>
      <c r="M15" s="106" t="s">
        <v>139</v>
      </c>
      <c r="N15" s="104" t="s">
        <v>155</v>
      </c>
      <c r="O15" s="105">
        <v>1</v>
      </c>
      <c r="P15" s="106" t="s">
        <v>141</v>
      </c>
      <c r="Q15" s="104" t="s">
        <v>198</v>
      </c>
      <c r="R15" s="105">
        <v>2</v>
      </c>
      <c r="S15" s="106" t="s">
        <v>139</v>
      </c>
      <c r="T15" s="311"/>
      <c r="U15" s="19" t="s">
        <v>133</v>
      </c>
      <c r="V15" s="112" t="s">
        <v>181</v>
      </c>
      <c r="W15" s="5" t="s">
        <v>41</v>
      </c>
      <c r="X15" s="5" t="s">
        <v>186</v>
      </c>
    </row>
    <row r="16" spans="2:24" s="5" customFormat="1" ht="21" x14ac:dyDescent="0.3">
      <c r="B16" s="6" t="s">
        <v>4</v>
      </c>
      <c r="C16" s="320"/>
      <c r="D16" s="323"/>
      <c r="E16" s="104" t="s">
        <v>138</v>
      </c>
      <c r="F16" s="105">
        <v>6</v>
      </c>
      <c r="G16" s="106" t="s">
        <v>139</v>
      </c>
      <c r="H16" s="104" t="s">
        <v>148</v>
      </c>
      <c r="I16" s="105">
        <v>5</v>
      </c>
      <c r="J16" s="106" t="s">
        <v>139</v>
      </c>
      <c r="K16" s="104" t="s">
        <v>199</v>
      </c>
      <c r="L16" s="105">
        <v>5</v>
      </c>
      <c r="M16" s="106" t="s">
        <v>139</v>
      </c>
      <c r="N16" s="104" t="s">
        <v>149</v>
      </c>
      <c r="O16" s="105">
        <v>1</v>
      </c>
      <c r="P16" s="106" t="s">
        <v>139</v>
      </c>
      <c r="Q16" s="104" t="s">
        <v>148</v>
      </c>
      <c r="R16" s="105">
        <v>2</v>
      </c>
      <c r="S16" s="106" t="s">
        <v>139</v>
      </c>
      <c r="T16" s="311"/>
      <c r="U16" s="19" t="s">
        <v>134</v>
      </c>
      <c r="V16" s="112" t="s">
        <v>182</v>
      </c>
      <c r="W16" s="5" t="s">
        <v>43</v>
      </c>
      <c r="X16" s="5" t="s">
        <v>187</v>
      </c>
    </row>
    <row r="17" spans="2:24" s="5" customFormat="1" ht="21" x14ac:dyDescent="0.3">
      <c r="B17" s="304" t="s">
        <v>128</v>
      </c>
      <c r="C17" s="320"/>
      <c r="D17" s="323"/>
      <c r="E17" s="104" t="s">
        <v>140</v>
      </c>
      <c r="F17" s="105">
        <v>4</v>
      </c>
      <c r="G17" s="106" t="s">
        <v>141</v>
      </c>
      <c r="H17" s="104" t="s">
        <v>149</v>
      </c>
      <c r="I17" s="105">
        <v>2</v>
      </c>
      <c r="J17" s="106" t="s">
        <v>139</v>
      </c>
      <c r="K17" s="104" t="s">
        <v>200</v>
      </c>
      <c r="L17" s="105">
        <v>5</v>
      </c>
      <c r="M17" s="106" t="s">
        <v>139</v>
      </c>
      <c r="N17" s="104"/>
      <c r="O17" s="105"/>
      <c r="P17" s="106"/>
      <c r="Q17" s="104" t="s">
        <v>157</v>
      </c>
      <c r="R17" s="105">
        <v>0.5</v>
      </c>
      <c r="S17" s="106" t="s">
        <v>141</v>
      </c>
      <c r="T17" s="311"/>
      <c r="U17" s="19"/>
      <c r="V17" s="112"/>
      <c r="W17" s="5" t="s">
        <v>46</v>
      </c>
      <c r="X17" s="5" t="s">
        <v>185</v>
      </c>
    </row>
    <row r="18" spans="2:24" s="5" customFormat="1" ht="21" x14ac:dyDescent="0.3">
      <c r="B18" s="304"/>
      <c r="C18" s="321"/>
      <c r="D18" s="323"/>
      <c r="E18" s="104" t="s">
        <v>201</v>
      </c>
      <c r="F18" s="105">
        <v>1</v>
      </c>
      <c r="G18" s="106" t="s">
        <v>141</v>
      </c>
      <c r="H18" s="104"/>
      <c r="I18" s="105"/>
      <c r="J18" s="106"/>
      <c r="K18" s="104" t="s">
        <v>202</v>
      </c>
      <c r="L18" s="105">
        <v>1</v>
      </c>
      <c r="M18" s="106" t="s">
        <v>141</v>
      </c>
      <c r="N18" s="104"/>
      <c r="O18" s="105"/>
      <c r="P18" s="106"/>
      <c r="Q18" s="104"/>
      <c r="R18" s="105"/>
      <c r="S18" s="106"/>
      <c r="T18" s="311"/>
      <c r="U18" s="19"/>
      <c r="V18" s="112"/>
      <c r="W18" s="5" t="s">
        <v>47</v>
      </c>
      <c r="X18" s="5" t="s">
        <v>188</v>
      </c>
    </row>
    <row r="19" spans="2:24" s="5" customFormat="1" ht="21" x14ac:dyDescent="0.3">
      <c r="B19" s="305"/>
      <c r="C19" s="8"/>
      <c r="D19" s="323"/>
      <c r="E19" s="104" t="s">
        <v>142</v>
      </c>
      <c r="F19" s="105">
        <v>1</v>
      </c>
      <c r="G19" s="106" t="s">
        <v>143</v>
      </c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11"/>
      <c r="U19" s="19"/>
      <c r="V19" s="112"/>
    </row>
    <row r="20" spans="2:24" s="5" customFormat="1" ht="21" x14ac:dyDescent="0.3">
      <c r="B20" s="7" t="s">
        <v>129</v>
      </c>
      <c r="C20" s="13"/>
      <c r="D20" s="323"/>
      <c r="E20" s="109" t="s">
        <v>144</v>
      </c>
      <c r="F20" s="110">
        <v>1</v>
      </c>
      <c r="G20" s="111" t="s">
        <v>141</v>
      </c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2"/>
      <c r="U20" s="19"/>
      <c r="V20" s="112"/>
    </row>
    <row r="21" spans="2:24" s="5" customFormat="1" ht="20.25" x14ac:dyDescent="0.3">
      <c r="B21" s="14">
        <v>381</v>
      </c>
      <c r="C21" s="9"/>
      <c r="D21" s="325"/>
      <c r="E21" s="316" t="s">
        <v>183</v>
      </c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8"/>
      <c r="U21" s="20"/>
      <c r="V21" s="113"/>
    </row>
    <row r="22" spans="2:24" s="5" customFormat="1" ht="21" x14ac:dyDescent="0.3">
      <c r="B22" s="6">
        <v>4</v>
      </c>
      <c r="C22" s="319"/>
      <c r="D22" s="322" t="s">
        <v>158</v>
      </c>
      <c r="E22" s="306" t="s">
        <v>159</v>
      </c>
      <c r="F22" s="307"/>
      <c r="G22" s="308"/>
      <c r="H22" s="306" t="s">
        <v>164</v>
      </c>
      <c r="I22" s="307"/>
      <c r="J22" s="308"/>
      <c r="K22" s="306" t="s">
        <v>169</v>
      </c>
      <c r="L22" s="307"/>
      <c r="M22" s="308"/>
      <c r="N22" s="306" t="s">
        <v>173</v>
      </c>
      <c r="O22" s="307"/>
      <c r="P22" s="308"/>
      <c r="Q22" s="306" t="s">
        <v>175</v>
      </c>
      <c r="R22" s="307"/>
      <c r="S22" s="308"/>
      <c r="T22" s="310" t="s">
        <v>178</v>
      </c>
      <c r="U22" s="18" t="s">
        <v>131</v>
      </c>
      <c r="V22" s="114" t="s">
        <v>189</v>
      </c>
      <c r="W22" s="5" t="s">
        <v>37</v>
      </c>
      <c r="X22" s="5" t="s">
        <v>194</v>
      </c>
    </row>
    <row r="23" spans="2:24" s="5" customFormat="1" ht="21" x14ac:dyDescent="0.3">
      <c r="B23" s="6" t="s">
        <v>3</v>
      </c>
      <c r="C23" s="320"/>
      <c r="D23" s="323"/>
      <c r="E23" s="102" t="s">
        <v>160</v>
      </c>
      <c r="F23" s="100">
        <v>27</v>
      </c>
      <c r="G23" s="103" t="s">
        <v>139</v>
      </c>
      <c r="H23" s="102" t="s">
        <v>165</v>
      </c>
      <c r="I23" s="100">
        <v>15</v>
      </c>
      <c r="J23" s="103" t="s">
        <v>139</v>
      </c>
      <c r="K23" s="102" t="s">
        <v>170</v>
      </c>
      <c r="L23" s="100">
        <v>12</v>
      </c>
      <c r="M23" s="103" t="s">
        <v>139</v>
      </c>
      <c r="N23" s="102" t="s">
        <v>174</v>
      </c>
      <c r="O23" s="100">
        <v>29</v>
      </c>
      <c r="P23" s="103" t="s">
        <v>139</v>
      </c>
      <c r="Q23" s="102" t="s">
        <v>176</v>
      </c>
      <c r="R23" s="100">
        <v>12</v>
      </c>
      <c r="S23" s="103" t="s">
        <v>139</v>
      </c>
      <c r="T23" s="311"/>
      <c r="U23" s="19" t="s">
        <v>132</v>
      </c>
      <c r="V23" s="112" t="s">
        <v>190</v>
      </c>
      <c r="W23" s="5" t="s">
        <v>39</v>
      </c>
      <c r="X23" s="5" t="s">
        <v>195</v>
      </c>
    </row>
    <row r="24" spans="2:24" s="5" customFormat="1" ht="21" x14ac:dyDescent="0.3">
      <c r="B24" s="6">
        <v>2</v>
      </c>
      <c r="C24" s="320"/>
      <c r="D24" s="323"/>
      <c r="E24" s="104" t="s">
        <v>161</v>
      </c>
      <c r="F24" s="105">
        <v>11</v>
      </c>
      <c r="G24" s="106" t="s">
        <v>139</v>
      </c>
      <c r="H24" s="104" t="s">
        <v>166</v>
      </c>
      <c r="I24" s="105">
        <v>6</v>
      </c>
      <c r="J24" s="106" t="s">
        <v>139</v>
      </c>
      <c r="K24" s="104" t="s">
        <v>171</v>
      </c>
      <c r="L24" s="105">
        <v>12</v>
      </c>
      <c r="M24" s="106" t="s">
        <v>139</v>
      </c>
      <c r="N24" s="104" t="s">
        <v>157</v>
      </c>
      <c r="O24" s="105">
        <v>0.5</v>
      </c>
      <c r="P24" s="106" t="s">
        <v>141</v>
      </c>
      <c r="Q24" s="104" t="s">
        <v>203</v>
      </c>
      <c r="R24" s="105">
        <v>4</v>
      </c>
      <c r="S24" s="106" t="s">
        <v>139</v>
      </c>
      <c r="T24" s="311"/>
      <c r="U24" s="19" t="s">
        <v>133</v>
      </c>
      <c r="V24" s="112" t="s">
        <v>191</v>
      </c>
      <c r="W24" s="5" t="s">
        <v>41</v>
      </c>
      <c r="X24" s="5" t="s">
        <v>186</v>
      </c>
    </row>
    <row r="25" spans="2:24" s="5" customFormat="1" ht="21" x14ac:dyDescent="0.3">
      <c r="B25" s="6" t="s">
        <v>4</v>
      </c>
      <c r="C25" s="320"/>
      <c r="D25" s="323"/>
      <c r="E25" s="104" t="s">
        <v>162</v>
      </c>
      <c r="F25" s="105">
        <v>1</v>
      </c>
      <c r="G25" s="106" t="s">
        <v>163</v>
      </c>
      <c r="H25" s="104" t="s">
        <v>167</v>
      </c>
      <c r="I25" s="105">
        <v>3</v>
      </c>
      <c r="J25" s="106" t="s">
        <v>139</v>
      </c>
      <c r="K25" s="104" t="s">
        <v>140</v>
      </c>
      <c r="L25" s="105">
        <v>4</v>
      </c>
      <c r="M25" s="106" t="s">
        <v>141</v>
      </c>
      <c r="N25" s="104"/>
      <c r="O25" s="105"/>
      <c r="P25" s="106"/>
      <c r="Q25" s="104" t="s">
        <v>177</v>
      </c>
      <c r="R25" s="105">
        <v>0.5</v>
      </c>
      <c r="S25" s="106" t="s">
        <v>143</v>
      </c>
      <c r="T25" s="311"/>
      <c r="U25" s="19" t="s">
        <v>134</v>
      </c>
      <c r="V25" s="112" t="s">
        <v>192</v>
      </c>
      <c r="W25" s="5" t="s">
        <v>43</v>
      </c>
      <c r="X25" s="5" t="s">
        <v>187</v>
      </c>
    </row>
    <row r="26" spans="2:24" s="5" customFormat="1" ht="21" x14ac:dyDescent="0.3">
      <c r="B26" s="304" t="s">
        <v>63</v>
      </c>
      <c r="C26" s="320"/>
      <c r="D26" s="323"/>
      <c r="E26" s="104" t="s">
        <v>155</v>
      </c>
      <c r="F26" s="105">
        <v>1</v>
      </c>
      <c r="G26" s="106" t="s">
        <v>141</v>
      </c>
      <c r="H26" s="104" t="s">
        <v>168</v>
      </c>
      <c r="I26" s="105">
        <v>3</v>
      </c>
      <c r="J26" s="106" t="s">
        <v>139</v>
      </c>
      <c r="K26" s="104" t="s">
        <v>172</v>
      </c>
      <c r="L26" s="105">
        <v>3</v>
      </c>
      <c r="M26" s="106" t="s">
        <v>139</v>
      </c>
      <c r="N26" s="104"/>
      <c r="O26" s="105"/>
      <c r="P26" s="106"/>
      <c r="Q26" s="104"/>
      <c r="R26" s="105"/>
      <c r="S26" s="106"/>
      <c r="T26" s="311"/>
      <c r="U26" s="19"/>
      <c r="V26" s="112"/>
      <c r="W26" s="5" t="s">
        <v>46</v>
      </c>
      <c r="X26" s="5" t="s">
        <v>185</v>
      </c>
    </row>
    <row r="27" spans="2:24" s="5" customFormat="1" ht="21" x14ac:dyDescent="0.3">
      <c r="B27" s="304"/>
      <c r="C27" s="321"/>
      <c r="D27" s="323"/>
      <c r="E27" s="104" t="s">
        <v>142</v>
      </c>
      <c r="F27" s="105">
        <v>1</v>
      </c>
      <c r="G27" s="106" t="s">
        <v>143</v>
      </c>
      <c r="H27" s="104"/>
      <c r="I27" s="105"/>
      <c r="J27" s="106"/>
      <c r="K27" s="104"/>
      <c r="L27" s="105"/>
      <c r="M27" s="106"/>
      <c r="N27" s="104"/>
      <c r="O27" s="105"/>
      <c r="P27" s="106"/>
      <c r="Q27" s="104"/>
      <c r="R27" s="105"/>
      <c r="S27" s="106"/>
      <c r="T27" s="311"/>
      <c r="U27" s="19"/>
      <c r="V27" s="112"/>
      <c r="W27" s="5" t="s">
        <v>47</v>
      </c>
      <c r="X27" s="5" t="s">
        <v>196</v>
      </c>
    </row>
    <row r="28" spans="2:24" s="5" customFormat="1" ht="21" x14ac:dyDescent="0.3">
      <c r="B28" s="305"/>
      <c r="C28" s="8"/>
      <c r="D28" s="323"/>
      <c r="E28" s="104"/>
      <c r="F28" s="105"/>
      <c r="G28" s="106"/>
      <c r="H28" s="104"/>
      <c r="I28" s="105"/>
      <c r="J28" s="106"/>
      <c r="K28" s="104"/>
      <c r="L28" s="105"/>
      <c r="M28" s="106"/>
      <c r="N28" s="104"/>
      <c r="O28" s="105"/>
      <c r="P28" s="106"/>
      <c r="Q28" s="104"/>
      <c r="R28" s="105"/>
      <c r="S28" s="106"/>
      <c r="T28" s="311"/>
      <c r="U28" s="19"/>
      <c r="V28" s="112"/>
    </row>
    <row r="29" spans="2:24" s="5" customFormat="1" ht="21" x14ac:dyDescent="0.3">
      <c r="B29" s="7" t="s">
        <v>129</v>
      </c>
      <c r="C29" s="13"/>
      <c r="D29" s="323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2"/>
      <c r="U29" s="19"/>
      <c r="V29" s="112"/>
    </row>
    <row r="30" spans="2:24" s="5" customFormat="1" ht="20.25" x14ac:dyDescent="0.3">
      <c r="B30" s="14">
        <v>381</v>
      </c>
      <c r="C30" s="9"/>
      <c r="D30" s="325"/>
      <c r="E30" s="316" t="s">
        <v>193</v>
      </c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8"/>
      <c r="U30" s="20"/>
      <c r="V30" s="113"/>
    </row>
    <row r="31" spans="2:24" s="5" customFormat="1" ht="21" x14ac:dyDescent="0.3">
      <c r="B31" s="6"/>
      <c r="C31" s="319"/>
      <c r="D31" s="322"/>
      <c r="E31" s="306"/>
      <c r="F31" s="307"/>
      <c r="G31" s="308"/>
      <c r="H31" s="306"/>
      <c r="I31" s="307"/>
      <c r="J31" s="308"/>
      <c r="K31" s="306"/>
      <c r="L31" s="307"/>
      <c r="M31" s="308"/>
      <c r="N31" s="306"/>
      <c r="O31" s="307"/>
      <c r="P31" s="308"/>
      <c r="Q31" s="306"/>
      <c r="R31" s="307"/>
      <c r="S31" s="308"/>
      <c r="T31" s="310"/>
      <c r="U31" s="18"/>
      <c r="V31" s="114"/>
    </row>
    <row r="32" spans="2:24" ht="21" x14ac:dyDescent="0.25">
      <c r="B32" s="6" t="s">
        <v>3</v>
      </c>
      <c r="C32" s="320"/>
      <c r="D32" s="323"/>
      <c r="E32" s="102"/>
      <c r="F32" s="100"/>
      <c r="G32" s="103"/>
      <c r="H32" s="102"/>
      <c r="I32" s="100"/>
      <c r="J32" s="103"/>
      <c r="K32" s="102"/>
      <c r="L32" s="100"/>
      <c r="M32" s="103"/>
      <c r="N32" s="102"/>
      <c r="O32" s="100"/>
      <c r="P32" s="103"/>
      <c r="Q32" s="102"/>
      <c r="R32" s="100"/>
      <c r="S32" s="103"/>
      <c r="T32" s="311"/>
      <c r="U32" s="19"/>
      <c r="V32" s="112"/>
    </row>
    <row r="33" spans="2:22" ht="21" x14ac:dyDescent="0.25">
      <c r="B33" s="6"/>
      <c r="C33" s="320"/>
      <c r="D33" s="323"/>
      <c r="E33" s="104"/>
      <c r="F33" s="105"/>
      <c r="G33" s="106"/>
      <c r="H33" s="104"/>
      <c r="I33" s="105"/>
      <c r="J33" s="106"/>
      <c r="K33" s="104"/>
      <c r="L33" s="105"/>
      <c r="M33" s="106"/>
      <c r="N33" s="104"/>
      <c r="O33" s="105"/>
      <c r="P33" s="106"/>
      <c r="Q33" s="104"/>
      <c r="R33" s="105"/>
      <c r="S33" s="106"/>
      <c r="T33" s="311"/>
      <c r="U33" s="19"/>
      <c r="V33" s="112"/>
    </row>
    <row r="34" spans="2:22" ht="21" x14ac:dyDescent="0.25">
      <c r="B34" s="6" t="s">
        <v>4</v>
      </c>
      <c r="C34" s="320"/>
      <c r="D34" s="323"/>
      <c r="E34" s="104"/>
      <c r="F34" s="105"/>
      <c r="G34" s="106"/>
      <c r="H34" s="104"/>
      <c r="I34" s="105"/>
      <c r="J34" s="106"/>
      <c r="K34" s="104"/>
      <c r="L34" s="105"/>
      <c r="M34" s="106"/>
      <c r="N34" s="104"/>
      <c r="O34" s="105"/>
      <c r="P34" s="106"/>
      <c r="Q34" s="104"/>
      <c r="R34" s="105"/>
      <c r="S34" s="106"/>
      <c r="T34" s="311"/>
      <c r="U34" s="19"/>
      <c r="V34" s="112"/>
    </row>
    <row r="35" spans="2:22" ht="21" x14ac:dyDescent="0.25">
      <c r="B35" s="304"/>
      <c r="C35" s="320"/>
      <c r="D35" s="323"/>
      <c r="E35" s="104"/>
      <c r="F35" s="105"/>
      <c r="G35" s="106"/>
      <c r="H35" s="104"/>
      <c r="I35" s="105"/>
      <c r="J35" s="106"/>
      <c r="K35" s="104"/>
      <c r="L35" s="105"/>
      <c r="M35" s="106"/>
      <c r="N35" s="104"/>
      <c r="O35" s="105"/>
      <c r="P35" s="106"/>
      <c r="Q35" s="104"/>
      <c r="R35" s="105"/>
      <c r="S35" s="106"/>
      <c r="T35" s="311"/>
      <c r="U35" s="19"/>
      <c r="V35" s="112"/>
    </row>
    <row r="36" spans="2:22" ht="21" x14ac:dyDescent="0.25">
      <c r="B36" s="304"/>
      <c r="C36" s="321"/>
      <c r="D36" s="323"/>
      <c r="E36" s="104"/>
      <c r="F36" s="105"/>
      <c r="G36" s="106"/>
      <c r="H36" s="104"/>
      <c r="I36" s="105"/>
      <c r="J36" s="106"/>
      <c r="K36" s="104"/>
      <c r="L36" s="105"/>
      <c r="M36" s="106"/>
      <c r="N36" s="104"/>
      <c r="O36" s="105"/>
      <c r="P36" s="106"/>
      <c r="Q36" s="104"/>
      <c r="R36" s="105"/>
      <c r="S36" s="106"/>
      <c r="T36" s="311"/>
      <c r="U36" s="19"/>
      <c r="V36" s="112"/>
    </row>
    <row r="37" spans="2:22" ht="21" x14ac:dyDescent="0.25">
      <c r="B37" s="305"/>
      <c r="C37" s="8"/>
      <c r="D37" s="323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11"/>
      <c r="U37" s="19"/>
      <c r="V37" s="112"/>
    </row>
    <row r="38" spans="2:22" ht="21" x14ac:dyDescent="0.25">
      <c r="B38" s="7"/>
      <c r="C38" s="13"/>
      <c r="D38" s="323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2"/>
      <c r="U38" s="19"/>
      <c r="V38" s="112"/>
    </row>
    <row r="39" spans="2:22" ht="20.25" x14ac:dyDescent="0.25">
      <c r="B39" s="14"/>
      <c r="C39" s="9"/>
      <c r="D39" s="325"/>
      <c r="E39" s="329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2" ht="21" x14ac:dyDescent="0.25">
      <c r="B40" s="6"/>
      <c r="C40" s="319"/>
      <c r="D40" s="322"/>
      <c r="E40" s="306"/>
      <c r="F40" s="307"/>
      <c r="G40" s="308"/>
      <c r="H40" s="306"/>
      <c r="I40" s="307"/>
      <c r="J40" s="308"/>
      <c r="K40" s="306"/>
      <c r="L40" s="307"/>
      <c r="M40" s="308"/>
      <c r="N40" s="306"/>
      <c r="O40" s="307"/>
      <c r="P40" s="308"/>
      <c r="Q40" s="306"/>
      <c r="R40" s="307"/>
      <c r="S40" s="308"/>
      <c r="T40" s="310"/>
      <c r="U40" s="18"/>
      <c r="V40" s="114"/>
    </row>
    <row r="41" spans="2:22" ht="21" x14ac:dyDescent="0.25">
      <c r="B41" s="6" t="s">
        <v>3</v>
      </c>
      <c r="C41" s="320"/>
      <c r="D41" s="323"/>
      <c r="E41" s="102"/>
      <c r="F41" s="100"/>
      <c r="G41" s="103"/>
      <c r="H41" s="102"/>
      <c r="I41" s="100"/>
      <c r="J41" s="103"/>
      <c r="K41" s="102"/>
      <c r="L41" s="100"/>
      <c r="M41" s="103"/>
      <c r="N41" s="102"/>
      <c r="O41" s="100"/>
      <c r="P41" s="103"/>
      <c r="Q41" s="102"/>
      <c r="R41" s="100"/>
      <c r="S41" s="103"/>
      <c r="T41" s="311"/>
      <c r="U41" s="19"/>
      <c r="V41" s="112"/>
    </row>
    <row r="42" spans="2:22" ht="21" x14ac:dyDescent="0.25">
      <c r="B42" s="6"/>
      <c r="C42" s="320"/>
      <c r="D42" s="323"/>
      <c r="E42" s="104"/>
      <c r="F42" s="105"/>
      <c r="G42" s="106"/>
      <c r="H42" s="104"/>
      <c r="I42" s="105"/>
      <c r="J42" s="106"/>
      <c r="K42" s="104"/>
      <c r="L42" s="105"/>
      <c r="M42" s="106"/>
      <c r="N42" s="104"/>
      <c r="O42" s="105"/>
      <c r="P42" s="106"/>
      <c r="Q42" s="104"/>
      <c r="R42" s="105"/>
      <c r="S42" s="106"/>
      <c r="T42" s="311"/>
      <c r="U42" s="19"/>
      <c r="V42" s="112"/>
    </row>
    <row r="43" spans="2:22" ht="21" x14ac:dyDescent="0.25">
      <c r="B43" s="6" t="s">
        <v>4</v>
      </c>
      <c r="C43" s="320"/>
      <c r="D43" s="323"/>
      <c r="E43" s="104"/>
      <c r="F43" s="105"/>
      <c r="G43" s="106"/>
      <c r="H43" s="104"/>
      <c r="I43" s="105"/>
      <c r="J43" s="106"/>
      <c r="K43" s="104"/>
      <c r="L43" s="105"/>
      <c r="M43" s="106"/>
      <c r="N43" s="104"/>
      <c r="O43" s="105"/>
      <c r="P43" s="106"/>
      <c r="Q43" s="104"/>
      <c r="R43" s="105"/>
      <c r="S43" s="106"/>
      <c r="T43" s="311"/>
      <c r="U43" s="19"/>
      <c r="V43" s="112"/>
    </row>
    <row r="44" spans="2:22" ht="21" x14ac:dyDescent="0.25">
      <c r="B44" s="304"/>
      <c r="C44" s="320"/>
      <c r="D44" s="323"/>
      <c r="E44" s="104"/>
      <c r="F44" s="105"/>
      <c r="G44" s="106"/>
      <c r="H44" s="104"/>
      <c r="I44" s="105"/>
      <c r="J44" s="106"/>
      <c r="K44" s="104"/>
      <c r="L44" s="105"/>
      <c r="M44" s="106"/>
      <c r="N44" s="104"/>
      <c r="O44" s="105"/>
      <c r="P44" s="106"/>
      <c r="Q44" s="104"/>
      <c r="R44" s="105"/>
      <c r="S44" s="106"/>
      <c r="T44" s="311"/>
      <c r="U44" s="19"/>
      <c r="V44" s="112"/>
    </row>
    <row r="45" spans="2:22" ht="21" x14ac:dyDescent="0.25">
      <c r="B45" s="304"/>
      <c r="C45" s="321"/>
      <c r="D45" s="323"/>
      <c r="E45" s="104"/>
      <c r="F45" s="105"/>
      <c r="G45" s="106"/>
      <c r="H45" s="104"/>
      <c r="I45" s="105"/>
      <c r="J45" s="106"/>
      <c r="K45" s="104"/>
      <c r="L45" s="105"/>
      <c r="M45" s="106"/>
      <c r="N45" s="104"/>
      <c r="O45" s="105"/>
      <c r="P45" s="106"/>
      <c r="Q45" s="104"/>
      <c r="R45" s="105"/>
      <c r="S45" s="106"/>
      <c r="T45" s="311"/>
      <c r="U45" s="19"/>
      <c r="V45" s="112"/>
    </row>
    <row r="46" spans="2:22" ht="21" x14ac:dyDescent="0.25">
      <c r="B46" s="305"/>
      <c r="C46" s="8"/>
      <c r="D46" s="323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11"/>
      <c r="U46" s="19"/>
      <c r="V46" s="112"/>
    </row>
    <row r="47" spans="2:22" ht="21" x14ac:dyDescent="0.25">
      <c r="B47" s="7"/>
      <c r="C47" s="13"/>
      <c r="D47" s="323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2"/>
      <c r="U47" s="19"/>
      <c r="V47" s="112"/>
    </row>
    <row r="48" spans="2:22" ht="21" thickBot="1" x14ac:dyDescent="0.3">
      <c r="B48" s="15"/>
      <c r="C48" s="10"/>
      <c r="D48" s="324"/>
      <c r="E48" s="326"/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45743.462027083333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N4:P4"/>
    <mergeCell ref="Q4:S4"/>
    <mergeCell ref="B8:B10"/>
    <mergeCell ref="B17:B19"/>
    <mergeCell ref="H13:J13"/>
    <mergeCell ref="N13:P13"/>
    <mergeCell ref="Q13:S13"/>
    <mergeCell ref="E31:G31"/>
    <mergeCell ref="B35:B37"/>
    <mergeCell ref="Q31:S31"/>
    <mergeCell ref="H22:J22"/>
    <mergeCell ref="E30:T30"/>
    <mergeCell ref="K22:M22"/>
    <mergeCell ref="C40:C45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E13:G1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113學年度第2學期第8週午餐菜單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 t="str">
        <f>IF(午餐設計表!B4&lt;&gt;"",午餐設計表!B4,"")</f>
        <v/>
      </c>
      <c r="C6" s="351" t="str">
        <f>RIGHT(IF(午餐設計表!B8&lt;&gt;"",午餐設計表!B8,""),1)</f>
        <v/>
      </c>
      <c r="D6" s="24" t="str">
        <f>IF(午餐設計表!D4&gt;"",午餐設計表!D4,"")</f>
        <v/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/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 t="str">
        <f>IF(午餐設計表!B6&lt;&gt;"",午餐設計表!B6,"")</f>
        <v/>
      </c>
      <c r="C8" s="346"/>
      <c r="D8" s="24" t="str">
        <f>IF(午餐設計表!H4&gt;"",午餐設計表!H4,"")</f>
        <v/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/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/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/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4</v>
      </c>
      <c r="C13" s="345" t="str">
        <f>RIGHT(IF(午餐設計表!B17&lt;&gt;"",午餐設計表!B17,""),1)</f>
        <v>二</v>
      </c>
      <c r="D13" s="31" t="str">
        <f>IF(午餐設計表!D13&gt;"",午餐設計表!D13,"")</f>
        <v>白米飯(361葷+21素)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香滷豬排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1</v>
      </c>
      <c r="C15" s="346"/>
      <c r="D15" s="24" t="str">
        <f>IF(午餐設計表!H13&gt;"",午餐設計表!H13,"")</f>
        <v>菇菇炒蛋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日式關東煮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炒高麗菜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榨菜肉絲湯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/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4</v>
      </c>
      <c r="C20" s="345" t="str">
        <f>RIGHT(IF(午餐設計表!B26&lt;&gt;"",午餐設計表!B26,""),1)</f>
        <v>三</v>
      </c>
      <c r="D20" s="31" t="str">
        <f>IF(午餐設計表!D22&gt;"",午餐設計表!D22,"")</f>
        <v>五穀米飯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沙茶肉片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2</v>
      </c>
      <c r="C22" s="346"/>
      <c r="D22" s="24" t="str">
        <f>IF(午餐設計表!H22&gt;"",午餐設計表!H22,"")</f>
        <v>小瓜玉米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紅燒雙結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炒履歷蚵白菜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菜頭排骨湯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光泉鮮奶(381+10備)(精進)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 t="str">
        <f>IF(午餐設計表!B31&lt;&gt;"",午餐設計表!B31,"")</f>
        <v/>
      </c>
      <c r="C27" s="345" t="str">
        <f>RIGHT(IF(午餐設計表!B35&lt;&gt;"",午餐設計表!B35,""),1)</f>
        <v/>
      </c>
      <c r="D27" s="31" t="str">
        <f>IF(午餐設計表!D31&gt;"",午餐設計表!D31,"")</f>
        <v/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/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 t="str">
        <f>IF(午餐設計表!B33&lt;&gt;"",午餐設計表!B33,"")</f>
        <v/>
      </c>
      <c r="C29" s="346"/>
      <c r="D29" s="24" t="str">
        <f>IF(午餐設計表!H31&gt;"",午餐設計表!H31,"")</f>
        <v/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/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/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/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 t="str">
        <f>IF(午餐設計表!B40&lt;&gt;"",午餐設計表!B40,"")</f>
        <v/>
      </c>
      <c r="C34" s="345" t="str">
        <f>RIGHT(IF(午餐設計表!B44&lt;&gt;"",午餐設計表!B44,""),1)</f>
        <v/>
      </c>
      <c r="D34" s="31" t="str">
        <f>IF(午餐設計表!D40&gt;"",午餐設計表!D40,"")</f>
        <v/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/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 t="str">
        <f>IF(午餐設計表!B42&lt;&gt;"",午餐設計表!B42,"")</f>
        <v/>
      </c>
      <c r="C36" s="346"/>
      <c r="D36" s="24" t="str">
        <f>IF(午餐設計表!H40&gt;"",午餐設計表!H40,"")</f>
        <v/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/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/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/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/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113學年度第2學期第8週午餐菜單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0</v>
      </c>
      <c r="B4" s="51">
        <f>午餐設計表!D4</f>
        <v>0</v>
      </c>
      <c r="C4" s="51" t="s">
        <v>34</v>
      </c>
      <c r="D4" s="51" t="s">
        <v>35</v>
      </c>
      <c r="E4" s="51">
        <f>午餐設計表!E4</f>
        <v>0</v>
      </c>
      <c r="F4" s="51"/>
      <c r="G4" s="51" t="s">
        <v>35</v>
      </c>
      <c r="H4" s="51">
        <f>午餐設計表!H4</f>
        <v>0</v>
      </c>
      <c r="I4" s="51"/>
      <c r="J4" s="51" t="s">
        <v>35</v>
      </c>
      <c r="K4" s="51">
        <f>午餐設計表!K4</f>
        <v>0</v>
      </c>
      <c r="L4" s="51"/>
      <c r="M4" s="51" t="s">
        <v>35</v>
      </c>
      <c r="N4" s="51">
        <f>午餐設計表!N4</f>
        <v>0</v>
      </c>
      <c r="O4" s="51"/>
      <c r="P4" s="51" t="s">
        <v>35</v>
      </c>
      <c r="Q4" s="51">
        <f>午餐設計表!Q4</f>
        <v>0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>
        <f>午餐設計表!X4</f>
        <v>0</v>
      </c>
    </row>
    <row r="5" spans="1:23" ht="27.75" customHeight="1" x14ac:dyDescent="0.3">
      <c r="A5" s="55" t="s">
        <v>38</v>
      </c>
      <c r="B5" s="56"/>
      <c r="C5" s="56"/>
      <c r="D5" s="57"/>
      <c r="E5" s="56">
        <f>午餐設計表!E5</f>
        <v>0</v>
      </c>
      <c r="F5" s="56"/>
      <c r="G5" s="57">
        <f>午餐設計表!F5</f>
        <v>0</v>
      </c>
      <c r="H5" s="56">
        <f>午餐設計表!H5</f>
        <v>0</v>
      </c>
      <c r="I5" s="56"/>
      <c r="J5" s="57">
        <f>午餐設計表!I5</f>
        <v>0</v>
      </c>
      <c r="K5" s="56">
        <f>午餐設計表!K5</f>
        <v>0</v>
      </c>
      <c r="L5" s="56"/>
      <c r="M5" s="57">
        <f>午餐設計表!L5</f>
        <v>0</v>
      </c>
      <c r="N5" s="56">
        <f>午餐設計表!N5</f>
        <v>0</v>
      </c>
      <c r="O5" s="56"/>
      <c r="P5" s="57">
        <f>午餐設計表!O5</f>
        <v>0</v>
      </c>
      <c r="Q5" s="56">
        <f>午餐設計表!Q5</f>
        <v>0</v>
      </c>
      <c r="R5" s="56"/>
      <c r="S5" s="57">
        <f>午餐設計表!R5</f>
        <v>0</v>
      </c>
      <c r="T5" s="354"/>
      <c r="U5" s="58">
        <f>午餐設計表!V5</f>
        <v>0</v>
      </c>
      <c r="V5" s="59" t="s">
        <v>39</v>
      </c>
      <c r="W5" s="60">
        <f>午餐設計表!X5</f>
        <v>0</v>
      </c>
    </row>
    <row r="6" spans="1:23" ht="27.75" customHeight="1" x14ac:dyDescent="0.3">
      <c r="A6" s="55">
        <f>午餐設計表!B6</f>
        <v>0</v>
      </c>
      <c r="B6" s="56"/>
      <c r="C6" s="56"/>
      <c r="D6" s="57"/>
      <c r="E6" s="56">
        <f>午餐設計表!E6</f>
        <v>0</v>
      </c>
      <c r="F6" s="56"/>
      <c r="G6" s="57">
        <f>午餐設計表!F6</f>
        <v>0</v>
      </c>
      <c r="H6" s="56">
        <f>午餐設計表!H6</f>
        <v>0</v>
      </c>
      <c r="I6" s="56"/>
      <c r="J6" s="57">
        <f>午餐設計表!I6</f>
        <v>0</v>
      </c>
      <c r="K6" s="56">
        <f>午餐設計表!K6</f>
        <v>0</v>
      </c>
      <c r="L6" s="56"/>
      <c r="M6" s="57">
        <f>午餐設計表!L6</f>
        <v>0</v>
      </c>
      <c r="N6" s="56">
        <f>午餐設計表!N6</f>
        <v>0</v>
      </c>
      <c r="O6" s="56"/>
      <c r="P6" s="57">
        <f>午餐設計表!O6</f>
        <v>0</v>
      </c>
      <c r="Q6" s="56">
        <f>午餐設計表!Q6</f>
        <v>0</v>
      </c>
      <c r="R6" s="56"/>
      <c r="S6" s="57">
        <f>午餐設計表!R6</f>
        <v>0</v>
      </c>
      <c r="T6" s="354"/>
      <c r="U6" s="61" t="s">
        <v>40</v>
      </c>
      <c r="V6" s="62" t="s">
        <v>41</v>
      </c>
      <c r="W6" s="60">
        <f>午餐設計表!X6</f>
        <v>0</v>
      </c>
    </row>
    <row r="7" spans="1:23" ht="27.75" customHeight="1" x14ac:dyDescent="0.3">
      <c r="A7" s="55" t="s">
        <v>42</v>
      </c>
      <c r="B7" s="56"/>
      <c r="C7" s="56"/>
      <c r="D7" s="57"/>
      <c r="E7" s="56">
        <f>午餐設計表!E7</f>
        <v>0</v>
      </c>
      <c r="F7" s="63"/>
      <c r="G7" s="57">
        <f>午餐設計表!F7</f>
        <v>0</v>
      </c>
      <c r="H7" s="56">
        <f>午餐設計表!H7</f>
        <v>0</v>
      </c>
      <c r="I7" s="63"/>
      <c r="J7" s="57">
        <f>午餐設計表!I7</f>
        <v>0</v>
      </c>
      <c r="K7" s="56">
        <f>午餐設計表!K7</f>
        <v>0</v>
      </c>
      <c r="L7" s="63"/>
      <c r="M7" s="57">
        <f>午餐設計表!L7</f>
        <v>0</v>
      </c>
      <c r="N7" s="56">
        <f>午餐設計表!N7</f>
        <v>0</v>
      </c>
      <c r="O7" s="63"/>
      <c r="P7" s="57">
        <f>午餐設計表!O7</f>
        <v>0</v>
      </c>
      <c r="Q7" s="56">
        <f>午餐設計表!Q7</f>
        <v>0</v>
      </c>
      <c r="R7" s="63"/>
      <c r="S7" s="57">
        <f>午餐設計表!R7</f>
        <v>0</v>
      </c>
      <c r="T7" s="354"/>
      <c r="U7" s="58">
        <f>午餐設計表!V6</f>
        <v>0</v>
      </c>
      <c r="V7" s="62" t="s">
        <v>43</v>
      </c>
      <c r="W7" s="60">
        <f>午餐設計表!X7</f>
        <v>0</v>
      </c>
    </row>
    <row r="8" spans="1:23" ht="27.75" customHeight="1" x14ac:dyDescent="0.3">
      <c r="A8" s="356" t="s">
        <v>44</v>
      </c>
      <c r="B8" s="56">
        <f>午餐設計表!E8</f>
        <v>0</v>
      </c>
      <c r="C8" s="56"/>
      <c r="D8" s="57">
        <f>午餐設計表!F8</f>
        <v>0</v>
      </c>
      <c r="E8" s="56">
        <f>午餐設計表!E8</f>
        <v>0</v>
      </c>
      <c r="F8" s="63"/>
      <c r="G8" s="57">
        <f>午餐設計表!F8</f>
        <v>0</v>
      </c>
      <c r="H8" s="56">
        <f>午餐設計表!H8</f>
        <v>0</v>
      </c>
      <c r="I8" s="63"/>
      <c r="J8" s="57">
        <f>午餐設計表!I8</f>
        <v>0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>
        <f>午餐設計表!Q8</f>
        <v>0</v>
      </c>
      <c r="R8" s="63"/>
      <c r="S8" s="57">
        <f>午餐設計表!R8</f>
        <v>0</v>
      </c>
      <c r="T8" s="354"/>
      <c r="U8" s="61" t="s">
        <v>45</v>
      </c>
      <c r="V8" s="62" t="s">
        <v>46</v>
      </c>
      <c r="W8" s="60">
        <f>午餐設計表!X8</f>
        <v>0</v>
      </c>
    </row>
    <row r="9" spans="1:23" ht="27.75" customHeight="1" x14ac:dyDescent="0.3">
      <c r="A9" s="356"/>
      <c r="B9" s="56">
        <f>午餐設計表!E9</f>
        <v>0</v>
      </c>
      <c r="C9" s="56"/>
      <c r="D9" s="57">
        <f>午餐設計表!F9</f>
        <v>0</v>
      </c>
      <c r="E9" s="56">
        <f>午餐設計表!E9</f>
        <v>0</v>
      </c>
      <c r="F9" s="63"/>
      <c r="G9" s="57">
        <f>午餐設計表!F9</f>
        <v>0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>
        <f>午餐設計表!V7</f>
        <v>0</v>
      </c>
      <c r="V9" s="64" t="s">
        <v>47</v>
      </c>
      <c r="W9" s="60">
        <f>午餐設計表!X9</f>
        <v>0</v>
      </c>
    </row>
    <row r="10" spans="1:23" ht="27.75" customHeight="1" x14ac:dyDescent="0.25">
      <c r="A10" s="65" t="s">
        <v>48</v>
      </c>
      <c r="B10" s="56">
        <f>午餐設計表!E10</f>
        <v>0</v>
      </c>
      <c r="C10" s="63"/>
      <c r="D10" s="57">
        <f>午餐設計表!F10</f>
        <v>0</v>
      </c>
      <c r="E10" s="56">
        <f>午餐設計表!E10</f>
        <v>0</v>
      </c>
      <c r="F10" s="63"/>
      <c r="G10" s="57">
        <f>午餐設計表!F10</f>
        <v>0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0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>
        <f>午餐設計表!V4</f>
        <v>0</v>
      </c>
      <c r="V11" s="71"/>
      <c r="W11" s="72"/>
    </row>
    <row r="12" spans="1:23" ht="27.75" customHeight="1" x14ac:dyDescent="0.3">
      <c r="A12" s="50">
        <f>午餐設計表!B13</f>
        <v>4</v>
      </c>
      <c r="B12" s="51" t="str">
        <f>午餐設計表!D13</f>
        <v>白米飯(361葷+21素)</v>
      </c>
      <c r="C12" s="51" t="s">
        <v>34</v>
      </c>
      <c r="D12" s="51"/>
      <c r="E12" s="51" t="str">
        <f>午餐設計表!E13</f>
        <v>香滷豬排</v>
      </c>
      <c r="F12" s="51"/>
      <c r="G12" s="51"/>
      <c r="H12" s="51" t="str">
        <f>午餐設計表!H13</f>
        <v>菇菇炒蛋</v>
      </c>
      <c r="I12" s="51"/>
      <c r="J12" s="51"/>
      <c r="K12" s="51" t="str">
        <f>午餐設計表!K13</f>
        <v>日式關東煮</v>
      </c>
      <c r="L12" s="51"/>
      <c r="M12" s="51"/>
      <c r="N12" s="51" t="str">
        <f>午餐設計表!N13</f>
        <v>炒高麗菜</v>
      </c>
      <c r="O12" s="51"/>
      <c r="P12" s="51"/>
      <c r="Q12" s="51" t="str">
        <f>午餐設計表!Q13</f>
        <v>榨菜肉絲湯</v>
      </c>
      <c r="R12" s="51"/>
      <c r="S12" s="51"/>
      <c r="T12" s="353">
        <f>午餐設計表!T13</f>
        <v>0</v>
      </c>
      <c r="U12" s="52" t="s">
        <v>36</v>
      </c>
      <c r="V12" s="53" t="s">
        <v>37</v>
      </c>
      <c r="W12" s="54" t="str">
        <f>午餐設計表!X13</f>
        <v>4.6份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里肌肉片(12)(井野)片</v>
      </c>
      <c r="F13" s="56"/>
      <c r="G13" s="57">
        <f>午餐設計表!F14</f>
        <v>361</v>
      </c>
      <c r="H13" s="56" t="str">
        <f>午餐設計表!H14</f>
        <v>洗選蛋(QR)</v>
      </c>
      <c r="I13" s="56"/>
      <c r="J13" s="57">
        <f>午餐設計表!I14</f>
        <v>21</v>
      </c>
      <c r="K13" s="56" t="str">
        <f>午餐設計表!K14</f>
        <v>菜頭(切大丁)</v>
      </c>
      <c r="L13" s="56"/>
      <c r="M13" s="57">
        <f>午餐設計表!L14</f>
        <v>12</v>
      </c>
      <c r="N13" s="56" t="str">
        <f>午餐設計表!N14</f>
        <v>高麗菜(切實重)</v>
      </c>
      <c r="O13" s="56"/>
      <c r="P13" s="57">
        <f>午餐設計表!O14</f>
        <v>29</v>
      </c>
      <c r="Q13" s="56" t="str">
        <f>午餐設計表!Q14</f>
        <v>榨菜絲-不辣</v>
      </c>
      <c r="R13" s="56"/>
      <c r="S13" s="57">
        <f>午餐設計表!R14</f>
        <v>7</v>
      </c>
      <c r="T13" s="354"/>
      <c r="U13" s="58" t="str">
        <f>午餐設計表!V14</f>
        <v>79.1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1</v>
      </c>
      <c r="B14" s="56"/>
      <c r="C14" s="56"/>
      <c r="D14" s="57"/>
      <c r="E14" s="56" t="str">
        <f>午餐設計表!E15</f>
        <v>里肌肉片(12)(井野)片(備)</v>
      </c>
      <c r="F14" s="56"/>
      <c r="G14" s="57">
        <f>午餐設計表!F15</f>
        <v>20</v>
      </c>
      <c r="H14" s="56" t="str">
        <f>午餐設計表!H15</f>
        <v>袖珍菇(QR)</v>
      </c>
      <c r="I14" s="56"/>
      <c r="J14" s="57">
        <f>午餐設計表!I15</f>
        <v>5</v>
      </c>
      <c r="K14" s="56" t="str">
        <f>午餐設計表!K15</f>
        <v>杏鮑菇A(切中丁)</v>
      </c>
      <c r="L14" s="56"/>
      <c r="M14" s="57">
        <f>午餐設計表!L15</f>
        <v>5</v>
      </c>
      <c r="N14" s="56" t="str">
        <f>午餐設計表!N15</f>
        <v>碎蒜(0.6K/包)</v>
      </c>
      <c r="O14" s="56"/>
      <c r="P14" s="57">
        <f>午餐設計表!O15</f>
        <v>1</v>
      </c>
      <c r="Q14" s="56" t="str">
        <f>午餐設計表!Q15</f>
        <v>溫體肉絲(井野)(臺灣)</v>
      </c>
      <c r="R14" s="56"/>
      <c r="S14" s="57">
        <f>午餐設計表!R15</f>
        <v>2</v>
      </c>
      <c r="T14" s="354"/>
      <c r="U14" s="61" t="s">
        <v>40</v>
      </c>
      <c r="V14" s="62" t="s">
        <v>41</v>
      </c>
      <c r="W14" s="60" t="str">
        <f>午餐設計表!X15</f>
        <v>3.1份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酸菜絲(真空)(醃漬品)</v>
      </c>
      <c r="F15" s="63"/>
      <c r="G15" s="57">
        <f>午餐設計表!F16</f>
        <v>6</v>
      </c>
      <c r="H15" s="56" t="str">
        <f>午餐設計表!H16</f>
        <v>金針菇(QR)</v>
      </c>
      <c r="I15" s="63"/>
      <c r="J15" s="57">
        <f>午餐設計表!I16</f>
        <v>5</v>
      </c>
      <c r="K15" s="56" t="str">
        <f>午餐設計表!K16</f>
        <v>米血切丁(CAS)</v>
      </c>
      <c r="L15" s="63"/>
      <c r="M15" s="57">
        <f>午餐設計表!L16</f>
        <v>5</v>
      </c>
      <c r="N15" s="56" t="str">
        <f>午餐設計表!N16</f>
        <v>紅蘿蔔(切絲)</v>
      </c>
      <c r="O15" s="63"/>
      <c r="P15" s="57">
        <f>午餐設計表!O16</f>
        <v>1</v>
      </c>
      <c r="Q15" s="56" t="str">
        <f>午餐設計表!Q16</f>
        <v>金針菇(QR)</v>
      </c>
      <c r="R15" s="63"/>
      <c r="S15" s="57">
        <f>午餐設計表!R16</f>
        <v>2</v>
      </c>
      <c r="T15" s="354"/>
      <c r="U15" s="58" t="str">
        <f>午餐設計表!V15</f>
        <v>26.3 g</v>
      </c>
      <c r="V15" s="62" t="s">
        <v>43</v>
      </c>
      <c r="W15" s="60" t="str">
        <f>午餐設計表!X16</f>
        <v>2.0份</v>
      </c>
    </row>
    <row r="16" spans="1:23" ht="27.75" customHeight="1" x14ac:dyDescent="0.3">
      <c r="A16" s="356" t="s">
        <v>50</v>
      </c>
      <c r="B16" s="63"/>
      <c r="C16" s="63"/>
      <c r="D16" s="57"/>
      <c r="E16" s="56" t="str">
        <f>午餐設計表!E17</f>
        <v>滷包(30g-小包)</v>
      </c>
      <c r="F16" s="63"/>
      <c r="G16" s="57">
        <f>午餐設計表!F17</f>
        <v>4</v>
      </c>
      <c r="H16" s="56" t="str">
        <f>午餐設計表!H17</f>
        <v>紅蘿蔔(切絲)</v>
      </c>
      <c r="I16" s="63"/>
      <c r="J16" s="57">
        <f>午餐設計表!I17</f>
        <v>2</v>
      </c>
      <c r="K16" s="56" t="str">
        <f>午餐設計表!K17</f>
        <v>貢丸(小)(國產)</v>
      </c>
      <c r="L16" s="63"/>
      <c r="M16" s="57">
        <f>午餐設計表!L17</f>
        <v>5</v>
      </c>
      <c r="N16" s="56">
        <f>午餐設計表!N17</f>
        <v>0</v>
      </c>
      <c r="O16" s="63"/>
      <c r="P16" s="57">
        <f>午餐設計表!O17</f>
        <v>0</v>
      </c>
      <c r="Q16" s="56" t="str">
        <f>午餐設計表!Q17</f>
        <v>薑絲(0.6K/包)</v>
      </c>
      <c r="R16" s="63"/>
      <c r="S16" s="57">
        <f>午餐設計表!R17</f>
        <v>0.5</v>
      </c>
      <c r="T16" s="354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56"/>
      <c r="B17" s="63"/>
      <c r="C17" s="63"/>
      <c r="D17" s="57"/>
      <c r="E17" s="56" t="str">
        <f>午餐設計表!E18</f>
        <v>蒜仁(0.6K/包)</v>
      </c>
      <c r="F17" s="63"/>
      <c r="G17" s="57">
        <f>午餐設計表!F18</f>
        <v>1</v>
      </c>
      <c r="H17" s="56">
        <f>午餐設計表!H18</f>
        <v>0</v>
      </c>
      <c r="I17" s="63"/>
      <c r="J17" s="57">
        <f>午餐設計表!I18</f>
        <v>0</v>
      </c>
      <c r="K17" s="56" t="str">
        <f>午餐設計表!K18</f>
        <v>柴魚片小(300g)</v>
      </c>
      <c r="L17" s="63"/>
      <c r="M17" s="57">
        <f>午餐設計表!L18</f>
        <v>1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20.4 g</v>
      </c>
      <c r="V17" s="64" t="s">
        <v>47</v>
      </c>
      <c r="W17" s="60" t="str">
        <f>午餐設計表!X18</f>
        <v>1.6份</v>
      </c>
    </row>
    <row r="18" spans="1:23" ht="27.75" customHeight="1" x14ac:dyDescent="0.25">
      <c r="A18" s="65" t="s">
        <v>48</v>
      </c>
      <c r="B18" s="63"/>
      <c r="C18" s="63"/>
      <c r="D18" s="57"/>
      <c r="E18" s="56" t="str">
        <f>午餐設計表!E19</f>
        <v>蔥(0.5K/把)</v>
      </c>
      <c r="F18" s="63"/>
      <c r="G18" s="57">
        <f>午餐設計表!F19</f>
        <v>1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 t="str">
        <f>午餐設計表!E20</f>
        <v>薑片(0.6K/包)</v>
      </c>
      <c r="F19" s="63"/>
      <c r="G19" s="57">
        <f>午餐設計表!F20</f>
        <v>1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637大卡</v>
      </c>
      <c r="V19" s="74"/>
      <c r="W19" s="75"/>
    </row>
    <row r="20" spans="1:23" ht="27.75" customHeight="1" x14ac:dyDescent="0.3">
      <c r="A20" s="50">
        <f>午餐設計表!B22</f>
        <v>4</v>
      </c>
      <c r="B20" s="51" t="str">
        <f>午餐設計表!D22</f>
        <v>五穀米飯</v>
      </c>
      <c r="C20" s="51" t="s">
        <v>34</v>
      </c>
      <c r="D20" s="51"/>
      <c r="E20" s="51" t="str">
        <f>午餐設計表!E22</f>
        <v>沙茶肉片</v>
      </c>
      <c r="F20" s="51"/>
      <c r="G20" s="51"/>
      <c r="H20" s="51" t="str">
        <f>午餐設計表!H22</f>
        <v>小瓜玉米</v>
      </c>
      <c r="I20" s="51"/>
      <c r="J20" s="51"/>
      <c r="K20" s="51" t="str">
        <f>午餐設計表!K22</f>
        <v>紅燒雙結</v>
      </c>
      <c r="L20" s="51"/>
      <c r="M20" s="51"/>
      <c r="N20" s="51" t="str">
        <f>午餐設計表!N22</f>
        <v>炒履歷蚵白菜</v>
      </c>
      <c r="O20" s="51"/>
      <c r="P20" s="51"/>
      <c r="Q20" s="51" t="str">
        <f>午餐設計表!Q22</f>
        <v>菜頭排骨湯</v>
      </c>
      <c r="R20" s="51"/>
      <c r="S20" s="51"/>
      <c r="T20" s="353" t="str">
        <f>午餐設計表!T22</f>
        <v>光泉鮮奶(381+10備)(精進)</v>
      </c>
      <c r="U20" s="52" t="s">
        <v>36</v>
      </c>
      <c r="V20" s="53" t="s">
        <v>37</v>
      </c>
      <c r="W20" s="54" t="str">
        <f>午餐設計表!X22</f>
        <v>5.3份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溫體肉片(井野)(臺灣)</v>
      </c>
      <c r="F21" s="56"/>
      <c r="G21" s="57">
        <f>午餐設計表!F23</f>
        <v>27</v>
      </c>
      <c r="H21" s="56" t="str">
        <f>午餐設計表!H23</f>
        <v>玉米粒(QR-K)</v>
      </c>
      <c r="I21" s="56"/>
      <c r="J21" s="57">
        <f>午餐設計表!I23</f>
        <v>15</v>
      </c>
      <c r="K21" s="56" t="str">
        <f>午餐設計表!K23</f>
        <v>海帶結</v>
      </c>
      <c r="L21" s="56"/>
      <c r="M21" s="57">
        <f>午餐設計表!L23</f>
        <v>12</v>
      </c>
      <c r="N21" s="56" t="str">
        <f>午餐設計表!N23</f>
        <v>履歷蚵白菜(切實重)</v>
      </c>
      <c r="O21" s="56"/>
      <c r="P21" s="57">
        <f>午餐設計表!O23</f>
        <v>29</v>
      </c>
      <c r="Q21" s="56" t="str">
        <f>午餐設計表!Q23</f>
        <v>菜頭(切中丁)</v>
      </c>
      <c r="R21" s="56"/>
      <c r="S21" s="57">
        <f>午餐設計表!R23</f>
        <v>12</v>
      </c>
      <c r="T21" s="354"/>
      <c r="U21" s="58" t="str">
        <f>午餐設計表!V23</f>
        <v>95.0 g</v>
      </c>
      <c r="V21" s="59" t="s">
        <v>39</v>
      </c>
      <c r="W21" s="60" t="str">
        <f>午餐設計表!X23</f>
        <v>0.9份</v>
      </c>
    </row>
    <row r="22" spans="1:23" ht="27.75" customHeight="1" x14ac:dyDescent="0.3">
      <c r="A22" s="55">
        <f>午餐設計表!B24</f>
        <v>2</v>
      </c>
      <c r="B22" s="56"/>
      <c r="C22" s="56"/>
      <c r="D22" s="56"/>
      <c r="E22" s="56" t="str">
        <f>午餐設計表!E24</f>
        <v>洋蔥(切大丁)</v>
      </c>
      <c r="F22" s="56"/>
      <c r="G22" s="57">
        <f>午餐設計表!F24</f>
        <v>11</v>
      </c>
      <c r="H22" s="56" t="str">
        <f>午餐設計表!H24</f>
        <v>小黃瓜(切小丁)</v>
      </c>
      <c r="I22" s="56"/>
      <c r="J22" s="57">
        <f>午餐設計表!I24</f>
        <v>6</v>
      </c>
      <c r="K22" s="56" t="str">
        <f>午餐設計表!K24</f>
        <v>非基改豆干結</v>
      </c>
      <c r="L22" s="56"/>
      <c r="M22" s="57">
        <f>午餐設計表!L24</f>
        <v>12</v>
      </c>
      <c r="N22" s="56" t="str">
        <f>午餐設計表!N24</f>
        <v>薑絲(0.6K/包)</v>
      </c>
      <c r="O22" s="56"/>
      <c r="P22" s="57">
        <f>午餐設計表!O24</f>
        <v>0.5</v>
      </c>
      <c r="Q22" s="56" t="str">
        <f>午餐設計表!Q24</f>
        <v>小排骨(肉)井野</v>
      </c>
      <c r="R22" s="56"/>
      <c r="S22" s="57">
        <f>午餐設計表!R24</f>
        <v>4</v>
      </c>
      <c r="T22" s="354"/>
      <c r="U22" s="61" t="s">
        <v>40</v>
      </c>
      <c r="V22" s="62" t="s">
        <v>41</v>
      </c>
      <c r="W22" s="60" t="str">
        <f>午餐設計表!X24</f>
        <v>3.1份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沙茶醬牛頭牌(3K)</v>
      </c>
      <c r="F23" s="63"/>
      <c r="G23" s="57">
        <f>午餐設計表!F25</f>
        <v>1</v>
      </c>
      <c r="H23" s="56" t="str">
        <f>午餐設計表!H25</f>
        <v>溫體絞肉(井野)(臺灣)</v>
      </c>
      <c r="I23" s="63"/>
      <c r="J23" s="57">
        <f>午餐設計表!I25</f>
        <v>3</v>
      </c>
      <c r="K23" s="56" t="str">
        <f>午餐設計表!K25</f>
        <v>滷包(30g-小包)</v>
      </c>
      <c r="L23" s="63"/>
      <c r="M23" s="57">
        <f>午餐設計表!L25</f>
        <v>4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香菜(150g/把)</v>
      </c>
      <c r="R23" s="63"/>
      <c r="S23" s="57">
        <f>午餐設計表!R25</f>
        <v>0.5</v>
      </c>
      <c r="T23" s="354"/>
      <c r="U23" s="58" t="str">
        <f>午餐設計表!V24</f>
        <v>37.1 g</v>
      </c>
      <c r="V23" s="62" t="s">
        <v>43</v>
      </c>
      <c r="W23" s="60" t="str">
        <f>午餐設計表!X25</f>
        <v>2.0份</v>
      </c>
    </row>
    <row r="24" spans="1:23" ht="27.75" customHeight="1" x14ac:dyDescent="0.3">
      <c r="A24" s="356" t="s">
        <v>51</v>
      </c>
      <c r="B24" s="56"/>
      <c r="C24" s="56"/>
      <c r="D24" s="56"/>
      <c r="E24" s="56" t="str">
        <f>午餐設計表!E26</f>
        <v>碎蒜(0.6K/包)</v>
      </c>
      <c r="F24" s="63"/>
      <c r="G24" s="57">
        <f>午餐設計表!F26</f>
        <v>1</v>
      </c>
      <c r="H24" s="56" t="str">
        <f>午餐設計表!H26</f>
        <v>紅蘿蔔(切小丁)</v>
      </c>
      <c r="I24" s="63"/>
      <c r="J24" s="57">
        <f>午餐設計表!I26</f>
        <v>3</v>
      </c>
      <c r="K24" s="56" t="str">
        <f>午餐設計表!K26</f>
        <v>鴻喜菇 (QR)</v>
      </c>
      <c r="L24" s="63"/>
      <c r="M24" s="57">
        <f>午餐設計表!L26</f>
        <v>3</v>
      </c>
      <c r="N24" s="56">
        <f>午餐設計表!N26</f>
        <v>0</v>
      </c>
      <c r="O24" s="63"/>
      <c r="P24" s="57">
        <f>午餐設計表!O26</f>
        <v>0</v>
      </c>
      <c r="Q24" s="56">
        <f>午餐設計表!Q26</f>
        <v>0</v>
      </c>
      <c r="R24" s="63"/>
      <c r="S24" s="57">
        <f>午餐設計表!R26</f>
        <v>0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 t="str">
        <f>午餐設計表!E27</f>
        <v>蔥(0.5K/把)</v>
      </c>
      <c r="F25" s="63"/>
      <c r="G25" s="57">
        <f>午餐設計表!F27</f>
        <v>1</v>
      </c>
      <c r="H25" s="56">
        <f>午餐設計表!H27</f>
        <v>0</v>
      </c>
      <c r="I25" s="63"/>
      <c r="J25" s="57">
        <f>午餐設計表!I27</f>
        <v>0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4"/>
      <c r="U25" s="58" t="str">
        <f>午餐設計表!V25</f>
        <v>38.9 g</v>
      </c>
      <c r="V25" s="64" t="s">
        <v>47</v>
      </c>
      <c r="W25" s="60" t="str">
        <f>午餐設計表!X27</f>
        <v>1.7份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381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874大卡</v>
      </c>
      <c r="V27" s="71"/>
      <c r="W27" s="67"/>
    </row>
    <row r="28" spans="1:23" ht="27.75" customHeight="1" x14ac:dyDescent="0.3">
      <c r="A28" s="50">
        <f>午餐設計表!B31</f>
        <v>0</v>
      </c>
      <c r="B28" s="51">
        <f>午餐設計表!D31</f>
        <v>0</v>
      </c>
      <c r="C28" s="51" t="s">
        <v>34</v>
      </c>
      <c r="D28" s="51"/>
      <c r="E28" s="51">
        <f>午餐設計表!E31</f>
        <v>0</v>
      </c>
      <c r="F28" s="51"/>
      <c r="G28" s="51"/>
      <c r="H28" s="51">
        <f>午餐設計表!H31</f>
        <v>0</v>
      </c>
      <c r="I28" s="51"/>
      <c r="J28" s="51"/>
      <c r="K28" s="51">
        <f>午餐設計表!K31</f>
        <v>0</v>
      </c>
      <c r="L28" s="51"/>
      <c r="M28" s="51"/>
      <c r="N28" s="51">
        <f>午餐設計表!N31</f>
        <v>0</v>
      </c>
      <c r="O28" s="51"/>
      <c r="P28" s="51"/>
      <c r="Q28" s="51">
        <f>午餐設計表!Q31</f>
        <v>0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>
        <f>午餐設計表!X31</f>
        <v>0</v>
      </c>
    </row>
    <row r="29" spans="1:23" ht="27.75" customHeight="1" x14ac:dyDescent="0.3">
      <c r="A29" s="55" t="s">
        <v>38</v>
      </c>
      <c r="B29" s="56"/>
      <c r="C29" s="56"/>
      <c r="D29" s="56"/>
      <c r="E29" s="56">
        <f>午餐設計表!E32</f>
        <v>0</v>
      </c>
      <c r="F29" s="56"/>
      <c r="G29" s="57">
        <f>午餐設計表!F32</f>
        <v>0</v>
      </c>
      <c r="H29" s="56">
        <f>午餐設計表!H32</f>
        <v>0</v>
      </c>
      <c r="I29" s="56"/>
      <c r="J29" s="57">
        <f>午餐設計表!I32</f>
        <v>0</v>
      </c>
      <c r="K29" s="56">
        <f>午餐設計表!K32</f>
        <v>0</v>
      </c>
      <c r="L29" s="56"/>
      <c r="M29" s="57">
        <f>午餐設計表!L32</f>
        <v>0</v>
      </c>
      <c r="N29" s="56">
        <f>午餐設計表!N32</f>
        <v>0</v>
      </c>
      <c r="O29" s="56"/>
      <c r="P29" s="57">
        <f>午餐設計表!O32</f>
        <v>0</v>
      </c>
      <c r="Q29" s="56">
        <f>午餐設計表!Q32</f>
        <v>0</v>
      </c>
      <c r="R29" s="56"/>
      <c r="S29" s="57">
        <f>午餐設計表!R32</f>
        <v>0</v>
      </c>
      <c r="T29" s="354"/>
      <c r="U29" s="58">
        <f>午餐設計表!V32</f>
        <v>0</v>
      </c>
      <c r="V29" s="59" t="s">
        <v>39</v>
      </c>
      <c r="W29" s="60">
        <f>午餐設計表!X32</f>
        <v>0</v>
      </c>
    </row>
    <row r="30" spans="1:23" ht="27.75" customHeight="1" x14ac:dyDescent="0.3">
      <c r="A30" s="55">
        <f>午餐設計表!B33</f>
        <v>0</v>
      </c>
      <c r="B30" s="56"/>
      <c r="C30" s="56"/>
      <c r="D30" s="56"/>
      <c r="E30" s="56">
        <f>午餐設計表!E33</f>
        <v>0</v>
      </c>
      <c r="F30" s="56"/>
      <c r="G30" s="57">
        <f>午餐設計表!F33</f>
        <v>0</v>
      </c>
      <c r="H30" s="56">
        <f>午餐設計表!H33</f>
        <v>0</v>
      </c>
      <c r="I30" s="56"/>
      <c r="J30" s="57">
        <f>午餐設計表!I33</f>
        <v>0</v>
      </c>
      <c r="K30" s="56">
        <f>午餐設計表!K33</f>
        <v>0</v>
      </c>
      <c r="L30" s="56"/>
      <c r="M30" s="57">
        <f>午餐設計表!L33</f>
        <v>0</v>
      </c>
      <c r="N30" s="56">
        <f>午餐設計表!N33</f>
        <v>0</v>
      </c>
      <c r="O30" s="56"/>
      <c r="P30" s="57">
        <f>午餐設計表!O33</f>
        <v>0</v>
      </c>
      <c r="Q30" s="56">
        <f>午餐設計表!Q33</f>
        <v>0</v>
      </c>
      <c r="R30" s="56"/>
      <c r="S30" s="57">
        <f>午餐設計表!R33</f>
        <v>0</v>
      </c>
      <c r="T30" s="354"/>
      <c r="U30" s="61" t="s">
        <v>40</v>
      </c>
      <c r="V30" s="62" t="s">
        <v>41</v>
      </c>
      <c r="W30" s="60">
        <f>午餐設計表!X33</f>
        <v>0</v>
      </c>
    </row>
    <row r="31" spans="1:23" ht="27.75" customHeight="1" x14ac:dyDescent="0.3">
      <c r="A31" s="55" t="s">
        <v>42</v>
      </c>
      <c r="B31" s="63"/>
      <c r="C31" s="63"/>
      <c r="D31" s="56"/>
      <c r="E31" s="56">
        <f>午餐設計表!E34</f>
        <v>0</v>
      </c>
      <c r="F31" s="63"/>
      <c r="G31" s="57">
        <f>午餐設計表!F34</f>
        <v>0</v>
      </c>
      <c r="H31" s="56">
        <f>午餐設計表!H34</f>
        <v>0</v>
      </c>
      <c r="I31" s="56"/>
      <c r="J31" s="57">
        <f>午餐設計表!I34</f>
        <v>0</v>
      </c>
      <c r="K31" s="56">
        <f>午餐設計表!K34</f>
        <v>0</v>
      </c>
      <c r="L31" s="63"/>
      <c r="M31" s="57">
        <f>午餐設計表!L34</f>
        <v>0</v>
      </c>
      <c r="N31" s="56">
        <f>午餐設計表!N34</f>
        <v>0</v>
      </c>
      <c r="O31" s="63"/>
      <c r="P31" s="57">
        <f>午餐設計表!O34</f>
        <v>0</v>
      </c>
      <c r="Q31" s="56">
        <f>午餐設計表!Q34</f>
        <v>0</v>
      </c>
      <c r="R31" s="63"/>
      <c r="S31" s="57">
        <f>午餐設計表!R34</f>
        <v>0</v>
      </c>
      <c r="T31" s="354"/>
      <c r="U31" s="58">
        <f>午餐設計表!V33</f>
        <v>0</v>
      </c>
      <c r="V31" s="62" t="s">
        <v>43</v>
      </c>
      <c r="W31" s="60">
        <f>午餐設計表!X34</f>
        <v>0</v>
      </c>
    </row>
    <row r="32" spans="1:23" ht="27.75" customHeight="1" x14ac:dyDescent="0.3">
      <c r="A32" s="356" t="s">
        <v>52</v>
      </c>
      <c r="B32" s="63"/>
      <c r="C32" s="63"/>
      <c r="D32" s="56"/>
      <c r="E32" s="56">
        <f>午餐設計表!E35</f>
        <v>0</v>
      </c>
      <c r="F32" s="63"/>
      <c r="G32" s="57">
        <f>午餐設計表!F35</f>
        <v>0</v>
      </c>
      <c r="H32" s="56">
        <f>午餐設計表!H35</f>
        <v>0</v>
      </c>
      <c r="I32" s="56"/>
      <c r="J32" s="57">
        <f>午餐設計表!I35</f>
        <v>0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4"/>
      <c r="U32" s="61" t="s">
        <v>45</v>
      </c>
      <c r="V32" s="62" t="s">
        <v>46</v>
      </c>
      <c r="W32" s="60">
        <f>午餐設計表!X35</f>
        <v>0</v>
      </c>
    </row>
    <row r="33" spans="1:23" ht="27.75" customHeight="1" x14ac:dyDescent="0.3">
      <c r="A33" s="356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>
        <f>午餐設計表!H36</f>
        <v>0</v>
      </c>
      <c r="I33" s="63"/>
      <c r="J33" s="57">
        <f>午餐設計表!I36</f>
        <v>0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4"/>
      <c r="U33" s="58">
        <f>午餐設計表!V34</f>
        <v>0</v>
      </c>
      <c r="V33" s="64" t="s">
        <v>47</v>
      </c>
      <c r="W33" s="60">
        <f>午餐設計表!X36</f>
        <v>0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0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>
        <f>午餐設計表!V31</f>
        <v>0</v>
      </c>
      <c r="V35" s="74"/>
      <c r="W35" s="67"/>
    </row>
    <row r="36" spans="1:23" ht="27.75" customHeight="1" x14ac:dyDescent="0.3">
      <c r="A36" s="50">
        <f>午餐設計表!B40</f>
        <v>0</v>
      </c>
      <c r="B36" s="51">
        <f>午餐設計表!D40</f>
        <v>0</v>
      </c>
      <c r="C36" s="51" t="s">
        <v>34</v>
      </c>
      <c r="D36" s="51"/>
      <c r="E36" s="51">
        <f>午餐設計表!E40</f>
        <v>0</v>
      </c>
      <c r="F36" s="51"/>
      <c r="G36" s="51"/>
      <c r="H36" s="51">
        <f>午餐設計表!H40</f>
        <v>0</v>
      </c>
      <c r="I36" s="51"/>
      <c r="J36" s="51"/>
      <c r="K36" s="51">
        <f>午餐設計表!K40</f>
        <v>0</v>
      </c>
      <c r="L36" s="51"/>
      <c r="M36" s="51"/>
      <c r="N36" s="51">
        <f>午餐設計表!N40</f>
        <v>0</v>
      </c>
      <c r="O36" s="51"/>
      <c r="P36" s="51"/>
      <c r="Q36" s="51">
        <f>午餐設計表!Q40</f>
        <v>0</v>
      </c>
      <c r="R36" s="51"/>
      <c r="S36" s="51"/>
      <c r="T36" s="353">
        <f>午餐設計表!T40</f>
        <v>0</v>
      </c>
      <c r="U36" s="52" t="s">
        <v>36</v>
      </c>
      <c r="V36" s="53" t="s">
        <v>37</v>
      </c>
      <c r="W36" s="54">
        <f>午餐設計表!X40</f>
        <v>0</v>
      </c>
    </row>
    <row r="37" spans="1:23" ht="27.75" customHeight="1" x14ac:dyDescent="0.3">
      <c r="A37" s="55" t="s">
        <v>38</v>
      </c>
      <c r="B37" s="56"/>
      <c r="C37" s="56"/>
      <c r="D37" s="56"/>
      <c r="E37" s="56">
        <f>午餐設計表!E41</f>
        <v>0</v>
      </c>
      <c r="F37" s="56"/>
      <c r="G37" s="57">
        <f>午餐設計表!F41</f>
        <v>0</v>
      </c>
      <c r="H37" s="56">
        <f>午餐設計表!H41</f>
        <v>0</v>
      </c>
      <c r="I37" s="56"/>
      <c r="J37" s="57">
        <f>午餐設計表!I41</f>
        <v>0</v>
      </c>
      <c r="K37" s="56">
        <f>午餐設計表!K41</f>
        <v>0</v>
      </c>
      <c r="L37" s="56"/>
      <c r="M37" s="57">
        <f>午餐設計表!L41</f>
        <v>0</v>
      </c>
      <c r="N37" s="56">
        <f>午餐設計表!N41</f>
        <v>0</v>
      </c>
      <c r="O37" s="56"/>
      <c r="P37" s="57">
        <f>午餐設計表!O41</f>
        <v>0</v>
      </c>
      <c r="Q37" s="77">
        <f>午餐設計表!Q41</f>
        <v>0</v>
      </c>
      <c r="R37" s="56"/>
      <c r="S37" s="57">
        <f>午餐設計表!R41</f>
        <v>0</v>
      </c>
      <c r="T37" s="354"/>
      <c r="U37" s="58">
        <f>午餐設計表!V41</f>
        <v>0</v>
      </c>
      <c r="V37" s="59" t="s">
        <v>39</v>
      </c>
      <c r="W37" s="60">
        <f>午餐設計表!X41</f>
        <v>0</v>
      </c>
    </row>
    <row r="38" spans="1:23" ht="27.75" customHeight="1" x14ac:dyDescent="0.3">
      <c r="A38" s="55">
        <f>午餐設計表!B42</f>
        <v>0</v>
      </c>
      <c r="B38" s="56"/>
      <c r="C38" s="56"/>
      <c r="D38" s="56"/>
      <c r="E38" s="56">
        <f>午餐設計表!E42</f>
        <v>0</v>
      </c>
      <c r="F38" s="56"/>
      <c r="G38" s="57">
        <f>午餐設計表!F42</f>
        <v>0</v>
      </c>
      <c r="H38" s="56">
        <f>午餐設計表!H42</f>
        <v>0</v>
      </c>
      <c r="I38" s="56"/>
      <c r="J38" s="57">
        <f>午餐設計表!I42</f>
        <v>0</v>
      </c>
      <c r="K38" s="56">
        <f>午餐設計表!K42</f>
        <v>0</v>
      </c>
      <c r="L38" s="56"/>
      <c r="M38" s="78">
        <f>午餐設計表!L42</f>
        <v>0</v>
      </c>
      <c r="N38" s="56">
        <f>午餐設計表!N42</f>
        <v>0</v>
      </c>
      <c r="O38" s="56"/>
      <c r="P38" s="78">
        <f>午餐設計表!O42</f>
        <v>0</v>
      </c>
      <c r="Q38" s="79">
        <f>午餐設計表!Q42</f>
        <v>0</v>
      </c>
      <c r="R38" s="80"/>
      <c r="S38" s="57">
        <f>午餐設計表!R42</f>
        <v>0</v>
      </c>
      <c r="T38" s="354"/>
      <c r="U38" s="61" t="s">
        <v>40</v>
      </c>
      <c r="V38" s="62" t="s">
        <v>41</v>
      </c>
      <c r="W38" s="60">
        <f>午餐設計表!X42</f>
        <v>0</v>
      </c>
    </row>
    <row r="39" spans="1:23" ht="27.75" customHeight="1" x14ac:dyDescent="0.3">
      <c r="A39" s="55" t="s">
        <v>42</v>
      </c>
      <c r="B39" s="56"/>
      <c r="C39" s="56"/>
      <c r="D39" s="56"/>
      <c r="E39" s="56">
        <f>午餐設計表!E43</f>
        <v>0</v>
      </c>
      <c r="F39" s="56"/>
      <c r="G39" s="57">
        <f>午餐設計表!F43</f>
        <v>0</v>
      </c>
      <c r="H39" s="56">
        <f>午餐設計表!H43</f>
        <v>0</v>
      </c>
      <c r="I39" s="63"/>
      <c r="J39" s="57">
        <f>午餐設計表!I43</f>
        <v>0</v>
      </c>
      <c r="K39" s="56">
        <f>午餐設計表!K43</f>
        <v>0</v>
      </c>
      <c r="L39" s="56"/>
      <c r="M39" s="78">
        <f>午餐設計表!L43</f>
        <v>0</v>
      </c>
      <c r="N39" s="56">
        <f>午餐設計表!N43</f>
        <v>0</v>
      </c>
      <c r="O39" s="56"/>
      <c r="P39" s="78">
        <f>午餐設計表!O43</f>
        <v>0</v>
      </c>
      <c r="Q39" s="79">
        <f>午餐設計表!Q43</f>
        <v>0</v>
      </c>
      <c r="R39" s="80"/>
      <c r="S39" s="57">
        <f>午餐設計表!R43</f>
        <v>0</v>
      </c>
      <c r="T39" s="354"/>
      <c r="U39" s="58">
        <f>午餐設計表!V42</f>
        <v>0</v>
      </c>
      <c r="V39" s="62" t="s">
        <v>43</v>
      </c>
      <c r="W39" s="60">
        <f>午餐設計表!X43</f>
        <v>0</v>
      </c>
    </row>
    <row r="40" spans="1:23" ht="27.75" customHeight="1" x14ac:dyDescent="0.3">
      <c r="A40" s="356" t="s">
        <v>53</v>
      </c>
      <c r="B40" s="56"/>
      <c r="C40" s="56"/>
      <c r="D40" s="56"/>
      <c r="E40" s="56">
        <f>午餐設計表!E44</f>
        <v>0</v>
      </c>
      <c r="F40" s="56"/>
      <c r="G40" s="57">
        <f>午餐設計表!F44</f>
        <v>0</v>
      </c>
      <c r="H40" s="56">
        <f>午餐設計表!H44</f>
        <v>0</v>
      </c>
      <c r="I40" s="63"/>
      <c r="J40" s="57">
        <f>午餐設計表!I44</f>
        <v>0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4"/>
      <c r="U40" s="61" t="s">
        <v>45</v>
      </c>
      <c r="V40" s="62" t="s">
        <v>46</v>
      </c>
      <c r="W40" s="60">
        <f>午餐設計表!X44</f>
        <v>0</v>
      </c>
    </row>
    <row r="41" spans="1:23" ht="27.75" customHeight="1" x14ac:dyDescent="0.3">
      <c r="A41" s="356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>
        <f>午餐設計表!H45</f>
        <v>0</v>
      </c>
      <c r="I41" s="63"/>
      <c r="J41" s="57">
        <f>午餐設計表!I45</f>
        <v>0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>
        <f>午餐設計表!V43</f>
        <v>0</v>
      </c>
      <c r="V41" s="64" t="s">
        <v>47</v>
      </c>
      <c r="W41" s="60">
        <f>午餐設計表!X45</f>
        <v>0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0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>
        <f>午餐設計表!V40</f>
        <v>0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113學年度第2學期第8週午餐菜單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0</v>
      </c>
      <c r="D2" s="121" t="s">
        <v>3</v>
      </c>
      <c r="E2" s="121">
        <f>午餐設計表!B6</f>
        <v>0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4</v>
      </c>
      <c r="O2" s="121" t="s">
        <v>3</v>
      </c>
      <c r="P2" s="121">
        <f>午餐設計表!B15</f>
        <v>1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4</v>
      </c>
      <c r="Z2" s="126" t="s">
        <v>61</v>
      </c>
      <c r="AA2" s="126">
        <f>午餐設計表!B24</f>
        <v>2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0</v>
      </c>
      <c r="AK2" s="126" t="s">
        <v>3</v>
      </c>
      <c r="AL2" s="126">
        <f>午餐設計表!B33</f>
        <v>0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0</v>
      </c>
      <c r="AV2" s="126" t="s">
        <v>3</v>
      </c>
      <c r="AW2" s="126">
        <f>午餐設計表!B42</f>
        <v>0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0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381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381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0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0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>
        <f>午餐設計表!D4</f>
        <v>0</v>
      </c>
      <c r="D4" s="369"/>
      <c r="E4" s="369"/>
      <c r="F4" s="369"/>
      <c r="G4" s="369"/>
      <c r="H4" s="374"/>
      <c r="I4" s="135">
        <f>午餐設計表!B12</f>
        <v>0</v>
      </c>
      <c r="J4" s="368"/>
      <c r="K4" s="369"/>
      <c r="L4" s="370"/>
      <c r="M4" s="133" t="s">
        <v>2</v>
      </c>
      <c r="N4" s="368" t="str">
        <f>午餐設計表!D13</f>
        <v>白米飯(361葷+21素)</v>
      </c>
      <c r="O4" s="369"/>
      <c r="P4" s="369"/>
      <c r="Q4" s="369"/>
      <c r="R4" s="369"/>
      <c r="S4" s="374"/>
      <c r="T4" s="135">
        <f>午餐設計表!B21</f>
        <v>381</v>
      </c>
      <c r="U4" s="368"/>
      <c r="V4" s="369"/>
      <c r="W4" s="370"/>
      <c r="X4" s="133" t="s">
        <v>2</v>
      </c>
      <c r="Y4" s="368" t="str">
        <f>午餐設計表!D22</f>
        <v>五穀米飯</v>
      </c>
      <c r="Z4" s="369"/>
      <c r="AA4" s="369"/>
      <c r="AB4" s="369"/>
      <c r="AC4" s="369"/>
      <c r="AD4" s="374"/>
      <c r="AE4" s="135">
        <f>午餐設計表!B30</f>
        <v>381</v>
      </c>
      <c r="AF4" s="368"/>
      <c r="AG4" s="369"/>
      <c r="AH4" s="370"/>
      <c r="AI4" s="133" t="s">
        <v>2</v>
      </c>
      <c r="AJ4" s="368">
        <f>午餐設計表!D31</f>
        <v>0</v>
      </c>
      <c r="AK4" s="369"/>
      <c r="AL4" s="369"/>
      <c r="AM4" s="369"/>
      <c r="AN4" s="369"/>
      <c r="AO4" s="374"/>
      <c r="AP4" s="136">
        <f>午餐設計表!B39</f>
        <v>0</v>
      </c>
      <c r="AQ4" s="373"/>
      <c r="AR4" s="369"/>
      <c r="AS4" s="370"/>
      <c r="AT4" s="131" t="s">
        <v>2</v>
      </c>
      <c r="AU4" s="368">
        <f>午餐設計表!D40</f>
        <v>0</v>
      </c>
      <c r="AV4" s="369"/>
      <c r="AW4" s="369"/>
      <c r="AX4" s="369"/>
      <c r="AY4" s="369"/>
      <c r="AZ4" s="374"/>
      <c r="BA4" s="136">
        <f>午餐設計表!B48</f>
        <v>0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>
        <f>午餐設計表!E4</f>
        <v>0</v>
      </c>
      <c r="C6" s="385">
        <f>午餐設計表!E5</f>
        <v>0</v>
      </c>
      <c r="D6" s="385"/>
      <c r="E6" s="385"/>
      <c r="F6" s="385"/>
      <c r="G6" s="145">
        <f>午餐設計表!F5</f>
        <v>0</v>
      </c>
      <c r="H6" s="146">
        <f>午餐設計表!G5</f>
        <v>0</v>
      </c>
      <c r="I6" s="147" t="e">
        <f t="shared" ref="I6:I12" si="0">G6*1000/$I$4</f>
        <v>#DIV/0!</v>
      </c>
      <c r="J6" s="148"/>
      <c r="K6" s="149"/>
      <c r="L6" s="149">
        <f t="shared" ref="L6:L35" si="1">G6*K6</f>
        <v>0</v>
      </c>
      <c r="M6" s="386" t="str">
        <f>午餐設計表!E13</f>
        <v>香滷豬排</v>
      </c>
      <c r="N6" s="385" t="str">
        <f>午餐設計表!E14</f>
        <v>里肌肉片(12)(井野)片</v>
      </c>
      <c r="O6" s="385"/>
      <c r="P6" s="385"/>
      <c r="Q6" s="385"/>
      <c r="R6" s="150">
        <f>午餐設計表!F14</f>
        <v>361</v>
      </c>
      <c r="S6" s="151" t="str">
        <f>午餐設計表!G14</f>
        <v>片</v>
      </c>
      <c r="T6" s="152">
        <f t="shared" ref="T6:T12" si="2">R6*1000/$T$4</f>
        <v>947.50656167979002</v>
      </c>
      <c r="U6" s="152"/>
      <c r="V6" s="153"/>
      <c r="W6" s="154">
        <f t="shared" ref="W6:W35" si="3">V6*R6</f>
        <v>0</v>
      </c>
      <c r="X6" s="386" t="str">
        <f>午餐設計表!E22</f>
        <v>沙茶肉片</v>
      </c>
      <c r="Y6" s="385" t="str">
        <f>午餐設計表!E23</f>
        <v>溫體肉片(井野)(臺灣)</v>
      </c>
      <c r="Z6" s="385"/>
      <c r="AA6" s="385"/>
      <c r="AB6" s="385"/>
      <c r="AC6" s="155">
        <f>午餐設計表!F23</f>
        <v>27</v>
      </c>
      <c r="AD6" s="156" t="str">
        <f>午餐設計表!G23</f>
        <v>公斤</v>
      </c>
      <c r="AE6" s="157">
        <f t="shared" ref="AE6:AE12" si="4">AC6*1000/$AE$4</f>
        <v>70.866141732283467</v>
      </c>
      <c r="AF6" s="157"/>
      <c r="AG6" s="158"/>
      <c r="AH6" s="159">
        <f t="shared" ref="AH6:AH35" si="5">AG6*AC6</f>
        <v>0</v>
      </c>
      <c r="AI6" s="386">
        <f>午餐設計表!E31</f>
        <v>0</v>
      </c>
      <c r="AJ6" s="385">
        <f>午餐設計表!E32</f>
        <v>0</v>
      </c>
      <c r="AK6" s="385"/>
      <c r="AL6" s="385"/>
      <c r="AM6" s="385"/>
      <c r="AN6" s="150">
        <f>午餐設計表!F32</f>
        <v>0</v>
      </c>
      <c r="AO6" s="160">
        <f>午餐設計表!G32</f>
        <v>0</v>
      </c>
      <c r="AP6" s="161" t="e">
        <f t="shared" ref="AP6:AP12" si="6">AN6*1000/$AP$4</f>
        <v>#DIV/0!</v>
      </c>
      <c r="AQ6" s="162"/>
      <c r="AR6" s="160"/>
      <c r="AS6" s="163">
        <f t="shared" ref="AS6:AS27" si="7">AR6*AN6</f>
        <v>0</v>
      </c>
      <c r="AT6" s="382">
        <f>午餐設計表!E40</f>
        <v>0</v>
      </c>
      <c r="AU6" s="385">
        <f>午餐設計表!E41</f>
        <v>0</v>
      </c>
      <c r="AV6" s="385"/>
      <c r="AW6" s="385"/>
      <c r="AX6" s="385"/>
      <c r="AY6" s="164">
        <f>午餐設計表!F41</f>
        <v>0</v>
      </c>
      <c r="AZ6" s="151">
        <f>午餐設計表!G41</f>
        <v>0</v>
      </c>
      <c r="BA6" s="165" t="e">
        <f t="shared" ref="BA6:BA12" si="8">AY6*1000/$BA$4</f>
        <v>#DIV/0!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>
        <f>午餐設計表!E6</f>
        <v>0</v>
      </c>
      <c r="D7" s="389"/>
      <c r="E7" s="389"/>
      <c r="F7" s="389"/>
      <c r="G7" s="167">
        <f>午餐設計表!F6</f>
        <v>0</v>
      </c>
      <c r="H7" s="168">
        <f>午餐設計表!G6</f>
        <v>0</v>
      </c>
      <c r="I7" s="169" t="e">
        <f t="shared" si="0"/>
        <v>#DIV/0!</v>
      </c>
      <c r="J7" s="169"/>
      <c r="K7" s="170"/>
      <c r="L7" s="149">
        <f t="shared" si="1"/>
        <v>0</v>
      </c>
      <c r="M7" s="387"/>
      <c r="N7" s="389" t="str">
        <f>午餐設計表!E15</f>
        <v>里肌肉片(12)(井野)片(備)</v>
      </c>
      <c r="O7" s="389"/>
      <c r="P7" s="389"/>
      <c r="Q7" s="389"/>
      <c r="R7" s="171">
        <f>午餐設計表!F15</f>
        <v>20</v>
      </c>
      <c r="S7" s="172" t="str">
        <f>午餐設計表!G15</f>
        <v>片</v>
      </c>
      <c r="T7" s="173">
        <f t="shared" si="2"/>
        <v>52.493438320209975</v>
      </c>
      <c r="U7" s="173"/>
      <c r="V7" s="174"/>
      <c r="W7" s="175">
        <f t="shared" si="3"/>
        <v>0</v>
      </c>
      <c r="X7" s="387"/>
      <c r="Y7" s="389" t="str">
        <f>午餐設計表!E24</f>
        <v>洋蔥(切大丁)</v>
      </c>
      <c r="Z7" s="389"/>
      <c r="AA7" s="389"/>
      <c r="AB7" s="389"/>
      <c r="AC7" s="176">
        <f>午餐設計表!F24</f>
        <v>11</v>
      </c>
      <c r="AD7" s="177" t="str">
        <f>午餐設計表!G24</f>
        <v>公斤</v>
      </c>
      <c r="AE7" s="178">
        <f t="shared" si="4"/>
        <v>28.871391076115486</v>
      </c>
      <c r="AF7" s="178"/>
      <c r="AG7" s="179"/>
      <c r="AH7" s="180">
        <f t="shared" si="5"/>
        <v>0</v>
      </c>
      <c r="AI7" s="387"/>
      <c r="AJ7" s="389">
        <f>午餐設計表!E33</f>
        <v>0</v>
      </c>
      <c r="AK7" s="389"/>
      <c r="AL7" s="389"/>
      <c r="AM7" s="389"/>
      <c r="AN7" s="171">
        <f>午餐設計表!F33</f>
        <v>0</v>
      </c>
      <c r="AO7" s="181">
        <f>午餐設計表!G33</f>
        <v>0</v>
      </c>
      <c r="AP7" s="182" t="e">
        <f t="shared" si="6"/>
        <v>#DIV/0!</v>
      </c>
      <c r="AQ7" s="183"/>
      <c r="AR7" s="181"/>
      <c r="AS7" s="184">
        <f t="shared" si="7"/>
        <v>0</v>
      </c>
      <c r="AT7" s="383"/>
      <c r="AU7" s="389">
        <f>午餐設計表!E42</f>
        <v>0</v>
      </c>
      <c r="AV7" s="389"/>
      <c r="AW7" s="389"/>
      <c r="AX7" s="389"/>
      <c r="AY7" s="185">
        <f>午餐設計表!F42</f>
        <v>0</v>
      </c>
      <c r="AZ7" s="172">
        <f>午餐設計表!G42</f>
        <v>0</v>
      </c>
      <c r="BA7" s="186" t="e">
        <f t="shared" si="8"/>
        <v>#DIV/0!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>
        <f>午餐設計表!E7</f>
        <v>0</v>
      </c>
      <c r="D8" s="389"/>
      <c r="E8" s="389"/>
      <c r="F8" s="389"/>
      <c r="G8" s="167">
        <f>午餐設計表!F7</f>
        <v>0</v>
      </c>
      <c r="H8" s="168">
        <f>午餐設計表!G7</f>
        <v>0</v>
      </c>
      <c r="I8" s="169" t="e">
        <f t="shared" si="0"/>
        <v>#DIV/0!</v>
      </c>
      <c r="J8" s="169"/>
      <c r="K8" s="170"/>
      <c r="L8" s="149">
        <f t="shared" si="1"/>
        <v>0</v>
      </c>
      <c r="M8" s="387"/>
      <c r="N8" s="389" t="str">
        <f>午餐設計表!E16</f>
        <v>酸菜絲(真空)(醃漬品)</v>
      </c>
      <c r="O8" s="389"/>
      <c r="P8" s="389"/>
      <c r="Q8" s="389"/>
      <c r="R8" s="171">
        <f>午餐設計表!F16</f>
        <v>6</v>
      </c>
      <c r="S8" s="172" t="str">
        <f>午餐設計表!G16</f>
        <v>公斤</v>
      </c>
      <c r="T8" s="173">
        <f t="shared" si="2"/>
        <v>15.748031496062993</v>
      </c>
      <c r="U8" s="173"/>
      <c r="V8" s="174"/>
      <c r="W8" s="175">
        <f t="shared" si="3"/>
        <v>0</v>
      </c>
      <c r="X8" s="387"/>
      <c r="Y8" s="389" t="str">
        <f>午餐設計表!E25</f>
        <v>沙茶醬牛頭牌(3K)</v>
      </c>
      <c r="Z8" s="389"/>
      <c r="AA8" s="389"/>
      <c r="AB8" s="389"/>
      <c r="AC8" s="176">
        <f>午餐設計表!F25</f>
        <v>1</v>
      </c>
      <c r="AD8" s="177" t="str">
        <f>午餐設計表!G25</f>
        <v>罐</v>
      </c>
      <c r="AE8" s="178">
        <f t="shared" si="4"/>
        <v>2.6246719160104988</v>
      </c>
      <c r="AF8" s="178"/>
      <c r="AG8" s="179"/>
      <c r="AH8" s="180">
        <f t="shared" si="5"/>
        <v>0</v>
      </c>
      <c r="AI8" s="387"/>
      <c r="AJ8" s="389">
        <f>午餐設計表!E34</f>
        <v>0</v>
      </c>
      <c r="AK8" s="389"/>
      <c r="AL8" s="389"/>
      <c r="AM8" s="389"/>
      <c r="AN8" s="171">
        <f>午餐設計表!F34</f>
        <v>0</v>
      </c>
      <c r="AO8" s="181">
        <f>午餐設計表!G34</f>
        <v>0</v>
      </c>
      <c r="AP8" s="182" t="e">
        <f t="shared" si="6"/>
        <v>#DIV/0!</v>
      </c>
      <c r="AQ8" s="183"/>
      <c r="AR8" s="181"/>
      <c r="AS8" s="184">
        <f t="shared" si="7"/>
        <v>0</v>
      </c>
      <c r="AT8" s="383"/>
      <c r="AU8" s="389">
        <f>午餐設計表!E43</f>
        <v>0</v>
      </c>
      <c r="AV8" s="389"/>
      <c r="AW8" s="389"/>
      <c r="AX8" s="389"/>
      <c r="AY8" s="185">
        <f>午餐設計表!F43</f>
        <v>0</v>
      </c>
      <c r="AZ8" s="172">
        <f>午餐設計表!G43</f>
        <v>0</v>
      </c>
      <c r="BA8" s="186" t="e">
        <f t="shared" si="8"/>
        <v>#DIV/0!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>
        <f>午餐設計表!E8</f>
        <v>0</v>
      </c>
      <c r="D9" s="389"/>
      <c r="E9" s="389"/>
      <c r="F9" s="389"/>
      <c r="G9" s="167">
        <f>午餐設計表!F8</f>
        <v>0</v>
      </c>
      <c r="H9" s="168">
        <f>午餐設計表!G8</f>
        <v>0</v>
      </c>
      <c r="I9" s="169" t="e">
        <f t="shared" si="0"/>
        <v>#DIV/0!</v>
      </c>
      <c r="J9" s="169"/>
      <c r="K9" s="170"/>
      <c r="L9" s="149">
        <f t="shared" si="1"/>
        <v>0</v>
      </c>
      <c r="M9" s="387"/>
      <c r="N9" s="389" t="str">
        <f>午餐設計表!E17</f>
        <v>滷包(30g-小包)</v>
      </c>
      <c r="O9" s="389"/>
      <c r="P9" s="389"/>
      <c r="Q9" s="389"/>
      <c r="R9" s="171">
        <f>午餐設計表!F17</f>
        <v>4</v>
      </c>
      <c r="S9" s="172" t="str">
        <f>午餐設計表!G17</f>
        <v>包</v>
      </c>
      <c r="T9" s="173">
        <f t="shared" si="2"/>
        <v>10.498687664041995</v>
      </c>
      <c r="U9" s="173"/>
      <c r="V9" s="174"/>
      <c r="W9" s="175">
        <f t="shared" si="3"/>
        <v>0</v>
      </c>
      <c r="X9" s="387"/>
      <c r="Y9" s="389" t="str">
        <f>午餐設計表!E26</f>
        <v>碎蒜(0.6K/包)</v>
      </c>
      <c r="Z9" s="389"/>
      <c r="AA9" s="389"/>
      <c r="AB9" s="389"/>
      <c r="AC9" s="176">
        <f>午餐設計表!F26</f>
        <v>1</v>
      </c>
      <c r="AD9" s="177" t="str">
        <f>午餐設計表!G26</f>
        <v>包</v>
      </c>
      <c r="AE9" s="178">
        <f t="shared" si="4"/>
        <v>2.6246719160104988</v>
      </c>
      <c r="AF9" s="178"/>
      <c r="AG9" s="179"/>
      <c r="AH9" s="180">
        <f t="shared" si="5"/>
        <v>0</v>
      </c>
      <c r="AI9" s="387"/>
      <c r="AJ9" s="389">
        <f>午餐設計表!E35</f>
        <v>0</v>
      </c>
      <c r="AK9" s="389"/>
      <c r="AL9" s="389"/>
      <c r="AM9" s="389"/>
      <c r="AN9" s="171">
        <f>午餐設計表!F35</f>
        <v>0</v>
      </c>
      <c r="AO9" s="181">
        <f>午餐設計表!G35</f>
        <v>0</v>
      </c>
      <c r="AP9" s="182" t="e">
        <f t="shared" si="6"/>
        <v>#DIV/0!</v>
      </c>
      <c r="AQ9" s="183"/>
      <c r="AR9" s="181"/>
      <c r="AS9" s="184">
        <f t="shared" si="7"/>
        <v>0</v>
      </c>
      <c r="AT9" s="383"/>
      <c r="AU9" s="389">
        <f>午餐設計表!E44</f>
        <v>0</v>
      </c>
      <c r="AV9" s="389"/>
      <c r="AW9" s="389"/>
      <c r="AX9" s="389"/>
      <c r="AY9" s="185">
        <f>午餐設計表!F44</f>
        <v>0</v>
      </c>
      <c r="AZ9" s="172">
        <f>午餐設計表!G44</f>
        <v>0</v>
      </c>
      <c r="BA9" s="186" t="e">
        <f t="shared" si="8"/>
        <v>#DIV/0!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>
        <f>午餐設計表!E9</f>
        <v>0</v>
      </c>
      <c r="D10" s="389"/>
      <c r="E10" s="389"/>
      <c r="F10" s="389"/>
      <c r="G10" s="167">
        <f>午餐設計表!F9</f>
        <v>0</v>
      </c>
      <c r="H10" s="168">
        <f>午餐設計表!G9</f>
        <v>0</v>
      </c>
      <c r="I10" s="169" t="e">
        <f t="shared" si="0"/>
        <v>#DIV/0!</v>
      </c>
      <c r="J10" s="169"/>
      <c r="K10" s="170"/>
      <c r="L10" s="149">
        <f t="shared" si="1"/>
        <v>0</v>
      </c>
      <c r="M10" s="387"/>
      <c r="N10" s="389" t="str">
        <f>午餐設計表!E18</f>
        <v>蒜仁(0.6K/包)</v>
      </c>
      <c r="O10" s="389"/>
      <c r="P10" s="389"/>
      <c r="Q10" s="389"/>
      <c r="R10" s="171">
        <f>午餐設計表!F18</f>
        <v>1</v>
      </c>
      <c r="S10" s="172" t="str">
        <f>午餐設計表!G18</f>
        <v>包</v>
      </c>
      <c r="T10" s="173">
        <f t="shared" si="2"/>
        <v>2.6246719160104988</v>
      </c>
      <c r="U10" s="173"/>
      <c r="V10" s="174"/>
      <c r="W10" s="175">
        <f t="shared" si="3"/>
        <v>0</v>
      </c>
      <c r="X10" s="387"/>
      <c r="Y10" s="389" t="str">
        <f>午餐設計表!E27</f>
        <v>蔥(0.5K/把)</v>
      </c>
      <c r="Z10" s="389"/>
      <c r="AA10" s="389"/>
      <c r="AB10" s="389"/>
      <c r="AC10" s="176">
        <f>午餐設計表!F27</f>
        <v>1</v>
      </c>
      <c r="AD10" s="177" t="str">
        <f>午餐設計表!G27</f>
        <v>把</v>
      </c>
      <c r="AE10" s="178">
        <f t="shared" si="4"/>
        <v>2.6246719160104988</v>
      </c>
      <c r="AF10" s="178"/>
      <c r="AG10" s="179"/>
      <c r="AH10" s="180">
        <f t="shared" si="5"/>
        <v>0</v>
      </c>
      <c r="AI10" s="387"/>
      <c r="AJ10" s="389">
        <f>午餐設計表!E36</f>
        <v>0</v>
      </c>
      <c r="AK10" s="389"/>
      <c r="AL10" s="389"/>
      <c r="AM10" s="389"/>
      <c r="AN10" s="171">
        <f>午餐設計表!F36</f>
        <v>0</v>
      </c>
      <c r="AO10" s="181">
        <f>午餐設計表!G36</f>
        <v>0</v>
      </c>
      <c r="AP10" s="182" t="e">
        <f t="shared" si="6"/>
        <v>#DIV/0!</v>
      </c>
      <c r="AQ10" s="183"/>
      <c r="AR10" s="181"/>
      <c r="AS10" s="184">
        <f t="shared" si="7"/>
        <v>0</v>
      </c>
      <c r="AT10" s="383"/>
      <c r="AU10" s="389">
        <f>午餐設計表!E45</f>
        <v>0</v>
      </c>
      <c r="AV10" s="389"/>
      <c r="AW10" s="389"/>
      <c r="AX10" s="389"/>
      <c r="AY10" s="185">
        <f>午餐設計表!F45</f>
        <v>0</v>
      </c>
      <c r="AZ10" s="172">
        <f>午餐設計表!G45</f>
        <v>0</v>
      </c>
      <c r="BA10" s="186" t="e">
        <f t="shared" si="8"/>
        <v>#DIV/0!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>
        <f>午餐設計表!E10</f>
        <v>0</v>
      </c>
      <c r="D11" s="389"/>
      <c r="E11" s="389"/>
      <c r="F11" s="389"/>
      <c r="G11" s="167">
        <f>午餐設計表!F10</f>
        <v>0</v>
      </c>
      <c r="H11" s="168">
        <f>午餐設計表!G10</f>
        <v>0</v>
      </c>
      <c r="I11" s="169" t="e">
        <f t="shared" si="0"/>
        <v>#DIV/0!</v>
      </c>
      <c r="J11" s="169"/>
      <c r="K11" s="170"/>
      <c r="L11" s="149">
        <f t="shared" si="1"/>
        <v>0</v>
      </c>
      <c r="M11" s="387"/>
      <c r="N11" s="389" t="str">
        <f>午餐設計表!E19</f>
        <v>蔥(0.5K/把)</v>
      </c>
      <c r="O11" s="389"/>
      <c r="P11" s="389"/>
      <c r="Q11" s="389"/>
      <c r="R11" s="171">
        <f>午餐設計表!F19</f>
        <v>1</v>
      </c>
      <c r="S11" s="172" t="str">
        <f>午餐設計表!G19</f>
        <v>把</v>
      </c>
      <c r="T11" s="173">
        <f t="shared" si="2"/>
        <v>2.6246719160104988</v>
      </c>
      <c r="U11" s="173"/>
      <c r="V11" s="174"/>
      <c r="W11" s="175">
        <f t="shared" si="3"/>
        <v>0</v>
      </c>
      <c r="X11" s="387"/>
      <c r="Y11" s="389">
        <f>午餐設計表!E28</f>
        <v>0</v>
      </c>
      <c r="Z11" s="389"/>
      <c r="AA11" s="389"/>
      <c r="AB11" s="389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387"/>
      <c r="AJ11" s="389">
        <f>午餐設計表!E37</f>
        <v>0</v>
      </c>
      <c r="AK11" s="389"/>
      <c r="AL11" s="389"/>
      <c r="AM11" s="389"/>
      <c r="AN11" s="171">
        <f>午餐設計表!F37</f>
        <v>0</v>
      </c>
      <c r="AO11" s="181">
        <f>午餐設計表!G37</f>
        <v>0</v>
      </c>
      <c r="AP11" s="182" t="e">
        <f t="shared" si="6"/>
        <v>#DIV/0!</v>
      </c>
      <c r="AQ11" s="183"/>
      <c r="AR11" s="181"/>
      <c r="AS11" s="184">
        <f t="shared" si="7"/>
        <v>0</v>
      </c>
      <c r="AT11" s="383"/>
      <c r="AU11" s="389">
        <f>午餐設計表!E46</f>
        <v>0</v>
      </c>
      <c r="AV11" s="389"/>
      <c r="AW11" s="389"/>
      <c r="AX11" s="389"/>
      <c r="AY11" s="185">
        <f>午餐設計表!F46</f>
        <v>0</v>
      </c>
      <c r="AZ11" s="172">
        <f>午餐設計表!G46</f>
        <v>0</v>
      </c>
      <c r="BA11" s="186" t="e">
        <f t="shared" si="8"/>
        <v>#DIV/0!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>
        <f>午餐設計表!E11</f>
        <v>0</v>
      </c>
      <c r="D12" s="389"/>
      <c r="E12" s="389"/>
      <c r="F12" s="389"/>
      <c r="G12" s="167">
        <f>午餐設計表!F11</f>
        <v>0</v>
      </c>
      <c r="H12" s="168">
        <f>午餐設計表!G11</f>
        <v>0</v>
      </c>
      <c r="I12" s="169" t="e">
        <f t="shared" si="0"/>
        <v>#DIV/0!</v>
      </c>
      <c r="J12" s="169"/>
      <c r="K12" s="170"/>
      <c r="L12" s="149">
        <f t="shared" si="1"/>
        <v>0</v>
      </c>
      <c r="M12" s="387"/>
      <c r="N12" s="389" t="str">
        <f>午餐設計表!E20</f>
        <v>薑片(0.6K/包)</v>
      </c>
      <c r="O12" s="389"/>
      <c r="P12" s="389"/>
      <c r="Q12" s="389"/>
      <c r="R12" s="171">
        <f>午餐設計表!F20</f>
        <v>1</v>
      </c>
      <c r="S12" s="172" t="str">
        <f>午餐設計表!G20</f>
        <v>包</v>
      </c>
      <c r="T12" s="173">
        <f t="shared" si="2"/>
        <v>2.6246719160104988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 t="e">
        <f t="shared" si="6"/>
        <v>#DIV/0!</v>
      </c>
      <c r="AQ12" s="183"/>
      <c r="AR12" s="181"/>
      <c r="AS12" s="184">
        <f t="shared" si="7"/>
        <v>0</v>
      </c>
      <c r="AT12" s="383"/>
      <c r="AU12" s="389">
        <f>午餐設計表!E47</f>
        <v>0</v>
      </c>
      <c r="AV12" s="389"/>
      <c r="AW12" s="389"/>
      <c r="AX12" s="389"/>
      <c r="AY12" s="185">
        <f>午餐設計表!F47</f>
        <v>0</v>
      </c>
      <c r="AZ12" s="172">
        <f>午餐設計表!G47</f>
        <v>0</v>
      </c>
      <c r="BA12" s="186" t="e">
        <f t="shared" si="8"/>
        <v>#DIV/0!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>
        <f>午餐設計表!H4</f>
        <v>0</v>
      </c>
      <c r="C15" s="385">
        <f>午餐設計表!H5</f>
        <v>0</v>
      </c>
      <c r="D15" s="385"/>
      <c r="E15" s="385"/>
      <c r="F15" s="385"/>
      <c r="G15" s="150">
        <f>午餐設計表!I5</f>
        <v>0</v>
      </c>
      <c r="H15" s="218">
        <f>午餐設計表!J5</f>
        <v>0</v>
      </c>
      <c r="I15" s="147" t="e">
        <f t="shared" ref="I15:I21" si="10">G15*1000/$I$4</f>
        <v>#DIV/0!</v>
      </c>
      <c r="J15" s="147"/>
      <c r="K15" s="149"/>
      <c r="L15" s="149">
        <f t="shared" si="1"/>
        <v>0</v>
      </c>
      <c r="M15" s="394" t="str">
        <f>午餐設計表!H13</f>
        <v>菇菇炒蛋</v>
      </c>
      <c r="N15" s="385" t="str">
        <f>午餐設計表!H14</f>
        <v>洗選蛋(QR)</v>
      </c>
      <c r="O15" s="385"/>
      <c r="P15" s="385"/>
      <c r="Q15" s="385"/>
      <c r="R15" s="150">
        <f>午餐設計表!I14</f>
        <v>21</v>
      </c>
      <c r="S15" s="151" t="str">
        <f>午餐設計表!J14</f>
        <v>公斤</v>
      </c>
      <c r="T15" s="152">
        <f t="shared" ref="T15:T21" si="11">R15*1000/$T$4</f>
        <v>55.118110236220474</v>
      </c>
      <c r="U15" s="152"/>
      <c r="V15" s="153"/>
      <c r="W15" s="154">
        <f t="shared" si="3"/>
        <v>0</v>
      </c>
      <c r="X15" s="394" t="str">
        <f>午餐設計表!H22</f>
        <v>小瓜玉米</v>
      </c>
      <c r="Y15" s="385" t="str">
        <f>午餐設計表!H23</f>
        <v>玉米粒(QR-K)</v>
      </c>
      <c r="Z15" s="385"/>
      <c r="AA15" s="385"/>
      <c r="AB15" s="385"/>
      <c r="AC15" s="150">
        <f>午餐設計表!I23</f>
        <v>15</v>
      </c>
      <c r="AD15" s="151" t="str">
        <f>午餐設計表!J23</f>
        <v>公斤</v>
      </c>
      <c r="AE15" s="157">
        <f t="shared" ref="AE15:AE21" si="12">AC15*1000/$AE$4</f>
        <v>39.370078740157481</v>
      </c>
      <c r="AF15" s="157"/>
      <c r="AG15" s="158"/>
      <c r="AH15" s="159">
        <f t="shared" si="5"/>
        <v>0</v>
      </c>
      <c r="AI15" s="394">
        <f>午餐設計表!H31</f>
        <v>0</v>
      </c>
      <c r="AJ15" s="385">
        <f>午餐設計表!H32</f>
        <v>0</v>
      </c>
      <c r="AK15" s="385"/>
      <c r="AL15" s="385"/>
      <c r="AM15" s="385"/>
      <c r="AN15" s="150">
        <f>午餐設計表!I32</f>
        <v>0</v>
      </c>
      <c r="AO15" s="219">
        <f>午餐設計表!J32</f>
        <v>0</v>
      </c>
      <c r="AP15" s="161" t="e">
        <f t="shared" ref="AP15:AP21" si="13">AN15*1000/$AP$4</f>
        <v>#DIV/0!</v>
      </c>
      <c r="AQ15" s="162"/>
      <c r="AR15" s="220"/>
      <c r="AS15" s="221">
        <f t="shared" si="7"/>
        <v>0</v>
      </c>
      <c r="AT15" s="391">
        <f>午餐設計表!H40</f>
        <v>0</v>
      </c>
      <c r="AU15" s="385">
        <f>午餐設計表!H41</f>
        <v>0</v>
      </c>
      <c r="AV15" s="385"/>
      <c r="AW15" s="385"/>
      <c r="AX15" s="385"/>
      <c r="AY15" s="164">
        <f>午餐設計表!I41</f>
        <v>0</v>
      </c>
      <c r="AZ15" s="222">
        <f>午餐設計表!J41</f>
        <v>0</v>
      </c>
      <c r="BA15" s="165" t="e">
        <f t="shared" ref="BA15:BA21" si="14">AY15*1000/$BA$4</f>
        <v>#DIV/0!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>
        <f>午餐設計表!H6</f>
        <v>0</v>
      </c>
      <c r="D16" s="389"/>
      <c r="E16" s="389"/>
      <c r="F16" s="389"/>
      <c r="G16" s="171">
        <f>午餐設計表!I6</f>
        <v>0</v>
      </c>
      <c r="H16" s="224">
        <f>午餐設計表!J6</f>
        <v>0</v>
      </c>
      <c r="I16" s="169" t="e">
        <f t="shared" si="10"/>
        <v>#DIV/0!</v>
      </c>
      <c r="J16" s="169"/>
      <c r="K16" s="170"/>
      <c r="L16" s="149">
        <f t="shared" si="1"/>
        <v>0</v>
      </c>
      <c r="M16" s="395"/>
      <c r="N16" s="389" t="str">
        <f>午餐設計表!H15</f>
        <v>袖珍菇(QR)</v>
      </c>
      <c r="O16" s="389"/>
      <c r="P16" s="389"/>
      <c r="Q16" s="389"/>
      <c r="R16" s="171">
        <f>午餐設計表!I15</f>
        <v>5</v>
      </c>
      <c r="S16" s="172" t="str">
        <f>午餐設計表!J15</f>
        <v>公斤</v>
      </c>
      <c r="T16" s="173">
        <f t="shared" si="11"/>
        <v>13.123359580052494</v>
      </c>
      <c r="U16" s="173"/>
      <c r="V16" s="174"/>
      <c r="W16" s="175">
        <f t="shared" si="3"/>
        <v>0</v>
      </c>
      <c r="X16" s="395"/>
      <c r="Y16" s="389" t="str">
        <f>午餐設計表!H24</f>
        <v>小黃瓜(切小丁)</v>
      </c>
      <c r="Z16" s="389"/>
      <c r="AA16" s="389"/>
      <c r="AB16" s="389"/>
      <c r="AC16" s="171">
        <f>午餐設計表!I24</f>
        <v>6</v>
      </c>
      <c r="AD16" s="172" t="str">
        <f>午餐設計表!J24</f>
        <v>公斤</v>
      </c>
      <c r="AE16" s="178">
        <f t="shared" si="12"/>
        <v>15.748031496062993</v>
      </c>
      <c r="AF16" s="178"/>
      <c r="AG16" s="179"/>
      <c r="AH16" s="180">
        <f t="shared" si="5"/>
        <v>0</v>
      </c>
      <c r="AI16" s="395"/>
      <c r="AJ16" s="389">
        <f>午餐設計表!H33</f>
        <v>0</v>
      </c>
      <c r="AK16" s="389"/>
      <c r="AL16" s="389"/>
      <c r="AM16" s="389"/>
      <c r="AN16" s="171">
        <f>午餐設計表!I33</f>
        <v>0</v>
      </c>
      <c r="AO16" s="225">
        <f>午餐設計表!J33</f>
        <v>0</v>
      </c>
      <c r="AP16" s="182" t="e">
        <f t="shared" si="13"/>
        <v>#DIV/0!</v>
      </c>
      <c r="AQ16" s="183"/>
      <c r="AR16" s="181"/>
      <c r="AS16" s="184">
        <f t="shared" si="7"/>
        <v>0</v>
      </c>
      <c r="AT16" s="392"/>
      <c r="AU16" s="389">
        <f>午餐設計表!H42</f>
        <v>0</v>
      </c>
      <c r="AV16" s="389"/>
      <c r="AW16" s="389"/>
      <c r="AX16" s="389"/>
      <c r="AY16" s="185">
        <f>午餐設計表!I42</f>
        <v>0</v>
      </c>
      <c r="AZ16" s="226">
        <f>午餐設計表!J42</f>
        <v>0</v>
      </c>
      <c r="BA16" s="186" t="e">
        <f t="shared" si="14"/>
        <v>#DIV/0!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>
        <f>午餐設計表!H7</f>
        <v>0</v>
      </c>
      <c r="D17" s="389"/>
      <c r="E17" s="389"/>
      <c r="F17" s="389"/>
      <c r="G17" s="171">
        <f>午餐設計表!I7</f>
        <v>0</v>
      </c>
      <c r="H17" s="224">
        <f>午餐設計表!J7</f>
        <v>0</v>
      </c>
      <c r="I17" s="169" t="e">
        <f t="shared" si="10"/>
        <v>#DIV/0!</v>
      </c>
      <c r="J17" s="169"/>
      <c r="K17" s="170"/>
      <c r="L17" s="149">
        <f t="shared" si="1"/>
        <v>0</v>
      </c>
      <c r="M17" s="395"/>
      <c r="N17" s="389" t="str">
        <f>午餐設計表!H16</f>
        <v>金針菇(QR)</v>
      </c>
      <c r="O17" s="389"/>
      <c r="P17" s="389"/>
      <c r="Q17" s="389"/>
      <c r="R17" s="171">
        <f>午餐設計表!I16</f>
        <v>5</v>
      </c>
      <c r="S17" s="172" t="str">
        <f>午餐設計表!J16</f>
        <v>公斤</v>
      </c>
      <c r="T17" s="173">
        <f t="shared" si="11"/>
        <v>13.123359580052494</v>
      </c>
      <c r="U17" s="173"/>
      <c r="V17" s="174"/>
      <c r="W17" s="175">
        <f t="shared" si="3"/>
        <v>0</v>
      </c>
      <c r="X17" s="395"/>
      <c r="Y17" s="389" t="str">
        <f>午餐設計表!H25</f>
        <v>溫體絞肉(井野)(臺灣)</v>
      </c>
      <c r="Z17" s="389"/>
      <c r="AA17" s="389"/>
      <c r="AB17" s="389"/>
      <c r="AC17" s="171">
        <f>午餐設計表!I25</f>
        <v>3</v>
      </c>
      <c r="AD17" s="172" t="str">
        <f>午餐設計表!J25</f>
        <v>公斤</v>
      </c>
      <c r="AE17" s="178">
        <f t="shared" si="12"/>
        <v>7.8740157480314963</v>
      </c>
      <c r="AF17" s="178"/>
      <c r="AG17" s="179"/>
      <c r="AH17" s="180">
        <f t="shared" si="5"/>
        <v>0</v>
      </c>
      <c r="AI17" s="395"/>
      <c r="AJ17" s="389">
        <f>午餐設計表!H34</f>
        <v>0</v>
      </c>
      <c r="AK17" s="389"/>
      <c r="AL17" s="389"/>
      <c r="AM17" s="389"/>
      <c r="AN17" s="171">
        <f>午餐設計表!I34</f>
        <v>0</v>
      </c>
      <c r="AO17" s="225">
        <f>午餐設計表!J34</f>
        <v>0</v>
      </c>
      <c r="AP17" s="182" t="e">
        <f t="shared" si="13"/>
        <v>#DIV/0!</v>
      </c>
      <c r="AQ17" s="183"/>
      <c r="AR17" s="181"/>
      <c r="AS17" s="184">
        <f t="shared" si="7"/>
        <v>0</v>
      </c>
      <c r="AT17" s="392"/>
      <c r="AU17" s="389">
        <f>午餐設計表!H43</f>
        <v>0</v>
      </c>
      <c r="AV17" s="389"/>
      <c r="AW17" s="389"/>
      <c r="AX17" s="389"/>
      <c r="AY17" s="185">
        <f>午餐設計表!I43</f>
        <v>0</v>
      </c>
      <c r="AZ17" s="226">
        <f>午餐設計表!J43</f>
        <v>0</v>
      </c>
      <c r="BA17" s="186" t="e">
        <f t="shared" si="14"/>
        <v>#DIV/0!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>
        <f>午餐設計表!H8</f>
        <v>0</v>
      </c>
      <c r="D18" s="389"/>
      <c r="E18" s="389"/>
      <c r="F18" s="389"/>
      <c r="G18" s="171">
        <f>午餐設計表!I8</f>
        <v>0</v>
      </c>
      <c r="H18" s="224">
        <f>午餐設計表!J8</f>
        <v>0</v>
      </c>
      <c r="I18" s="169" t="e">
        <f t="shared" si="10"/>
        <v>#DIV/0!</v>
      </c>
      <c r="J18" s="169"/>
      <c r="K18" s="170"/>
      <c r="L18" s="149">
        <f t="shared" si="1"/>
        <v>0</v>
      </c>
      <c r="M18" s="395"/>
      <c r="N18" s="389" t="str">
        <f>午餐設計表!H17</f>
        <v>紅蘿蔔(切絲)</v>
      </c>
      <c r="O18" s="389"/>
      <c r="P18" s="389"/>
      <c r="Q18" s="389"/>
      <c r="R18" s="171">
        <f>午餐設計表!I17</f>
        <v>2</v>
      </c>
      <c r="S18" s="172" t="str">
        <f>午餐設計表!J17</f>
        <v>公斤</v>
      </c>
      <c r="T18" s="173">
        <f t="shared" si="11"/>
        <v>5.2493438320209975</v>
      </c>
      <c r="U18" s="173"/>
      <c r="V18" s="174"/>
      <c r="W18" s="175">
        <f t="shared" si="3"/>
        <v>0</v>
      </c>
      <c r="X18" s="395"/>
      <c r="Y18" s="389" t="str">
        <f>午餐設計表!H26</f>
        <v>紅蘿蔔(切小丁)</v>
      </c>
      <c r="Z18" s="389"/>
      <c r="AA18" s="389"/>
      <c r="AB18" s="389"/>
      <c r="AC18" s="171">
        <f>午餐設計表!I26</f>
        <v>3</v>
      </c>
      <c r="AD18" s="172" t="str">
        <f>午餐設計表!J26</f>
        <v>公斤</v>
      </c>
      <c r="AE18" s="178">
        <f t="shared" si="12"/>
        <v>7.8740157480314963</v>
      </c>
      <c r="AF18" s="178"/>
      <c r="AG18" s="179"/>
      <c r="AH18" s="180">
        <f t="shared" si="5"/>
        <v>0</v>
      </c>
      <c r="AI18" s="395"/>
      <c r="AJ18" s="389">
        <f>午餐設計表!H35</f>
        <v>0</v>
      </c>
      <c r="AK18" s="389"/>
      <c r="AL18" s="389"/>
      <c r="AM18" s="389"/>
      <c r="AN18" s="171">
        <f>午餐設計表!I35</f>
        <v>0</v>
      </c>
      <c r="AO18" s="225">
        <f>午餐設計表!J35</f>
        <v>0</v>
      </c>
      <c r="AP18" s="182" t="e">
        <f t="shared" si="13"/>
        <v>#DIV/0!</v>
      </c>
      <c r="AQ18" s="183"/>
      <c r="AR18" s="181"/>
      <c r="AS18" s="184">
        <f t="shared" si="7"/>
        <v>0</v>
      </c>
      <c r="AT18" s="392"/>
      <c r="AU18" s="389">
        <f>午餐設計表!H44</f>
        <v>0</v>
      </c>
      <c r="AV18" s="389"/>
      <c r="AW18" s="389"/>
      <c r="AX18" s="389"/>
      <c r="AY18" s="185">
        <f>午餐設計表!I44</f>
        <v>0</v>
      </c>
      <c r="AZ18" s="226">
        <f>午餐設計表!J44</f>
        <v>0</v>
      </c>
      <c r="BA18" s="186" t="e">
        <f t="shared" si="14"/>
        <v>#DIV/0!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>
        <f>午餐設計表!H9</f>
        <v>0</v>
      </c>
      <c r="D19" s="389"/>
      <c r="E19" s="389"/>
      <c r="F19" s="389"/>
      <c r="G19" s="171">
        <f>午餐設計表!I9</f>
        <v>0</v>
      </c>
      <c r="H19" s="224">
        <f>午餐設計表!J9</f>
        <v>0</v>
      </c>
      <c r="I19" s="169" t="e">
        <f t="shared" si="10"/>
        <v>#DIV/0!</v>
      </c>
      <c r="J19" s="169"/>
      <c r="K19" s="170"/>
      <c r="L19" s="149">
        <f t="shared" si="1"/>
        <v>0</v>
      </c>
      <c r="M19" s="395"/>
      <c r="N19" s="389">
        <f>午餐設計表!H18</f>
        <v>0</v>
      </c>
      <c r="O19" s="389"/>
      <c r="P19" s="389"/>
      <c r="Q19" s="389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395"/>
      <c r="Y19" s="389">
        <f>午餐設計表!H27</f>
        <v>0</v>
      </c>
      <c r="Z19" s="389"/>
      <c r="AA19" s="389"/>
      <c r="AB19" s="389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395"/>
      <c r="AJ19" s="389">
        <f>午餐設計表!H36</f>
        <v>0</v>
      </c>
      <c r="AK19" s="389"/>
      <c r="AL19" s="389"/>
      <c r="AM19" s="389"/>
      <c r="AN19" s="171">
        <f>午餐設計表!I36</f>
        <v>0</v>
      </c>
      <c r="AO19" s="225">
        <f>午餐設計表!J36</f>
        <v>0</v>
      </c>
      <c r="AP19" s="182" t="e">
        <f t="shared" si="13"/>
        <v>#DIV/0!</v>
      </c>
      <c r="AQ19" s="183"/>
      <c r="AR19" s="181"/>
      <c r="AS19" s="184">
        <f t="shared" si="7"/>
        <v>0</v>
      </c>
      <c r="AT19" s="392"/>
      <c r="AU19" s="389">
        <f>午餐設計表!H45</f>
        <v>0</v>
      </c>
      <c r="AV19" s="389"/>
      <c r="AW19" s="389"/>
      <c r="AX19" s="389"/>
      <c r="AY19" s="185">
        <f>午餐設計表!I45</f>
        <v>0</v>
      </c>
      <c r="AZ19" s="226">
        <f>午餐設計表!J45</f>
        <v>0</v>
      </c>
      <c r="BA19" s="186" t="e">
        <f t="shared" si="14"/>
        <v>#DIV/0!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 t="e">
        <f t="shared" si="10"/>
        <v>#DIV/0!</v>
      </c>
      <c r="J20" s="169"/>
      <c r="K20" s="170"/>
      <c r="L20" s="149">
        <f t="shared" si="1"/>
        <v>0</v>
      </c>
      <c r="M20" s="395"/>
      <c r="N20" s="389">
        <f>午餐設計表!H19</f>
        <v>0</v>
      </c>
      <c r="O20" s="389"/>
      <c r="P20" s="389"/>
      <c r="Q20" s="389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395"/>
      <c r="Y20" s="389">
        <f>午餐設計表!H28</f>
        <v>0</v>
      </c>
      <c r="Z20" s="389"/>
      <c r="AA20" s="389"/>
      <c r="AB20" s="389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 t="e">
        <f t="shared" si="13"/>
        <v>#DIV/0!</v>
      </c>
      <c r="AQ20" s="183"/>
      <c r="AR20" s="181"/>
      <c r="AS20" s="184">
        <f t="shared" si="7"/>
        <v>0</v>
      </c>
      <c r="AT20" s="392"/>
      <c r="AU20" s="389">
        <f>午餐設計表!H46</f>
        <v>0</v>
      </c>
      <c r="AV20" s="389"/>
      <c r="AW20" s="389"/>
      <c r="AX20" s="389"/>
      <c r="AY20" s="185">
        <f>午餐設計表!I46</f>
        <v>0</v>
      </c>
      <c r="AZ20" s="226">
        <f>午餐設計表!J46</f>
        <v>0</v>
      </c>
      <c r="BA20" s="186" t="e">
        <f t="shared" si="14"/>
        <v>#DIV/0!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 t="e">
        <f t="shared" si="10"/>
        <v>#DIV/0!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 t="e">
        <f t="shared" si="13"/>
        <v>#DIV/0!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 t="e">
        <f t="shared" si="14"/>
        <v>#DIV/0!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>
        <f>午餐設計表!K4</f>
        <v>0</v>
      </c>
      <c r="C23" s="385">
        <f>午餐設計表!K5</f>
        <v>0</v>
      </c>
      <c r="D23" s="385"/>
      <c r="E23" s="385"/>
      <c r="F23" s="385"/>
      <c r="G23" s="150">
        <f>午餐設計表!L5</f>
        <v>0</v>
      </c>
      <c r="H23" s="151">
        <f>午餐設計表!M5</f>
        <v>0</v>
      </c>
      <c r="I23" s="147" t="e">
        <f t="shared" ref="I23:I34" si="15">G23*1000/$I$4</f>
        <v>#DIV/0!</v>
      </c>
      <c r="J23" s="147"/>
      <c r="K23" s="149"/>
      <c r="L23" s="149">
        <f t="shared" si="1"/>
        <v>0</v>
      </c>
      <c r="M23" s="394" t="str">
        <f>午餐設計表!K13</f>
        <v>日式關東煮</v>
      </c>
      <c r="N23" s="385" t="str">
        <f>午餐設計表!K14</f>
        <v>菜頭(切大丁)</v>
      </c>
      <c r="O23" s="385"/>
      <c r="P23" s="385"/>
      <c r="Q23" s="385"/>
      <c r="R23" s="150">
        <f>午餐設計表!L14</f>
        <v>12</v>
      </c>
      <c r="S23" s="151" t="str">
        <f>午餐設計表!M14</f>
        <v>公斤</v>
      </c>
      <c r="T23" s="152">
        <f t="shared" ref="T23:T34" si="16">R23*1000/$T$4</f>
        <v>31.496062992125985</v>
      </c>
      <c r="U23" s="152"/>
      <c r="V23" s="153"/>
      <c r="W23" s="154">
        <f t="shared" si="3"/>
        <v>0</v>
      </c>
      <c r="X23" s="394" t="str">
        <f>午餐設計表!K22</f>
        <v>紅燒雙結</v>
      </c>
      <c r="Y23" s="385" t="str">
        <f>午餐設計表!K23</f>
        <v>海帶結</v>
      </c>
      <c r="Z23" s="385"/>
      <c r="AA23" s="385"/>
      <c r="AB23" s="385"/>
      <c r="AC23" s="155">
        <f>午餐設計表!L23</f>
        <v>12</v>
      </c>
      <c r="AD23" s="156" t="str">
        <f>午餐設計表!M23</f>
        <v>公斤</v>
      </c>
      <c r="AE23" s="157">
        <f t="shared" ref="AE23:AE34" si="17">AC23*1000/$AE$4</f>
        <v>31.496062992125985</v>
      </c>
      <c r="AF23" s="157"/>
      <c r="AG23" s="158"/>
      <c r="AH23" s="159">
        <f t="shared" si="5"/>
        <v>0</v>
      </c>
      <c r="AI23" s="394">
        <f>午餐設計表!K31</f>
        <v>0</v>
      </c>
      <c r="AJ23" s="385">
        <f>午餐設計表!K32</f>
        <v>0</v>
      </c>
      <c r="AK23" s="385"/>
      <c r="AL23" s="385"/>
      <c r="AM23" s="385"/>
      <c r="AN23" s="150">
        <f>午餐設計表!L32</f>
        <v>0</v>
      </c>
      <c r="AO23" s="219">
        <f>午餐設計表!M32</f>
        <v>0</v>
      </c>
      <c r="AP23" s="161" t="e">
        <f t="shared" ref="AP23:AP34" si="18">AN23*1000/$AP$4</f>
        <v>#DIV/0!</v>
      </c>
      <c r="AQ23" s="162"/>
      <c r="AR23" s="220"/>
      <c r="AS23" s="221">
        <f t="shared" si="7"/>
        <v>0</v>
      </c>
      <c r="AT23" s="391">
        <f>午餐設計表!K40</f>
        <v>0</v>
      </c>
      <c r="AU23" s="385">
        <f>午餐設計表!K41</f>
        <v>0</v>
      </c>
      <c r="AV23" s="385"/>
      <c r="AW23" s="385"/>
      <c r="AX23" s="385"/>
      <c r="AY23" s="164">
        <f>午餐設計表!L41</f>
        <v>0</v>
      </c>
      <c r="AZ23" s="151">
        <f>午餐設計表!M41</f>
        <v>0</v>
      </c>
      <c r="BA23" s="165" t="e">
        <f t="shared" ref="BA23:BA34" si="19">AY23*1000/$BA$4</f>
        <v>#DIV/0!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>
        <f>午餐設計表!K6</f>
        <v>0</v>
      </c>
      <c r="D24" s="389"/>
      <c r="E24" s="389"/>
      <c r="F24" s="389"/>
      <c r="G24" s="171">
        <f>午餐設計表!L6</f>
        <v>0</v>
      </c>
      <c r="H24" s="172">
        <f>午餐設計表!M6</f>
        <v>0</v>
      </c>
      <c r="I24" s="169" t="e">
        <f t="shared" si="15"/>
        <v>#DIV/0!</v>
      </c>
      <c r="J24" s="169"/>
      <c r="K24" s="170"/>
      <c r="L24" s="149">
        <f t="shared" si="1"/>
        <v>0</v>
      </c>
      <c r="M24" s="395"/>
      <c r="N24" s="389" t="str">
        <f>午餐設計表!K15</f>
        <v>杏鮑菇A(切中丁)</v>
      </c>
      <c r="O24" s="389"/>
      <c r="P24" s="389"/>
      <c r="Q24" s="389"/>
      <c r="R24" s="171">
        <f>午餐設計表!L15</f>
        <v>5</v>
      </c>
      <c r="S24" s="172" t="str">
        <f>午餐設計表!M15</f>
        <v>公斤</v>
      </c>
      <c r="T24" s="173">
        <f t="shared" si="16"/>
        <v>13.123359580052494</v>
      </c>
      <c r="U24" s="173"/>
      <c r="V24" s="174"/>
      <c r="W24" s="175">
        <f t="shared" si="3"/>
        <v>0</v>
      </c>
      <c r="X24" s="395"/>
      <c r="Y24" s="389" t="str">
        <f>午餐設計表!K24</f>
        <v>非基改豆干結</v>
      </c>
      <c r="Z24" s="389"/>
      <c r="AA24" s="389"/>
      <c r="AB24" s="389"/>
      <c r="AC24" s="176">
        <f>午餐設計表!L24</f>
        <v>12</v>
      </c>
      <c r="AD24" s="177" t="str">
        <f>午餐設計表!M24</f>
        <v>公斤</v>
      </c>
      <c r="AE24" s="178">
        <f t="shared" si="17"/>
        <v>31.496062992125985</v>
      </c>
      <c r="AF24" s="178"/>
      <c r="AG24" s="179"/>
      <c r="AH24" s="180">
        <f t="shared" si="5"/>
        <v>0</v>
      </c>
      <c r="AI24" s="395"/>
      <c r="AJ24" s="389">
        <f>午餐設計表!K33</f>
        <v>0</v>
      </c>
      <c r="AK24" s="389"/>
      <c r="AL24" s="389"/>
      <c r="AM24" s="389"/>
      <c r="AN24" s="171">
        <f>午餐設計表!L33</f>
        <v>0</v>
      </c>
      <c r="AO24" s="225">
        <f>午餐設計表!M33</f>
        <v>0</v>
      </c>
      <c r="AP24" s="182" t="e">
        <f t="shared" si="18"/>
        <v>#DIV/0!</v>
      </c>
      <c r="AQ24" s="183"/>
      <c r="AR24" s="181"/>
      <c r="AS24" s="184">
        <f t="shared" si="7"/>
        <v>0</v>
      </c>
      <c r="AT24" s="392"/>
      <c r="AU24" s="389">
        <f>午餐設計表!K42</f>
        <v>0</v>
      </c>
      <c r="AV24" s="389"/>
      <c r="AW24" s="389"/>
      <c r="AX24" s="389"/>
      <c r="AY24" s="185">
        <f>午餐設計表!L42</f>
        <v>0</v>
      </c>
      <c r="AZ24" s="172">
        <f>午餐設計表!M42</f>
        <v>0</v>
      </c>
      <c r="BA24" s="186" t="e">
        <f t="shared" si="19"/>
        <v>#DIV/0!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>
        <f>午餐設計表!K7</f>
        <v>0</v>
      </c>
      <c r="D25" s="389"/>
      <c r="E25" s="389"/>
      <c r="F25" s="389"/>
      <c r="G25" s="171">
        <f>午餐設計表!L7</f>
        <v>0</v>
      </c>
      <c r="H25" s="172">
        <f>午餐設計表!M7</f>
        <v>0</v>
      </c>
      <c r="I25" s="169" t="e">
        <f t="shared" si="15"/>
        <v>#DIV/0!</v>
      </c>
      <c r="J25" s="169"/>
      <c r="K25" s="170"/>
      <c r="L25" s="149">
        <f t="shared" si="1"/>
        <v>0</v>
      </c>
      <c r="M25" s="395"/>
      <c r="N25" s="389" t="str">
        <f>午餐設計表!K16</f>
        <v>米血切丁(CAS)</v>
      </c>
      <c r="O25" s="389"/>
      <c r="P25" s="389"/>
      <c r="Q25" s="389"/>
      <c r="R25" s="171">
        <f>午餐設計表!L16</f>
        <v>5</v>
      </c>
      <c r="S25" s="172" t="str">
        <f>午餐設計表!M16</f>
        <v>公斤</v>
      </c>
      <c r="T25" s="173">
        <f t="shared" si="16"/>
        <v>13.123359580052494</v>
      </c>
      <c r="U25" s="173"/>
      <c r="V25" s="174"/>
      <c r="W25" s="175">
        <f t="shared" si="3"/>
        <v>0</v>
      </c>
      <c r="X25" s="395"/>
      <c r="Y25" s="389" t="str">
        <f>午餐設計表!K25</f>
        <v>滷包(30g-小包)</v>
      </c>
      <c r="Z25" s="389"/>
      <c r="AA25" s="389"/>
      <c r="AB25" s="389"/>
      <c r="AC25" s="176">
        <f>午餐設計表!L25</f>
        <v>4</v>
      </c>
      <c r="AD25" s="177" t="str">
        <f>午餐設計表!M25</f>
        <v>包</v>
      </c>
      <c r="AE25" s="178">
        <f t="shared" si="17"/>
        <v>10.498687664041995</v>
      </c>
      <c r="AF25" s="178"/>
      <c r="AG25" s="179"/>
      <c r="AH25" s="180">
        <f t="shared" si="5"/>
        <v>0</v>
      </c>
      <c r="AI25" s="395"/>
      <c r="AJ25" s="389">
        <f>午餐設計表!K34</f>
        <v>0</v>
      </c>
      <c r="AK25" s="389"/>
      <c r="AL25" s="389"/>
      <c r="AM25" s="389"/>
      <c r="AN25" s="171">
        <f>午餐設計表!L34</f>
        <v>0</v>
      </c>
      <c r="AO25" s="225">
        <f>午餐設計表!M34</f>
        <v>0</v>
      </c>
      <c r="AP25" s="182" t="e">
        <f t="shared" si="18"/>
        <v>#DIV/0!</v>
      </c>
      <c r="AQ25" s="183"/>
      <c r="AR25" s="181"/>
      <c r="AS25" s="184">
        <f t="shared" si="7"/>
        <v>0</v>
      </c>
      <c r="AT25" s="392"/>
      <c r="AU25" s="389">
        <f>午餐設計表!K43</f>
        <v>0</v>
      </c>
      <c r="AV25" s="389"/>
      <c r="AW25" s="389"/>
      <c r="AX25" s="389"/>
      <c r="AY25" s="185">
        <f>午餐設計表!L43</f>
        <v>0</v>
      </c>
      <c r="AZ25" s="172">
        <f>午餐設計表!M43</f>
        <v>0</v>
      </c>
      <c r="BA25" s="186" t="e">
        <f t="shared" si="19"/>
        <v>#DIV/0!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>
        <f>午餐設計表!K8</f>
        <v>0</v>
      </c>
      <c r="D26" s="389"/>
      <c r="E26" s="389"/>
      <c r="F26" s="389"/>
      <c r="G26" s="171">
        <f>午餐設計表!L8</f>
        <v>0</v>
      </c>
      <c r="H26" s="172">
        <f>午餐設計表!M8</f>
        <v>0</v>
      </c>
      <c r="I26" s="169" t="e">
        <f t="shared" si="15"/>
        <v>#DIV/0!</v>
      </c>
      <c r="J26" s="169"/>
      <c r="K26" s="170"/>
      <c r="L26" s="149">
        <f t="shared" si="1"/>
        <v>0</v>
      </c>
      <c r="M26" s="395"/>
      <c r="N26" s="389" t="str">
        <f>午餐設計表!K17</f>
        <v>貢丸(小)(國產)</v>
      </c>
      <c r="O26" s="389"/>
      <c r="P26" s="389"/>
      <c r="Q26" s="389"/>
      <c r="R26" s="171">
        <f>午餐設計表!L17</f>
        <v>5</v>
      </c>
      <c r="S26" s="172" t="str">
        <f>午餐設計表!M17</f>
        <v>公斤</v>
      </c>
      <c r="T26" s="173">
        <f t="shared" si="16"/>
        <v>13.123359580052494</v>
      </c>
      <c r="U26" s="173"/>
      <c r="V26" s="174"/>
      <c r="W26" s="175">
        <f t="shared" si="3"/>
        <v>0</v>
      </c>
      <c r="X26" s="395"/>
      <c r="Y26" s="389" t="str">
        <f>午餐設計表!K26</f>
        <v>鴻喜菇 (QR)</v>
      </c>
      <c r="Z26" s="389"/>
      <c r="AA26" s="389"/>
      <c r="AB26" s="389"/>
      <c r="AC26" s="176">
        <f>午餐設計表!L26</f>
        <v>3</v>
      </c>
      <c r="AD26" s="177" t="str">
        <f>午餐設計表!M26</f>
        <v>公斤</v>
      </c>
      <c r="AE26" s="178">
        <f t="shared" si="17"/>
        <v>7.8740157480314963</v>
      </c>
      <c r="AF26" s="178"/>
      <c r="AG26" s="179"/>
      <c r="AH26" s="180">
        <f t="shared" si="5"/>
        <v>0</v>
      </c>
      <c r="AI26" s="395"/>
      <c r="AJ26" s="389">
        <f>午餐設計表!K35</f>
        <v>0</v>
      </c>
      <c r="AK26" s="389"/>
      <c r="AL26" s="389"/>
      <c r="AM26" s="389"/>
      <c r="AN26" s="171">
        <f>午餐設計表!L35</f>
        <v>0</v>
      </c>
      <c r="AO26" s="225">
        <f>午餐設計表!M35</f>
        <v>0</v>
      </c>
      <c r="AP26" s="182" t="e">
        <f t="shared" si="18"/>
        <v>#DIV/0!</v>
      </c>
      <c r="AQ26" s="183"/>
      <c r="AR26" s="181"/>
      <c r="AS26" s="184">
        <f t="shared" si="7"/>
        <v>0</v>
      </c>
      <c r="AT26" s="392"/>
      <c r="AU26" s="389">
        <f>午餐設計表!K44</f>
        <v>0</v>
      </c>
      <c r="AV26" s="389"/>
      <c r="AW26" s="389"/>
      <c r="AX26" s="389"/>
      <c r="AY26" s="185">
        <f>午餐設計表!L44</f>
        <v>0</v>
      </c>
      <c r="AZ26" s="172">
        <f>午餐設計表!M44</f>
        <v>0</v>
      </c>
      <c r="BA26" s="186" t="e">
        <f t="shared" si="19"/>
        <v>#DIV/0!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 t="e">
        <f t="shared" si="15"/>
        <v>#DIV/0!</v>
      </c>
      <c r="J27" s="197"/>
      <c r="K27" s="198"/>
      <c r="L27" s="199">
        <f t="shared" si="1"/>
        <v>0</v>
      </c>
      <c r="M27" s="396"/>
      <c r="N27" s="397" t="str">
        <f>午餐設計表!K18</f>
        <v>柴魚片小(300g)</v>
      </c>
      <c r="O27" s="397"/>
      <c r="P27" s="397"/>
      <c r="Q27" s="397"/>
      <c r="R27" s="227">
        <f>午餐設計表!L18</f>
        <v>1</v>
      </c>
      <c r="S27" s="229" t="str">
        <f>午餐設計表!M18</f>
        <v>包</v>
      </c>
      <c r="T27" s="202">
        <f t="shared" si="16"/>
        <v>2.6246719160104988</v>
      </c>
      <c r="U27" s="202"/>
      <c r="V27" s="203"/>
      <c r="W27" s="204">
        <f t="shared" si="3"/>
        <v>0</v>
      </c>
      <c r="X27" s="396"/>
      <c r="Y27" s="397">
        <f>午餐設計表!K27</f>
        <v>0</v>
      </c>
      <c r="Z27" s="397"/>
      <c r="AA27" s="397"/>
      <c r="AB27" s="397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 t="e">
        <f t="shared" si="18"/>
        <v>#DIV/0!</v>
      </c>
      <c r="AQ27" s="212"/>
      <c r="AR27" s="213"/>
      <c r="AS27" s="214">
        <f t="shared" si="7"/>
        <v>0</v>
      </c>
      <c r="AT27" s="393"/>
      <c r="AU27" s="397">
        <f>午餐設計表!K45</f>
        <v>0</v>
      </c>
      <c r="AV27" s="397"/>
      <c r="AW27" s="397"/>
      <c r="AX27" s="397"/>
      <c r="AY27" s="231">
        <f>午餐設計表!L45</f>
        <v>0</v>
      </c>
      <c r="AZ27" s="229">
        <f>午餐設計表!M45</f>
        <v>0</v>
      </c>
      <c r="BA27" s="216" t="e">
        <f t="shared" si="19"/>
        <v>#DIV/0!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>
        <f>午餐設計表!Q4</f>
        <v>0</v>
      </c>
      <c r="C28" s="401">
        <f>午餐設計表!Q5</f>
        <v>0</v>
      </c>
      <c r="D28" s="401"/>
      <c r="E28" s="401"/>
      <c r="F28" s="401"/>
      <c r="G28" s="235">
        <f>午餐設計表!R5</f>
        <v>0</v>
      </c>
      <c r="H28" s="236">
        <f>午餐設計表!S5</f>
        <v>0</v>
      </c>
      <c r="I28" s="147" t="e">
        <f t="shared" si="15"/>
        <v>#DIV/0!</v>
      </c>
      <c r="J28" s="147"/>
      <c r="K28" s="149"/>
      <c r="L28" s="149">
        <f t="shared" si="1"/>
        <v>0</v>
      </c>
      <c r="M28" s="402" t="str">
        <f>午餐設計表!Q13</f>
        <v>榨菜肉絲湯</v>
      </c>
      <c r="N28" s="401" t="str">
        <f>午餐設計表!Q14</f>
        <v>榨菜絲-不辣</v>
      </c>
      <c r="O28" s="401"/>
      <c r="P28" s="401"/>
      <c r="Q28" s="401"/>
      <c r="R28" s="235">
        <f>午餐設計表!R14</f>
        <v>7</v>
      </c>
      <c r="S28" s="236" t="str">
        <f>午餐設計表!S14</f>
        <v>公斤</v>
      </c>
      <c r="T28" s="152">
        <f t="shared" si="16"/>
        <v>18.372703412073491</v>
      </c>
      <c r="U28" s="152"/>
      <c r="V28" s="153"/>
      <c r="W28" s="154">
        <f t="shared" si="3"/>
        <v>0</v>
      </c>
      <c r="X28" s="402" t="str">
        <f>午餐設計表!Q22</f>
        <v>菜頭排骨湯</v>
      </c>
      <c r="Y28" s="401" t="str">
        <f>午餐設計表!Q23</f>
        <v>菜頭(切中丁)</v>
      </c>
      <c r="Z28" s="401"/>
      <c r="AA28" s="401"/>
      <c r="AB28" s="401"/>
      <c r="AC28" s="237">
        <f>午餐設計表!R23</f>
        <v>12</v>
      </c>
      <c r="AD28" s="238" t="str">
        <f>午餐設計表!S23</f>
        <v>公斤</v>
      </c>
      <c r="AE28" s="157">
        <f t="shared" si="17"/>
        <v>31.496062992125985</v>
      </c>
      <c r="AF28" s="157"/>
      <c r="AG28" s="158"/>
      <c r="AH28" s="159">
        <f t="shared" si="5"/>
        <v>0</v>
      </c>
      <c r="AI28" s="402">
        <f>午餐設計表!Q31</f>
        <v>0</v>
      </c>
      <c r="AJ28" s="401">
        <f>午餐設計表!Q32</f>
        <v>0</v>
      </c>
      <c r="AK28" s="401"/>
      <c r="AL28" s="401"/>
      <c r="AM28" s="401"/>
      <c r="AN28" s="235">
        <f>午餐設計表!R32</f>
        <v>0</v>
      </c>
      <c r="AO28" s="239">
        <f>午餐設計表!S32</f>
        <v>0</v>
      </c>
      <c r="AP28" s="161" t="e">
        <f t="shared" si="18"/>
        <v>#DIV/0!</v>
      </c>
      <c r="AQ28" s="162"/>
      <c r="AR28" s="220"/>
      <c r="AS28" s="221">
        <f t="shared" ref="AS28:AS34" si="20">AR28*AQ28</f>
        <v>0</v>
      </c>
      <c r="AT28" s="399">
        <f>午餐設計表!Q40</f>
        <v>0</v>
      </c>
      <c r="AU28" s="401">
        <f>午餐設計表!Q41</f>
        <v>0</v>
      </c>
      <c r="AV28" s="401"/>
      <c r="AW28" s="401"/>
      <c r="AX28" s="401"/>
      <c r="AY28" s="240">
        <f>午餐設計表!R41</f>
        <v>0</v>
      </c>
      <c r="AZ28" s="241">
        <f>午餐設計表!S41</f>
        <v>0</v>
      </c>
      <c r="BA28" s="165" t="e">
        <f t="shared" si="19"/>
        <v>#DIV/0!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>
        <f>午餐設計表!Q6</f>
        <v>0</v>
      </c>
      <c r="D29" s="389"/>
      <c r="E29" s="389"/>
      <c r="F29" s="389"/>
      <c r="G29" s="171">
        <f>午餐設計表!R6</f>
        <v>0</v>
      </c>
      <c r="H29" s="172">
        <f>午餐設計表!S6</f>
        <v>0</v>
      </c>
      <c r="I29" s="169" t="e">
        <f t="shared" si="15"/>
        <v>#DIV/0!</v>
      </c>
      <c r="J29" s="169"/>
      <c r="K29" s="170"/>
      <c r="L29" s="149">
        <f t="shared" si="1"/>
        <v>0</v>
      </c>
      <c r="M29" s="395"/>
      <c r="N29" s="389" t="str">
        <f>午餐設計表!Q15</f>
        <v>溫體肉絲(井野)(臺灣)</v>
      </c>
      <c r="O29" s="389"/>
      <c r="P29" s="389"/>
      <c r="Q29" s="389"/>
      <c r="R29" s="171">
        <f>午餐設計表!R15</f>
        <v>2</v>
      </c>
      <c r="S29" s="172" t="str">
        <f>午餐設計表!S15</f>
        <v>公斤</v>
      </c>
      <c r="T29" s="173">
        <f t="shared" si="16"/>
        <v>5.2493438320209975</v>
      </c>
      <c r="U29" s="173"/>
      <c r="V29" s="174"/>
      <c r="W29" s="175">
        <f t="shared" si="3"/>
        <v>0</v>
      </c>
      <c r="X29" s="395"/>
      <c r="Y29" s="389" t="str">
        <f>午餐設計表!Q24</f>
        <v>小排骨(肉)井野</v>
      </c>
      <c r="Z29" s="389"/>
      <c r="AA29" s="389"/>
      <c r="AB29" s="389"/>
      <c r="AC29" s="176">
        <f>午餐設計表!R24</f>
        <v>4</v>
      </c>
      <c r="AD29" s="177" t="str">
        <f>午餐設計表!S24</f>
        <v>公斤</v>
      </c>
      <c r="AE29" s="178">
        <f t="shared" si="17"/>
        <v>10.498687664041995</v>
      </c>
      <c r="AF29" s="178"/>
      <c r="AG29" s="179"/>
      <c r="AH29" s="180">
        <f t="shared" si="5"/>
        <v>0</v>
      </c>
      <c r="AI29" s="395"/>
      <c r="AJ29" s="389">
        <f>午餐設計表!Q33</f>
        <v>0</v>
      </c>
      <c r="AK29" s="389"/>
      <c r="AL29" s="389"/>
      <c r="AM29" s="389"/>
      <c r="AN29" s="171">
        <f>午餐設計表!R33</f>
        <v>0</v>
      </c>
      <c r="AO29" s="225">
        <f>午餐設計表!S33</f>
        <v>0</v>
      </c>
      <c r="AP29" s="182" t="e">
        <f t="shared" si="18"/>
        <v>#DIV/0!</v>
      </c>
      <c r="AQ29" s="183"/>
      <c r="AR29" s="181"/>
      <c r="AS29" s="184">
        <f t="shared" si="20"/>
        <v>0</v>
      </c>
      <c r="AT29" s="392"/>
      <c r="AU29" s="389">
        <f>午餐設計表!Q42</f>
        <v>0</v>
      </c>
      <c r="AV29" s="389"/>
      <c r="AW29" s="389"/>
      <c r="AX29" s="389"/>
      <c r="AY29" s="185">
        <f>午餐設計表!R42</f>
        <v>0</v>
      </c>
      <c r="AZ29" s="242">
        <f>午餐設計表!S42</f>
        <v>0</v>
      </c>
      <c r="BA29" s="186" t="e">
        <f t="shared" si="19"/>
        <v>#DIV/0!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>
        <f>午餐設計表!Q7</f>
        <v>0</v>
      </c>
      <c r="D30" s="389"/>
      <c r="E30" s="389"/>
      <c r="F30" s="389"/>
      <c r="G30" s="171">
        <f>午餐設計表!R7</f>
        <v>0</v>
      </c>
      <c r="H30" s="172">
        <f>午餐設計表!S7</f>
        <v>0</v>
      </c>
      <c r="I30" s="169" t="e">
        <f t="shared" si="15"/>
        <v>#DIV/0!</v>
      </c>
      <c r="J30" s="169"/>
      <c r="K30" s="170"/>
      <c r="L30" s="149">
        <f t="shared" si="1"/>
        <v>0</v>
      </c>
      <c r="M30" s="395"/>
      <c r="N30" s="389" t="str">
        <f>午餐設計表!Q16</f>
        <v>金針菇(QR)</v>
      </c>
      <c r="O30" s="389"/>
      <c r="P30" s="389"/>
      <c r="Q30" s="389"/>
      <c r="R30" s="171">
        <f>午餐設計表!R16</f>
        <v>2</v>
      </c>
      <c r="S30" s="172" t="str">
        <f>午餐設計表!S16</f>
        <v>公斤</v>
      </c>
      <c r="T30" s="173">
        <f t="shared" si="16"/>
        <v>5.2493438320209975</v>
      </c>
      <c r="U30" s="173"/>
      <c r="V30" s="174"/>
      <c r="W30" s="175">
        <f t="shared" si="3"/>
        <v>0</v>
      </c>
      <c r="X30" s="395"/>
      <c r="Y30" s="389" t="str">
        <f>午餐設計表!Q25</f>
        <v>香菜(150g/把)</v>
      </c>
      <c r="Z30" s="389"/>
      <c r="AA30" s="389"/>
      <c r="AB30" s="389"/>
      <c r="AC30" s="176">
        <f>午餐設計表!R25</f>
        <v>0.5</v>
      </c>
      <c r="AD30" s="177" t="str">
        <f>午餐設計表!S25</f>
        <v>把</v>
      </c>
      <c r="AE30" s="178">
        <f t="shared" si="17"/>
        <v>1.3123359580052494</v>
      </c>
      <c r="AF30" s="178"/>
      <c r="AG30" s="179"/>
      <c r="AH30" s="180">
        <f t="shared" si="5"/>
        <v>0</v>
      </c>
      <c r="AI30" s="395"/>
      <c r="AJ30" s="389">
        <f>午餐設計表!Q34</f>
        <v>0</v>
      </c>
      <c r="AK30" s="389"/>
      <c r="AL30" s="389"/>
      <c r="AM30" s="389"/>
      <c r="AN30" s="171">
        <f>午餐設計表!R34</f>
        <v>0</v>
      </c>
      <c r="AO30" s="225">
        <f>午餐設計表!S34</f>
        <v>0</v>
      </c>
      <c r="AP30" s="182" t="e">
        <f t="shared" si="18"/>
        <v>#DIV/0!</v>
      </c>
      <c r="AQ30" s="183"/>
      <c r="AR30" s="181"/>
      <c r="AS30" s="184">
        <f t="shared" si="20"/>
        <v>0</v>
      </c>
      <c r="AT30" s="392"/>
      <c r="AU30" s="389">
        <f>午餐設計表!Q43</f>
        <v>0</v>
      </c>
      <c r="AV30" s="389"/>
      <c r="AW30" s="389"/>
      <c r="AX30" s="389"/>
      <c r="AY30" s="185">
        <f>午餐設計表!R43</f>
        <v>0</v>
      </c>
      <c r="AZ30" s="242">
        <f>午餐設計表!S43</f>
        <v>0</v>
      </c>
      <c r="BA30" s="186" t="e">
        <f t="shared" si="19"/>
        <v>#DIV/0!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>
        <f>午餐設計表!Q8</f>
        <v>0</v>
      </c>
      <c r="D31" s="389"/>
      <c r="E31" s="389"/>
      <c r="F31" s="389"/>
      <c r="G31" s="171">
        <f>午餐設計表!R8</f>
        <v>0</v>
      </c>
      <c r="H31" s="172">
        <f>午餐設計表!S8</f>
        <v>0</v>
      </c>
      <c r="I31" s="169" t="e">
        <f t="shared" si="15"/>
        <v>#DIV/0!</v>
      </c>
      <c r="J31" s="169"/>
      <c r="K31" s="170"/>
      <c r="L31" s="149">
        <f t="shared" si="1"/>
        <v>0</v>
      </c>
      <c r="M31" s="395"/>
      <c r="N31" s="389" t="str">
        <f>午餐設計表!Q17</f>
        <v>薑絲(0.6K/包)</v>
      </c>
      <c r="O31" s="389"/>
      <c r="P31" s="389"/>
      <c r="Q31" s="389"/>
      <c r="R31" s="171">
        <f>午餐設計表!R17</f>
        <v>0.5</v>
      </c>
      <c r="S31" s="172" t="str">
        <f>午餐設計表!S17</f>
        <v>包</v>
      </c>
      <c r="T31" s="173">
        <f t="shared" si="16"/>
        <v>1.3123359580052494</v>
      </c>
      <c r="U31" s="173"/>
      <c r="V31" s="174"/>
      <c r="W31" s="175">
        <f t="shared" si="3"/>
        <v>0</v>
      </c>
      <c r="X31" s="395"/>
      <c r="Y31" s="389">
        <f>午餐設計表!Q26</f>
        <v>0</v>
      </c>
      <c r="Z31" s="389"/>
      <c r="AA31" s="389"/>
      <c r="AB31" s="389"/>
      <c r="AC31" s="176">
        <f>午餐設計表!R26</f>
        <v>0</v>
      </c>
      <c r="AD31" s="177">
        <f>午餐設計表!S26</f>
        <v>0</v>
      </c>
      <c r="AE31" s="178">
        <f t="shared" si="17"/>
        <v>0</v>
      </c>
      <c r="AF31" s="178"/>
      <c r="AG31" s="179"/>
      <c r="AH31" s="180">
        <f t="shared" si="5"/>
        <v>0</v>
      </c>
      <c r="AI31" s="395"/>
      <c r="AJ31" s="389">
        <f>午餐設計表!Q35</f>
        <v>0</v>
      </c>
      <c r="AK31" s="389"/>
      <c r="AL31" s="389"/>
      <c r="AM31" s="389"/>
      <c r="AN31" s="171">
        <f>午餐設計表!R35</f>
        <v>0</v>
      </c>
      <c r="AO31" s="225">
        <f>午餐設計表!S35</f>
        <v>0</v>
      </c>
      <c r="AP31" s="182" t="e">
        <f t="shared" si="18"/>
        <v>#DIV/0!</v>
      </c>
      <c r="AQ31" s="183"/>
      <c r="AR31" s="181"/>
      <c r="AS31" s="184">
        <f t="shared" si="20"/>
        <v>0</v>
      </c>
      <c r="AT31" s="392"/>
      <c r="AU31" s="389">
        <f>午餐設計表!Q44</f>
        <v>0</v>
      </c>
      <c r="AV31" s="389"/>
      <c r="AW31" s="389"/>
      <c r="AX31" s="389"/>
      <c r="AY31" s="185">
        <f>午餐設計表!R44</f>
        <v>0</v>
      </c>
      <c r="AZ31" s="242">
        <f>午餐設計表!S44</f>
        <v>0</v>
      </c>
      <c r="BA31" s="186" t="e">
        <f t="shared" si="19"/>
        <v>#DIV/0!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 t="e">
        <f t="shared" si="15"/>
        <v>#DIV/0!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>
        <f>午餐設計表!Q27</f>
        <v>0</v>
      </c>
      <c r="Z32" s="389"/>
      <c r="AA32" s="389"/>
      <c r="AB32" s="389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395"/>
      <c r="AJ32" s="389">
        <f>午餐設計表!Q36</f>
        <v>0</v>
      </c>
      <c r="AK32" s="389"/>
      <c r="AL32" s="389"/>
      <c r="AM32" s="389"/>
      <c r="AN32" s="171">
        <f>午餐設計表!R36</f>
        <v>0</v>
      </c>
      <c r="AO32" s="225">
        <f>午餐設計表!S36</f>
        <v>0</v>
      </c>
      <c r="AP32" s="182" t="e">
        <f t="shared" si="18"/>
        <v>#DIV/0!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 t="e">
        <f t="shared" si="19"/>
        <v>#DIV/0!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 t="e">
        <f t="shared" si="15"/>
        <v>#DIV/0!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>
        <f>午餐設計表!Q28</f>
        <v>0</v>
      </c>
      <c r="Z33" s="389"/>
      <c r="AA33" s="389"/>
      <c r="AB33" s="389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 t="e">
        <f t="shared" si="18"/>
        <v>#DIV/0!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 t="e">
        <f t="shared" si="19"/>
        <v>#DIV/0!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 t="e">
        <f t="shared" si="15"/>
        <v>#DIV/0!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 t="e">
        <f t="shared" si="18"/>
        <v>#DIV/0!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 t="e">
        <f t="shared" si="19"/>
        <v>#DIV/0!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>
        <f>午餐設計表!T13</f>
        <v>0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光泉鮮奶(381+10備)(精進)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>
        <f>午餐設計表!T40</f>
        <v>0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 t="e">
        <f>C40*2+D40*7+E40*1+I40*8</f>
        <v>#VALUE!</v>
      </c>
      <c r="F37" s="259" t="e">
        <f>D40*5+I40*4+G40*5</f>
        <v>#VALUE!</v>
      </c>
      <c r="G37" s="259" t="e">
        <f>C40*15+E40*5+F40*15</f>
        <v>#VALUE!</v>
      </c>
      <c r="H37" s="260" t="e">
        <f>E37*4+F37*9+G37*4</f>
        <v>#VALUE!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32.9</v>
      </c>
      <c r="Q37" s="259">
        <f>O40*5+T40*4+R40*5</f>
        <v>23.5</v>
      </c>
      <c r="R37" s="260">
        <f>N40*15+P40*5+Q40*15</f>
        <v>79</v>
      </c>
      <c r="S37" s="260">
        <f>P37*4+Q37*9+R37*4</f>
        <v>659.1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41.5</v>
      </c>
      <c r="AB37" s="259">
        <f>Z40*5+AE40*4+AC40*5</f>
        <v>27.6</v>
      </c>
      <c r="AC37" s="260">
        <f>Y40*15+AA40*5+AB40*15</f>
        <v>89.5</v>
      </c>
      <c r="AD37" s="260">
        <f>AA37*4+AB37*9+AC37*4</f>
        <v>772.4</v>
      </c>
      <c r="AE37" s="262"/>
      <c r="AF37" s="448"/>
      <c r="AG37" s="448"/>
      <c r="AH37" s="449"/>
      <c r="AI37" s="423"/>
      <c r="AJ37" s="424"/>
      <c r="AK37" s="425"/>
      <c r="AL37" s="259" t="e">
        <f>AJ40*2+AK40*7+AL40*1+AP40*8</f>
        <v>#VALUE!</v>
      </c>
      <c r="AM37" s="259" t="e">
        <f>AK40*5+AP40*4+AN40*5</f>
        <v>#VALUE!</v>
      </c>
      <c r="AN37" s="260" t="e">
        <f>AJ40*15+AL40*5+AM40*15</f>
        <v>#VALUE!</v>
      </c>
      <c r="AO37" s="260" t="e">
        <f>AL37*4+AM37*9+AN37*4</f>
        <v>#VALUE!</v>
      </c>
      <c r="AP37" s="262"/>
      <c r="AQ37" s="411"/>
      <c r="AR37" s="412"/>
      <c r="AS37" s="413"/>
      <c r="AT37" s="423"/>
      <c r="AU37" s="424"/>
      <c r="AV37" s="425"/>
      <c r="AW37" s="259" t="e">
        <f>AU40*2+AV40*7+AW40*1+BA40*8</f>
        <v>#VALUE!</v>
      </c>
      <c r="AX37" s="259" t="e">
        <f>AV40*5+BA40*4+AY40*5</f>
        <v>#VALUE!</v>
      </c>
      <c r="AY37" s="260" t="e">
        <f>AU40*15+AW40*5+AX40*15</f>
        <v>#VALUE!</v>
      </c>
      <c r="AZ37" s="260" t="e">
        <f>AW37*4+AX37*9+AY37*4</f>
        <v>#VALUE!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 t="e">
        <f>(E37*4)/H37</f>
        <v>#VALUE!</v>
      </c>
      <c r="F38" s="264" t="e">
        <f>(F37*9)/H37</f>
        <v>#VALUE!</v>
      </c>
      <c r="G38" s="264" t="e">
        <f>(G37*4)/H37</f>
        <v>#VALUE!</v>
      </c>
      <c r="H38" s="264" t="e">
        <f>E38+F38+G38</f>
        <v>#VALUE!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0.19966621150053102</v>
      </c>
      <c r="Q38" s="264">
        <f>(Q37*9)/S37</f>
        <v>0.32089212562585345</v>
      </c>
      <c r="R38" s="264">
        <f>(R37*4)/S37</f>
        <v>0.4794416628736155</v>
      </c>
      <c r="S38" s="264">
        <f>P38+Q38+R38</f>
        <v>1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0.21491455204557225</v>
      </c>
      <c r="AB38" s="264">
        <f>(AB37*9)/AD37</f>
        <v>0.32159502848265148</v>
      </c>
      <c r="AC38" s="264">
        <f>(AC37*4)/AD37</f>
        <v>0.46349041947177627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 t="e">
        <f>(AL37*4)/AO37</f>
        <v>#VALUE!</v>
      </c>
      <c r="AM38" s="264" t="e">
        <f>(AM37*9)/AO37</f>
        <v>#VALUE!</v>
      </c>
      <c r="AN38" s="264" t="e">
        <f>(AN37*4)/AO37</f>
        <v>#VALUE!</v>
      </c>
      <c r="AO38" s="264" t="e">
        <f>AL38+AM38+AN38</f>
        <v>#VALUE!</v>
      </c>
      <c r="AP38" s="267"/>
      <c r="AQ38" s="414"/>
      <c r="AR38" s="415"/>
      <c r="AS38" s="416"/>
      <c r="AT38" s="426" t="s">
        <v>110</v>
      </c>
      <c r="AU38" s="427"/>
      <c r="AV38" s="428"/>
      <c r="AW38" s="264" t="e">
        <f>(AW37*4)/AZ37</f>
        <v>#VALUE!</v>
      </c>
      <c r="AX38" s="264" t="e">
        <f>(AX37*9)/AZ37</f>
        <v>#VALUE!</v>
      </c>
      <c r="AY38" s="264" t="e">
        <f>(AY37*4)/AZ37</f>
        <v>#VALUE!</v>
      </c>
      <c r="AZ38" s="264" t="e">
        <f>AW38+AX38+AY38</f>
        <v>#VALUE!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e">
        <f>MID(午餐設計表!X4,1,LEN(午餐設計表!X4)-1)</f>
        <v>#VALUE!</v>
      </c>
      <c r="D40" s="273" t="e">
        <f>MID(午餐設計表!X6,1,LEN(午餐設計表!X6)-1)</f>
        <v>#VALUE!</v>
      </c>
      <c r="E40" s="274" t="e">
        <f>MID(午餐設計表!X7,1,LEN(午餐設計表!X7)-1)</f>
        <v>#VALUE!</v>
      </c>
      <c r="F40" s="274" t="e">
        <f>MID(午餐設計表!X8,1,LEN(午餐設計表!X8)-1)</f>
        <v>#VALUE!</v>
      </c>
      <c r="G40" s="275" t="e">
        <f>MID(午餐設計表!X9,1,LEN(午餐設計表!X9)-1)</f>
        <v>#VALUE!</v>
      </c>
      <c r="H40" s="276" t="e">
        <f>H37</f>
        <v>#VALUE!</v>
      </c>
      <c r="I40" s="277" t="e">
        <f>MID(午餐設計表!X5,1,LEN(午餐設計表!X5)-1)</f>
        <v>#VALUE!</v>
      </c>
      <c r="J40" s="278"/>
      <c r="K40" s="278"/>
      <c r="L40" s="278"/>
      <c r="M40" s="272" t="s">
        <v>112</v>
      </c>
      <c r="N40" s="273" t="str">
        <f>MID(午餐設計表!X13,1,LEN(午餐設計表!X13)-1)</f>
        <v>4.6</v>
      </c>
      <c r="O40" s="273" t="str">
        <f>MID(午餐設計表!X15,1,LEN(午餐設計表!X15)-1)</f>
        <v>3.1</v>
      </c>
      <c r="P40" s="274" t="str">
        <f>MID(午餐設計表!X16,1,LEN(午餐設計表!X16)-1)</f>
        <v>2.0</v>
      </c>
      <c r="Q40" s="274" t="str">
        <f>MID(午餐設計表!X17,1,LEN(午餐設計表!X17)-1)</f>
        <v>0.0</v>
      </c>
      <c r="R40" s="275" t="str">
        <f>MID(午餐設計表!X18,1,LEN(午餐設計表!X18)-1)</f>
        <v>1.6</v>
      </c>
      <c r="S40" s="276">
        <f>S37</f>
        <v>659.1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5.3</v>
      </c>
      <c r="Z40" s="273" t="str">
        <f>MID(午餐設計表!X24,1,LEN(午餐設計表!X24)-1)</f>
        <v>3.1</v>
      </c>
      <c r="AA40" s="274" t="str">
        <f>MID(午餐設計表!X25,1,LEN(午餐設計表!X25)-1)</f>
        <v>2.0</v>
      </c>
      <c r="AB40" s="274" t="str">
        <f>MID(午餐設計表!X26,1,LEN(午餐設計表!X26)-1)</f>
        <v>0.0</v>
      </c>
      <c r="AC40" s="275" t="str">
        <f>MID(午餐設計表!X27,1,LEN(午餐設計表!X27)-1)</f>
        <v>1.7</v>
      </c>
      <c r="AD40" s="276">
        <f>AD37</f>
        <v>772.4</v>
      </c>
      <c r="AE40" s="277" t="str">
        <f>MID(午餐設計表!X23,1,LEN(午餐設計表!X23)-1)</f>
        <v>0.9</v>
      </c>
      <c r="AF40" s="278"/>
      <c r="AG40" s="278"/>
      <c r="AH40" s="278"/>
      <c r="AI40" s="272" t="s">
        <v>112</v>
      </c>
      <c r="AJ40" s="273" t="e">
        <f>MID(午餐設計表!X31,1,LEN(午餐設計表!X31)-1)</f>
        <v>#VALUE!</v>
      </c>
      <c r="AK40" s="273" t="e">
        <f>MID(午餐設計表!X33,1,LEN(午餐設計表!X33)-1)</f>
        <v>#VALUE!</v>
      </c>
      <c r="AL40" s="274" t="e">
        <f>MID(午餐設計表!X34,1,LEN(午餐設計表!X34)-1)</f>
        <v>#VALUE!</v>
      </c>
      <c r="AM40" s="274" t="e">
        <f>MID(午餐設計表!X35,1,LEN(午餐設計表!X35)-1)</f>
        <v>#VALUE!</v>
      </c>
      <c r="AN40" s="275" t="e">
        <f>MID(午餐設計表!X36,1,LEN(午餐設計表!X36)-1)</f>
        <v>#VALUE!</v>
      </c>
      <c r="AO40" s="276" t="e">
        <f>AO37</f>
        <v>#VALUE!</v>
      </c>
      <c r="AP40" s="277" t="e">
        <f>MID(午餐設計表!X32,1,LEN(午餐設計表!X32)-1)</f>
        <v>#VALUE!</v>
      </c>
      <c r="AQ40" s="278"/>
      <c r="AR40" s="278"/>
      <c r="AS40" s="278"/>
      <c r="AT40" s="272" t="s">
        <v>112</v>
      </c>
      <c r="AU40" s="273" t="e">
        <f>MID(午餐設計表!X40,1,LEN(午餐設計表!X40)-1)</f>
        <v>#VALUE!</v>
      </c>
      <c r="AV40" s="273" t="e">
        <f>MID(午餐設計表!X42,1,LEN(午餐設計表!X42)-1)</f>
        <v>#VALUE!</v>
      </c>
      <c r="AW40" s="274" t="e">
        <f>MID(午餐設計表!X43,1,LEN(午餐設計表!X43)-1)</f>
        <v>#VALUE!</v>
      </c>
      <c r="AX40" s="274" t="e">
        <f>MID(午餐設計表!X44,1,LEN(午餐設計表!X44)-1)</f>
        <v>#VALUE!</v>
      </c>
      <c r="AY40" s="275" t="e">
        <f>MID(午餐設計表!X45,1,LEN(午餐設計表!X45)-1)</f>
        <v>#VALUE!</v>
      </c>
      <c r="AZ40" s="276" t="e">
        <f>AZ37</f>
        <v>#VALUE!</v>
      </c>
      <c r="BA40" s="277" t="e">
        <f>MID(午餐設計表!X41,1,LEN(午餐設計表!X41)-1)</f>
        <v>#VALUE!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09" t="str">
        <f>午餐設計表!B1</f>
        <v>0129 彰化縣線西鄉線西國中 113學年度第2學期第8週午餐菜單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3" t="s">
        <v>7</v>
      </c>
      <c r="F3" s="314"/>
      <c r="G3" s="315"/>
      <c r="H3" s="313" t="s">
        <v>8</v>
      </c>
      <c r="I3" s="314"/>
      <c r="J3" s="315"/>
      <c r="K3" s="313" t="s">
        <v>8</v>
      </c>
      <c r="L3" s="314"/>
      <c r="M3" s="315"/>
      <c r="N3" s="313" t="s">
        <v>8</v>
      </c>
      <c r="O3" s="314"/>
      <c r="P3" s="315"/>
      <c r="Q3" s="313" t="s">
        <v>9</v>
      </c>
      <c r="R3" s="314"/>
      <c r="S3" s="315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0</v>
      </c>
      <c r="C4" s="319">
        <f>午餐設計表!C4</f>
        <v>0</v>
      </c>
      <c r="D4" s="323">
        <f>午餐設計表!D4</f>
        <v>0</v>
      </c>
      <c r="E4" s="306">
        <f>午餐設計表!E4</f>
        <v>0</v>
      </c>
      <c r="F4" s="307"/>
      <c r="G4" s="308"/>
      <c r="H4" s="306">
        <f>午餐設計表!H4</f>
        <v>0</v>
      </c>
      <c r="I4" s="307"/>
      <c r="J4" s="308"/>
      <c r="K4" s="306">
        <f>午餐設計表!K4</f>
        <v>0</v>
      </c>
      <c r="L4" s="307"/>
      <c r="M4" s="308"/>
      <c r="N4" s="306">
        <f>午餐設計表!N4</f>
        <v>0</v>
      </c>
      <c r="O4" s="307"/>
      <c r="P4" s="308"/>
      <c r="Q4" s="306">
        <f>午餐設計表!Q4</f>
        <v>0</v>
      </c>
      <c r="R4" s="307"/>
      <c r="S4" s="308"/>
      <c r="T4" s="310">
        <f>午餐設計表!T4</f>
        <v>0</v>
      </c>
      <c r="U4" s="18">
        <f>午餐設計表!U4</f>
        <v>0</v>
      </c>
      <c r="V4" s="112">
        <f>午餐設計表!V4</f>
        <v>0</v>
      </c>
    </row>
    <row r="5" spans="2:22" s="5" customFormat="1" ht="19.5" customHeight="1" x14ac:dyDescent="0.3">
      <c r="B5" s="6" t="str">
        <f>午餐設計表!B5</f>
        <v>月</v>
      </c>
      <c r="C5" s="320"/>
      <c r="D5" s="323"/>
      <c r="E5" s="99">
        <f>午餐設計表!E5</f>
        <v>0</v>
      </c>
      <c r="F5" s="100">
        <f>午餐設計表!F5</f>
        <v>0</v>
      </c>
      <c r="G5" s="101">
        <f>午餐設計表!G5</f>
        <v>0</v>
      </c>
      <c r="H5" s="102">
        <f>午餐設計表!H5</f>
        <v>0</v>
      </c>
      <c r="I5" s="100">
        <f>午餐設計表!I5</f>
        <v>0</v>
      </c>
      <c r="J5" s="103">
        <f>午餐設計表!J5</f>
        <v>0</v>
      </c>
      <c r="K5" s="102">
        <f>午餐設計表!K5</f>
        <v>0</v>
      </c>
      <c r="L5" s="100">
        <f>午餐設計表!L5</f>
        <v>0</v>
      </c>
      <c r="M5" s="103">
        <f>午餐設計表!M5</f>
        <v>0</v>
      </c>
      <c r="N5" s="102">
        <f>午餐設計表!N5</f>
        <v>0</v>
      </c>
      <c r="O5" s="100">
        <f>午餐設計表!O5</f>
        <v>0</v>
      </c>
      <c r="P5" s="103">
        <f>午餐設計表!P5</f>
        <v>0</v>
      </c>
      <c r="Q5" s="102">
        <f>午餐設計表!Q5</f>
        <v>0</v>
      </c>
      <c r="R5" s="100">
        <f>午餐設計表!R5</f>
        <v>0</v>
      </c>
      <c r="S5" s="103">
        <f>午餐設計表!S5</f>
        <v>0</v>
      </c>
      <c r="T5" s="311"/>
      <c r="U5" s="19">
        <f>午餐設計表!U5</f>
        <v>0</v>
      </c>
      <c r="V5" s="112">
        <f>午餐設計表!V5</f>
        <v>0</v>
      </c>
    </row>
    <row r="6" spans="2:22" s="5" customFormat="1" ht="19.5" customHeight="1" x14ac:dyDescent="0.3">
      <c r="B6" s="6">
        <f>午餐設計表!B6</f>
        <v>0</v>
      </c>
      <c r="C6" s="320"/>
      <c r="D6" s="323"/>
      <c r="E6" s="104">
        <f>午餐設計表!E6</f>
        <v>0</v>
      </c>
      <c r="F6" s="105">
        <f>午餐設計表!F6</f>
        <v>0</v>
      </c>
      <c r="G6" s="106">
        <f>午餐設計表!G6</f>
        <v>0</v>
      </c>
      <c r="H6" s="104">
        <f>午餐設計表!H6</f>
        <v>0</v>
      </c>
      <c r="I6" s="105">
        <f>午餐設計表!I6</f>
        <v>0</v>
      </c>
      <c r="J6" s="106">
        <f>午餐設計表!J6</f>
        <v>0</v>
      </c>
      <c r="K6" s="104">
        <f>午餐設計表!K6</f>
        <v>0</v>
      </c>
      <c r="L6" s="105">
        <f>午餐設計表!L6</f>
        <v>0</v>
      </c>
      <c r="M6" s="106">
        <f>午餐設計表!M6</f>
        <v>0</v>
      </c>
      <c r="N6" s="104">
        <f>午餐設計表!N6</f>
        <v>0</v>
      </c>
      <c r="O6" s="105">
        <f>午餐設計表!O6</f>
        <v>0</v>
      </c>
      <c r="P6" s="106">
        <f>午餐設計表!P6</f>
        <v>0</v>
      </c>
      <c r="Q6" s="104">
        <f>午餐設計表!Q6</f>
        <v>0</v>
      </c>
      <c r="R6" s="105">
        <f>午餐設計表!R6</f>
        <v>0</v>
      </c>
      <c r="S6" s="106">
        <f>午餐設計表!S6</f>
        <v>0</v>
      </c>
      <c r="T6" s="311"/>
      <c r="U6" s="19">
        <f>午餐設計表!U6</f>
        <v>0</v>
      </c>
      <c r="V6" s="112">
        <f>午餐設計表!V6</f>
        <v>0</v>
      </c>
    </row>
    <row r="7" spans="2:22" s="5" customFormat="1" ht="19.5" customHeight="1" x14ac:dyDescent="0.3">
      <c r="B7" s="6" t="str">
        <f>午餐設計表!B7</f>
        <v>日</v>
      </c>
      <c r="C7" s="320"/>
      <c r="D7" s="323"/>
      <c r="E7" s="104">
        <f>午餐設計表!E7</f>
        <v>0</v>
      </c>
      <c r="F7" s="105">
        <f>午餐設計表!F7</f>
        <v>0</v>
      </c>
      <c r="G7" s="106">
        <f>午餐設計表!G7</f>
        <v>0</v>
      </c>
      <c r="H7" s="107">
        <f>午餐設計表!H7</f>
        <v>0</v>
      </c>
      <c r="I7" s="105">
        <f>午餐設計表!I7</f>
        <v>0</v>
      </c>
      <c r="J7" s="108">
        <f>午餐設計表!J7</f>
        <v>0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>
        <f>午餐設計表!N7</f>
        <v>0</v>
      </c>
      <c r="O7" s="105">
        <f>午餐設計表!O7</f>
        <v>0</v>
      </c>
      <c r="P7" s="108">
        <f>午餐設計表!P7</f>
        <v>0</v>
      </c>
      <c r="Q7" s="107">
        <f>午餐設計表!Q7</f>
        <v>0</v>
      </c>
      <c r="R7" s="105">
        <f>午餐設計表!R7</f>
        <v>0</v>
      </c>
      <c r="S7" s="108">
        <f>午餐設計表!S7</f>
        <v>0</v>
      </c>
      <c r="T7" s="311"/>
      <c r="U7" s="19">
        <f>午餐設計表!U7</f>
        <v>0</v>
      </c>
      <c r="V7" s="112">
        <f>午餐設計表!V7</f>
        <v>0</v>
      </c>
    </row>
    <row r="8" spans="2:22" s="5" customFormat="1" ht="19.5" customHeight="1" x14ac:dyDescent="0.3">
      <c r="B8" s="304">
        <f>午餐設計表!B8</f>
        <v>0</v>
      </c>
      <c r="C8" s="320"/>
      <c r="D8" s="323"/>
      <c r="E8" s="104">
        <f>午餐設計表!E8</f>
        <v>0</v>
      </c>
      <c r="F8" s="105">
        <f>午餐設計表!F8</f>
        <v>0</v>
      </c>
      <c r="G8" s="106">
        <f>午餐設計表!G8</f>
        <v>0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1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4"/>
      <c r="C9" s="321"/>
      <c r="D9" s="323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1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5"/>
      <c r="C10" s="8">
        <f>午餐設計表!C10</f>
        <v>0</v>
      </c>
      <c r="D10" s="323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1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>
        <f>午餐設計表!B11</f>
        <v>0</v>
      </c>
      <c r="C11" s="13">
        <f>午餐設計表!C11</f>
        <v>0</v>
      </c>
      <c r="D11" s="323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2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0</v>
      </c>
      <c r="C12" s="9">
        <f>午餐設計表!C12</f>
        <v>0</v>
      </c>
      <c r="D12" s="325"/>
      <c r="E12" s="316">
        <f>午餐設計表!E12</f>
        <v>0</v>
      </c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4</v>
      </c>
      <c r="C13" s="319">
        <f>午餐設計表!C13</f>
        <v>0</v>
      </c>
      <c r="D13" s="322" t="str">
        <f>午餐設計表!D13</f>
        <v>白米飯(361葷+21素)</v>
      </c>
      <c r="E13" s="306" t="str">
        <f>午餐設計表!E13</f>
        <v>香滷豬排</v>
      </c>
      <c r="F13" s="307"/>
      <c r="G13" s="308"/>
      <c r="H13" s="306" t="str">
        <f>午餐設計表!H13</f>
        <v>菇菇炒蛋</v>
      </c>
      <c r="I13" s="307"/>
      <c r="J13" s="308"/>
      <c r="K13" s="306" t="str">
        <f>午餐設計表!K13</f>
        <v>日式關東煮</v>
      </c>
      <c r="L13" s="307"/>
      <c r="M13" s="308"/>
      <c r="N13" s="306" t="str">
        <f>午餐設計表!N13</f>
        <v>炒高麗菜</v>
      </c>
      <c r="O13" s="307"/>
      <c r="P13" s="308"/>
      <c r="Q13" s="306" t="str">
        <f>午餐設計表!Q13</f>
        <v>榨菜肉絲湯</v>
      </c>
      <c r="R13" s="307"/>
      <c r="S13" s="308"/>
      <c r="T13" s="310">
        <f>午餐設計表!T13</f>
        <v>0</v>
      </c>
      <c r="U13" s="18" t="str">
        <f>午餐設計表!U13</f>
        <v>熱量：</v>
      </c>
      <c r="V13" s="114" t="str">
        <f>午餐設計表!V13</f>
        <v>637大卡</v>
      </c>
    </row>
    <row r="14" spans="2:22" s="5" customFormat="1" ht="21" x14ac:dyDescent="0.3">
      <c r="B14" s="6" t="str">
        <f>午餐設計表!B14</f>
        <v>月</v>
      </c>
      <c r="C14" s="320"/>
      <c r="D14" s="323"/>
      <c r="E14" s="102" t="str">
        <f>午餐設計表!E14</f>
        <v>里肌肉片(12)(井野)片</v>
      </c>
      <c r="F14" s="100">
        <f>午餐設計表!F14</f>
        <v>361</v>
      </c>
      <c r="G14" s="103" t="str">
        <f>午餐設計表!G14</f>
        <v>片</v>
      </c>
      <c r="H14" s="102" t="str">
        <f>午餐設計表!H14</f>
        <v>洗選蛋(QR)</v>
      </c>
      <c r="I14" s="100">
        <f>午餐設計表!I14</f>
        <v>21</v>
      </c>
      <c r="J14" s="103" t="str">
        <f>午餐設計表!J14</f>
        <v>公斤</v>
      </c>
      <c r="K14" s="102" t="str">
        <f>午餐設計表!K14</f>
        <v>菜頭(切大丁)</v>
      </c>
      <c r="L14" s="100">
        <f>午餐設計表!L14</f>
        <v>12</v>
      </c>
      <c r="M14" s="103" t="str">
        <f>午餐設計表!M14</f>
        <v>公斤</v>
      </c>
      <c r="N14" s="102" t="str">
        <f>午餐設計表!N14</f>
        <v>高麗菜(切實重)</v>
      </c>
      <c r="O14" s="100">
        <f>午餐設計表!O14</f>
        <v>29</v>
      </c>
      <c r="P14" s="103" t="str">
        <f>午餐設計表!P14</f>
        <v>公斤</v>
      </c>
      <c r="Q14" s="102" t="str">
        <f>午餐設計表!Q14</f>
        <v>榨菜絲-不辣</v>
      </c>
      <c r="R14" s="100">
        <f>午餐設計表!R14</f>
        <v>7</v>
      </c>
      <c r="S14" s="103" t="str">
        <f>午餐設計表!S14</f>
        <v>公斤</v>
      </c>
      <c r="T14" s="311"/>
      <c r="U14" s="19" t="str">
        <f>午餐設計表!U14</f>
        <v>醣類：</v>
      </c>
      <c r="V14" s="112" t="str">
        <f>午餐設計表!V14</f>
        <v>79.1 g</v>
      </c>
    </row>
    <row r="15" spans="2:22" s="5" customFormat="1" ht="21" x14ac:dyDescent="0.3">
      <c r="B15" s="6">
        <f>午餐設計表!B15</f>
        <v>1</v>
      </c>
      <c r="C15" s="320"/>
      <c r="D15" s="323"/>
      <c r="E15" s="104" t="str">
        <f>午餐設計表!E15</f>
        <v>里肌肉片(12)(井野)片(備)</v>
      </c>
      <c r="F15" s="105">
        <f>午餐設計表!F15</f>
        <v>20</v>
      </c>
      <c r="G15" s="106" t="str">
        <f>午餐設計表!G15</f>
        <v>片</v>
      </c>
      <c r="H15" s="104" t="str">
        <f>午餐設計表!H15</f>
        <v>袖珍菇(QR)</v>
      </c>
      <c r="I15" s="105">
        <f>午餐設計表!I15</f>
        <v>5</v>
      </c>
      <c r="J15" s="106" t="str">
        <f>午餐設計表!J15</f>
        <v>公斤</v>
      </c>
      <c r="K15" s="104" t="str">
        <f>午餐設計表!K15</f>
        <v>杏鮑菇A(切中丁)</v>
      </c>
      <c r="L15" s="105">
        <f>午餐設計表!L15</f>
        <v>5</v>
      </c>
      <c r="M15" s="106" t="str">
        <f>午餐設計表!M15</f>
        <v>公斤</v>
      </c>
      <c r="N15" s="104" t="str">
        <f>午餐設計表!N15</f>
        <v>碎蒜(0.6K/包)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溫體肉絲(井野)(臺灣)</v>
      </c>
      <c r="R15" s="105">
        <f>午餐設計表!R15</f>
        <v>2</v>
      </c>
      <c r="S15" s="106" t="str">
        <f>午餐設計表!S15</f>
        <v>公斤</v>
      </c>
      <c r="T15" s="311"/>
      <c r="U15" s="19" t="str">
        <f>午餐設計表!U15</f>
        <v>脂肪：</v>
      </c>
      <c r="V15" s="112" t="str">
        <f>午餐設計表!V15</f>
        <v>26.3 g</v>
      </c>
    </row>
    <row r="16" spans="2:22" s="5" customFormat="1" ht="21" x14ac:dyDescent="0.3">
      <c r="B16" s="6" t="str">
        <f>午餐設計表!B16</f>
        <v>日</v>
      </c>
      <c r="C16" s="320"/>
      <c r="D16" s="323"/>
      <c r="E16" s="104" t="str">
        <f>午餐設計表!E16</f>
        <v>酸菜絲(真空)(醃漬品)</v>
      </c>
      <c r="F16" s="105">
        <f>午餐設計表!F16</f>
        <v>6</v>
      </c>
      <c r="G16" s="106" t="str">
        <f>午餐設計表!G16</f>
        <v>公斤</v>
      </c>
      <c r="H16" s="104" t="str">
        <f>午餐設計表!H16</f>
        <v>金針菇(QR)</v>
      </c>
      <c r="I16" s="105">
        <f>午餐設計表!I16</f>
        <v>5</v>
      </c>
      <c r="J16" s="106" t="str">
        <f>午餐設計表!J16</f>
        <v>公斤</v>
      </c>
      <c r="K16" s="104" t="str">
        <f>午餐設計表!K16</f>
        <v>米血切丁(CAS)</v>
      </c>
      <c r="L16" s="105">
        <f>午餐設計表!L16</f>
        <v>5</v>
      </c>
      <c r="M16" s="106" t="str">
        <f>午餐設計表!M16</f>
        <v>公斤</v>
      </c>
      <c r="N16" s="104" t="str">
        <f>午餐設計表!N16</f>
        <v>紅蘿蔔(切絲)</v>
      </c>
      <c r="O16" s="105">
        <f>午餐設計表!O16</f>
        <v>1</v>
      </c>
      <c r="P16" s="106" t="str">
        <f>午餐設計表!P16</f>
        <v>公斤</v>
      </c>
      <c r="Q16" s="104" t="str">
        <f>午餐設計表!Q16</f>
        <v>金針菇(QR)</v>
      </c>
      <c r="R16" s="105">
        <f>午餐設計表!R16</f>
        <v>2</v>
      </c>
      <c r="S16" s="106" t="str">
        <f>午餐設計表!S16</f>
        <v>公斤</v>
      </c>
      <c r="T16" s="311"/>
      <c r="U16" s="19" t="str">
        <f>午餐設計表!U16</f>
        <v>蛋白質：</v>
      </c>
      <c r="V16" s="112" t="str">
        <f>午餐設計表!V16</f>
        <v>20.4 g</v>
      </c>
    </row>
    <row r="17" spans="2:22" s="5" customFormat="1" ht="21" x14ac:dyDescent="0.3">
      <c r="B17" s="304" t="str">
        <f>午餐設計表!B17</f>
        <v>星期二</v>
      </c>
      <c r="C17" s="320"/>
      <c r="D17" s="323"/>
      <c r="E17" s="104" t="str">
        <f>午餐設計表!E17</f>
        <v>滷包(30g-小包)</v>
      </c>
      <c r="F17" s="105">
        <f>午餐設計表!F17</f>
        <v>4</v>
      </c>
      <c r="G17" s="106" t="str">
        <f>午餐設計表!G17</f>
        <v>包</v>
      </c>
      <c r="H17" s="104" t="str">
        <f>午餐設計表!H17</f>
        <v>紅蘿蔔(切絲)</v>
      </c>
      <c r="I17" s="105">
        <f>午餐設計表!I17</f>
        <v>2</v>
      </c>
      <c r="J17" s="106" t="str">
        <f>午餐設計表!J17</f>
        <v>公斤</v>
      </c>
      <c r="K17" s="104" t="str">
        <f>午餐設計表!K17</f>
        <v>貢丸(小)(國產)</v>
      </c>
      <c r="L17" s="105">
        <f>午餐設計表!L17</f>
        <v>5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 t="str">
        <f>午餐設計表!Q17</f>
        <v>薑絲(0.6K/包)</v>
      </c>
      <c r="R17" s="105">
        <f>午餐設計表!R17</f>
        <v>0.5</v>
      </c>
      <c r="S17" s="106" t="str">
        <f>午餐設計表!S17</f>
        <v>包</v>
      </c>
      <c r="T17" s="311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4"/>
      <c r="C18" s="321"/>
      <c r="D18" s="323"/>
      <c r="E18" s="104" t="str">
        <f>午餐設計表!E18</f>
        <v>蒜仁(0.6K/包)</v>
      </c>
      <c r="F18" s="105">
        <f>午餐設計表!F18</f>
        <v>1</v>
      </c>
      <c r="G18" s="106" t="str">
        <f>午餐設計表!G18</f>
        <v>包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 t="str">
        <f>午餐設計表!K18</f>
        <v>柴魚片小(300g)</v>
      </c>
      <c r="L18" s="105">
        <f>午餐設計表!L18</f>
        <v>1</v>
      </c>
      <c r="M18" s="106" t="str">
        <f>午餐設計表!M18</f>
        <v>包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1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5"/>
      <c r="C19" s="8">
        <f>午餐設計表!C19</f>
        <v>0</v>
      </c>
      <c r="D19" s="323"/>
      <c r="E19" s="104" t="str">
        <f>午餐設計表!E19</f>
        <v>蔥(0.5K/把)</v>
      </c>
      <c r="F19" s="105">
        <f>午餐設計表!F19</f>
        <v>1</v>
      </c>
      <c r="G19" s="106" t="str">
        <f>午餐設計表!G19</f>
        <v>把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1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23"/>
      <c r="E20" s="109" t="str">
        <f>午餐設計表!E20</f>
        <v>薑片(0.6K/包)</v>
      </c>
      <c r="F20" s="110">
        <f>午餐設計表!F20</f>
        <v>1</v>
      </c>
      <c r="G20" s="111" t="str">
        <f>午餐設計表!G20</f>
        <v>包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2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381</v>
      </c>
      <c r="C21" s="9">
        <f>午餐設計表!C21</f>
        <v>0</v>
      </c>
      <c r="D21" s="325"/>
      <c r="E21" s="316" t="str">
        <f>午餐設計表!E21</f>
        <v>全穀雜糧類:4.6份 乳品類:0.0份 豆魚蛋肉類:3.1份 蔬菜類:2.0份 水果類:0.0份 油脂與堅果種子類:1.6份</v>
      </c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8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4</v>
      </c>
      <c r="C22" s="319">
        <f>午餐設計表!C22</f>
        <v>0</v>
      </c>
      <c r="D22" s="322" t="str">
        <f>午餐設計表!D22</f>
        <v>五穀米飯</v>
      </c>
      <c r="E22" s="306" t="str">
        <f>午餐設計表!E22</f>
        <v>沙茶肉片</v>
      </c>
      <c r="F22" s="307"/>
      <c r="G22" s="308"/>
      <c r="H22" s="306" t="str">
        <f>午餐設計表!H22</f>
        <v>小瓜玉米</v>
      </c>
      <c r="I22" s="307"/>
      <c r="J22" s="308"/>
      <c r="K22" s="306" t="str">
        <f>午餐設計表!K22</f>
        <v>紅燒雙結</v>
      </c>
      <c r="L22" s="307"/>
      <c r="M22" s="308"/>
      <c r="N22" s="306" t="str">
        <f>午餐設計表!N22</f>
        <v>炒履歷蚵白菜</v>
      </c>
      <c r="O22" s="307"/>
      <c r="P22" s="308"/>
      <c r="Q22" s="306" t="str">
        <f>午餐設計表!Q22</f>
        <v>菜頭排骨湯</v>
      </c>
      <c r="R22" s="307"/>
      <c r="S22" s="308"/>
      <c r="T22" s="310" t="str">
        <f>午餐設計表!T22</f>
        <v>光泉鮮奶(381+10備)(精進)</v>
      </c>
      <c r="U22" s="18" t="str">
        <f>午餐設計表!U22</f>
        <v>熱量：</v>
      </c>
      <c r="V22" s="114" t="str">
        <f>午餐設計表!V22</f>
        <v>874大卡</v>
      </c>
    </row>
    <row r="23" spans="2:22" s="5" customFormat="1" ht="21" x14ac:dyDescent="0.3">
      <c r="B23" s="6" t="str">
        <f>午餐設計表!B23</f>
        <v>月</v>
      </c>
      <c r="C23" s="320"/>
      <c r="D23" s="323"/>
      <c r="E23" s="102" t="str">
        <f>午餐設計表!E23</f>
        <v>溫體肉片(井野)(臺灣)</v>
      </c>
      <c r="F23" s="100">
        <f>午餐設計表!F23</f>
        <v>27</v>
      </c>
      <c r="G23" s="103" t="str">
        <f>午餐設計表!G23</f>
        <v>公斤</v>
      </c>
      <c r="H23" s="102" t="str">
        <f>午餐設計表!H23</f>
        <v>玉米粒(QR-K)</v>
      </c>
      <c r="I23" s="100">
        <f>午餐設計表!I23</f>
        <v>15</v>
      </c>
      <c r="J23" s="103" t="str">
        <f>午餐設計表!J23</f>
        <v>公斤</v>
      </c>
      <c r="K23" s="102" t="str">
        <f>午餐設計表!K23</f>
        <v>海帶結</v>
      </c>
      <c r="L23" s="100">
        <f>午餐設計表!L23</f>
        <v>12</v>
      </c>
      <c r="M23" s="103" t="str">
        <f>午餐設計表!M23</f>
        <v>公斤</v>
      </c>
      <c r="N23" s="102" t="str">
        <f>午餐設計表!N23</f>
        <v>履歷蚵白菜(切實重)</v>
      </c>
      <c r="O23" s="100">
        <f>午餐設計表!O23</f>
        <v>29</v>
      </c>
      <c r="P23" s="103" t="str">
        <f>午餐設計表!P23</f>
        <v>公斤</v>
      </c>
      <c r="Q23" s="102" t="str">
        <f>午餐設計表!Q23</f>
        <v>菜頭(切中丁)</v>
      </c>
      <c r="R23" s="100">
        <f>午餐設計表!R23</f>
        <v>12</v>
      </c>
      <c r="S23" s="103" t="str">
        <f>午餐設計表!S23</f>
        <v>公斤</v>
      </c>
      <c r="T23" s="311"/>
      <c r="U23" s="19" t="str">
        <f>午餐設計表!U23</f>
        <v>醣類：</v>
      </c>
      <c r="V23" s="112" t="str">
        <f>午餐設計表!V23</f>
        <v>95.0 g</v>
      </c>
    </row>
    <row r="24" spans="2:22" s="5" customFormat="1" ht="21" x14ac:dyDescent="0.3">
      <c r="B24" s="6">
        <f>午餐設計表!B24</f>
        <v>2</v>
      </c>
      <c r="C24" s="320"/>
      <c r="D24" s="323"/>
      <c r="E24" s="104" t="str">
        <f>午餐設計表!E24</f>
        <v>洋蔥(切大丁)</v>
      </c>
      <c r="F24" s="105">
        <f>午餐設計表!F24</f>
        <v>11</v>
      </c>
      <c r="G24" s="106" t="str">
        <f>午餐設計表!G24</f>
        <v>公斤</v>
      </c>
      <c r="H24" s="104" t="str">
        <f>午餐設計表!H24</f>
        <v>小黃瓜(切小丁)</v>
      </c>
      <c r="I24" s="105">
        <f>午餐設計表!I24</f>
        <v>6</v>
      </c>
      <c r="J24" s="106" t="str">
        <f>午餐設計表!J24</f>
        <v>公斤</v>
      </c>
      <c r="K24" s="104" t="str">
        <f>午餐設計表!K24</f>
        <v>非基改豆干結</v>
      </c>
      <c r="L24" s="105">
        <f>午餐設計表!L24</f>
        <v>12</v>
      </c>
      <c r="M24" s="106" t="str">
        <f>午餐設計表!M24</f>
        <v>公斤</v>
      </c>
      <c r="N24" s="104" t="str">
        <f>午餐設計表!N24</f>
        <v>薑絲(0.6K/包)</v>
      </c>
      <c r="O24" s="105">
        <f>午餐設計表!O24</f>
        <v>0.5</v>
      </c>
      <c r="P24" s="106" t="str">
        <f>午餐設計表!P24</f>
        <v>包</v>
      </c>
      <c r="Q24" s="104" t="str">
        <f>午餐設計表!Q24</f>
        <v>小排骨(肉)井野</v>
      </c>
      <c r="R24" s="105">
        <f>午餐設計表!R24</f>
        <v>4</v>
      </c>
      <c r="S24" s="106" t="str">
        <f>午餐設計表!S24</f>
        <v>公斤</v>
      </c>
      <c r="T24" s="311"/>
      <c r="U24" s="19" t="str">
        <f>午餐設計表!U24</f>
        <v>脂肪：</v>
      </c>
      <c r="V24" s="112" t="str">
        <f>午餐設計表!V24</f>
        <v>37.1 g</v>
      </c>
    </row>
    <row r="25" spans="2:22" s="5" customFormat="1" ht="21" x14ac:dyDescent="0.3">
      <c r="B25" s="6" t="str">
        <f>午餐設計表!B25</f>
        <v>日</v>
      </c>
      <c r="C25" s="320"/>
      <c r="D25" s="323"/>
      <c r="E25" s="104" t="str">
        <f>午餐設計表!E25</f>
        <v>沙茶醬牛頭牌(3K)</v>
      </c>
      <c r="F25" s="105">
        <f>午餐設計表!F25</f>
        <v>1</v>
      </c>
      <c r="G25" s="106" t="str">
        <f>午餐設計表!G25</f>
        <v>罐</v>
      </c>
      <c r="H25" s="104" t="str">
        <f>午餐設計表!H25</f>
        <v>溫體絞肉(井野)(臺灣)</v>
      </c>
      <c r="I25" s="105">
        <f>午餐設計表!I25</f>
        <v>3</v>
      </c>
      <c r="J25" s="106" t="str">
        <f>午餐設計表!J25</f>
        <v>公斤</v>
      </c>
      <c r="K25" s="104" t="str">
        <f>午餐設計表!K25</f>
        <v>滷包(30g-小包)</v>
      </c>
      <c r="L25" s="105">
        <f>午餐設計表!L25</f>
        <v>4</v>
      </c>
      <c r="M25" s="106" t="str">
        <f>午餐設計表!M25</f>
        <v>包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香菜(150g/把)</v>
      </c>
      <c r="R25" s="105">
        <f>午餐設計表!R25</f>
        <v>0.5</v>
      </c>
      <c r="S25" s="106" t="str">
        <f>午餐設計表!S25</f>
        <v>把</v>
      </c>
      <c r="T25" s="311"/>
      <c r="U25" s="19" t="str">
        <f>午餐設計表!U25</f>
        <v>蛋白質：</v>
      </c>
      <c r="V25" s="112" t="str">
        <f>午餐設計表!V25</f>
        <v>38.9 g</v>
      </c>
    </row>
    <row r="26" spans="2:22" s="5" customFormat="1" ht="21" x14ac:dyDescent="0.3">
      <c r="B26" s="304" t="str">
        <f>午餐設計表!B26</f>
        <v>星期三</v>
      </c>
      <c r="C26" s="320"/>
      <c r="D26" s="323"/>
      <c r="E26" s="104" t="str">
        <f>午餐設計表!E26</f>
        <v>碎蒜(0.6K/包)</v>
      </c>
      <c r="F26" s="105">
        <f>午餐設計表!F26</f>
        <v>1</v>
      </c>
      <c r="G26" s="106" t="str">
        <f>午餐設計表!G26</f>
        <v>包</v>
      </c>
      <c r="H26" s="104" t="str">
        <f>午餐設計表!H26</f>
        <v>紅蘿蔔(切小丁)</v>
      </c>
      <c r="I26" s="105">
        <f>午餐設計表!I26</f>
        <v>3</v>
      </c>
      <c r="J26" s="106" t="str">
        <f>午餐設計表!J26</f>
        <v>公斤</v>
      </c>
      <c r="K26" s="104" t="str">
        <f>午餐設計表!K26</f>
        <v>鴻喜菇 (QR)</v>
      </c>
      <c r="L26" s="105">
        <f>午餐設計表!L26</f>
        <v>3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1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4"/>
      <c r="C27" s="321"/>
      <c r="D27" s="323"/>
      <c r="E27" s="104" t="str">
        <f>午餐設計表!E27</f>
        <v>蔥(0.5K/把)</v>
      </c>
      <c r="F27" s="105">
        <f>午餐設計表!F27</f>
        <v>1</v>
      </c>
      <c r="G27" s="106" t="str">
        <f>午餐設計表!G27</f>
        <v>把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1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5"/>
      <c r="C28" s="8">
        <f>午餐設計表!C28</f>
        <v>0</v>
      </c>
      <c r="D28" s="323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1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23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2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381</v>
      </c>
      <c r="C30" s="9">
        <f>午餐設計表!C30</f>
        <v>0</v>
      </c>
      <c r="D30" s="325"/>
      <c r="E30" s="316" t="str">
        <f>午餐設計表!E30</f>
        <v>全穀雜糧類:5.3份 乳品類:0.9份 豆魚蛋肉類:3.1份 蔬菜類:2.0份 水果類:0.0份 油脂與堅果種子類:1.7份</v>
      </c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8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0</v>
      </c>
      <c r="C31" s="319">
        <f>午餐設計表!C31</f>
        <v>0</v>
      </c>
      <c r="D31" s="322">
        <f>午餐設計表!D31</f>
        <v>0</v>
      </c>
      <c r="E31" s="306">
        <f>午餐設計表!E31</f>
        <v>0</v>
      </c>
      <c r="F31" s="307"/>
      <c r="G31" s="308"/>
      <c r="H31" s="306">
        <f>午餐設計表!H31</f>
        <v>0</v>
      </c>
      <c r="I31" s="307"/>
      <c r="J31" s="308"/>
      <c r="K31" s="306">
        <f>午餐設計表!K31</f>
        <v>0</v>
      </c>
      <c r="L31" s="307"/>
      <c r="M31" s="308"/>
      <c r="N31" s="306">
        <f>午餐設計表!N31</f>
        <v>0</v>
      </c>
      <c r="O31" s="307"/>
      <c r="P31" s="308"/>
      <c r="Q31" s="306">
        <f>午餐設計表!Q31</f>
        <v>0</v>
      </c>
      <c r="R31" s="307"/>
      <c r="S31" s="308"/>
      <c r="T31" s="310">
        <f>午餐設計表!T31</f>
        <v>0</v>
      </c>
      <c r="U31" s="18">
        <f>午餐設計表!U31</f>
        <v>0</v>
      </c>
      <c r="V31" s="114">
        <f>午餐設計表!V31</f>
        <v>0</v>
      </c>
    </row>
    <row r="32" spans="2:22" ht="21" x14ac:dyDescent="0.25">
      <c r="B32" s="6" t="str">
        <f>午餐設計表!B32</f>
        <v>月</v>
      </c>
      <c r="C32" s="320"/>
      <c r="D32" s="323"/>
      <c r="E32" s="102">
        <f>午餐設計表!E32</f>
        <v>0</v>
      </c>
      <c r="F32" s="100">
        <f>午餐設計表!F32</f>
        <v>0</v>
      </c>
      <c r="G32" s="103">
        <f>午餐設計表!G32</f>
        <v>0</v>
      </c>
      <c r="H32" s="102">
        <f>午餐設計表!H32</f>
        <v>0</v>
      </c>
      <c r="I32" s="100">
        <f>午餐設計表!I32</f>
        <v>0</v>
      </c>
      <c r="J32" s="103">
        <f>午餐設計表!J32</f>
        <v>0</v>
      </c>
      <c r="K32" s="102">
        <f>午餐設計表!K32</f>
        <v>0</v>
      </c>
      <c r="L32" s="100">
        <f>午餐設計表!L32</f>
        <v>0</v>
      </c>
      <c r="M32" s="103">
        <f>午餐設計表!M32</f>
        <v>0</v>
      </c>
      <c r="N32" s="102">
        <f>午餐設計表!N32</f>
        <v>0</v>
      </c>
      <c r="O32" s="100">
        <f>午餐設計表!O32</f>
        <v>0</v>
      </c>
      <c r="P32" s="103">
        <f>午餐設計表!P32</f>
        <v>0</v>
      </c>
      <c r="Q32" s="102">
        <f>午餐設計表!Q32</f>
        <v>0</v>
      </c>
      <c r="R32" s="100">
        <f>午餐設計表!R32</f>
        <v>0</v>
      </c>
      <c r="S32" s="103">
        <f>午餐設計表!S32</f>
        <v>0</v>
      </c>
      <c r="T32" s="311"/>
      <c r="U32" s="19">
        <f>午餐設計表!U32</f>
        <v>0</v>
      </c>
      <c r="V32" s="112">
        <f>午餐設計表!V32</f>
        <v>0</v>
      </c>
    </row>
    <row r="33" spans="2:22" ht="21" x14ac:dyDescent="0.25">
      <c r="B33" s="6">
        <f>午餐設計表!B33</f>
        <v>0</v>
      </c>
      <c r="C33" s="320"/>
      <c r="D33" s="323"/>
      <c r="E33" s="104">
        <f>午餐設計表!E33</f>
        <v>0</v>
      </c>
      <c r="F33" s="105">
        <f>午餐設計表!F33</f>
        <v>0</v>
      </c>
      <c r="G33" s="106">
        <f>午餐設計表!G33</f>
        <v>0</v>
      </c>
      <c r="H33" s="104">
        <f>午餐設計表!H33</f>
        <v>0</v>
      </c>
      <c r="I33" s="105">
        <f>午餐設計表!I33</f>
        <v>0</v>
      </c>
      <c r="J33" s="106">
        <f>午餐設計表!J33</f>
        <v>0</v>
      </c>
      <c r="K33" s="104">
        <f>午餐設計表!K33</f>
        <v>0</v>
      </c>
      <c r="L33" s="105">
        <f>午餐設計表!L33</f>
        <v>0</v>
      </c>
      <c r="M33" s="106">
        <f>午餐設計表!M33</f>
        <v>0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>
        <f>午餐設計表!Q33</f>
        <v>0</v>
      </c>
      <c r="R33" s="105">
        <f>午餐設計表!R33</f>
        <v>0</v>
      </c>
      <c r="S33" s="106">
        <f>午餐設計表!S33</f>
        <v>0</v>
      </c>
      <c r="T33" s="311"/>
      <c r="U33" s="19">
        <f>午餐設計表!U33</f>
        <v>0</v>
      </c>
      <c r="V33" s="112">
        <f>午餐設計表!V33</f>
        <v>0</v>
      </c>
    </row>
    <row r="34" spans="2:22" ht="21" x14ac:dyDescent="0.25">
      <c r="B34" s="6" t="str">
        <f>午餐設計表!B34</f>
        <v>日</v>
      </c>
      <c r="C34" s="320"/>
      <c r="D34" s="323"/>
      <c r="E34" s="104">
        <f>午餐設計表!E34</f>
        <v>0</v>
      </c>
      <c r="F34" s="105">
        <f>午餐設計表!F34</f>
        <v>0</v>
      </c>
      <c r="G34" s="106">
        <f>午餐設計表!G34</f>
        <v>0</v>
      </c>
      <c r="H34" s="104">
        <f>午餐設計表!H34</f>
        <v>0</v>
      </c>
      <c r="I34" s="105">
        <f>午餐設計表!I34</f>
        <v>0</v>
      </c>
      <c r="J34" s="106">
        <f>午餐設計表!J34</f>
        <v>0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>
        <f>午餐設計表!Q34</f>
        <v>0</v>
      </c>
      <c r="R34" s="105">
        <f>午餐設計表!R34</f>
        <v>0</v>
      </c>
      <c r="S34" s="106">
        <f>午餐設計表!S34</f>
        <v>0</v>
      </c>
      <c r="T34" s="311"/>
      <c r="U34" s="19">
        <f>午餐設計表!U34</f>
        <v>0</v>
      </c>
      <c r="V34" s="112">
        <f>午餐設計表!V34</f>
        <v>0</v>
      </c>
    </row>
    <row r="35" spans="2:22" ht="21" x14ac:dyDescent="0.25">
      <c r="B35" s="304">
        <f>午餐設計表!B35</f>
        <v>0</v>
      </c>
      <c r="C35" s="320"/>
      <c r="D35" s="323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11"/>
      <c r="U35" s="19">
        <f>午餐設計表!U35</f>
        <v>0</v>
      </c>
      <c r="V35" s="112">
        <f>午餐設計表!V35</f>
        <v>0</v>
      </c>
    </row>
    <row r="36" spans="2:22" ht="21" x14ac:dyDescent="0.25">
      <c r="B36" s="304"/>
      <c r="C36" s="321"/>
      <c r="D36" s="323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1"/>
      <c r="U36" s="19">
        <f>午餐設計表!U36</f>
        <v>0</v>
      </c>
      <c r="V36" s="112">
        <f>午餐設計表!V36</f>
        <v>0</v>
      </c>
    </row>
    <row r="37" spans="2:22" ht="21" x14ac:dyDescent="0.25">
      <c r="B37" s="305"/>
      <c r="C37" s="8">
        <f>午餐設計表!C37</f>
        <v>0</v>
      </c>
      <c r="D37" s="323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1"/>
      <c r="U37" s="19">
        <f>午餐設計表!U37</f>
        <v>0</v>
      </c>
      <c r="V37" s="112">
        <f>午餐設計表!V37</f>
        <v>0</v>
      </c>
    </row>
    <row r="38" spans="2:22" ht="21" x14ac:dyDescent="0.25">
      <c r="B38" s="7">
        <f>午餐設計表!B38</f>
        <v>0</v>
      </c>
      <c r="C38" s="13">
        <f>午餐設計表!C38</f>
        <v>0</v>
      </c>
      <c r="D38" s="323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2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0</v>
      </c>
      <c r="C39" s="9">
        <f>午餐設計表!C39</f>
        <v>0</v>
      </c>
      <c r="D39" s="325"/>
      <c r="E39" s="329">
        <f>午餐設計表!E39</f>
        <v>0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0</v>
      </c>
      <c r="C40" s="319">
        <f>午餐設計表!C40</f>
        <v>0</v>
      </c>
      <c r="D40" s="322">
        <f>午餐設計表!D40</f>
        <v>0</v>
      </c>
      <c r="E40" s="306">
        <f>午餐設計表!E40</f>
        <v>0</v>
      </c>
      <c r="F40" s="307"/>
      <c r="G40" s="308"/>
      <c r="H40" s="306">
        <f>午餐設計表!H40</f>
        <v>0</v>
      </c>
      <c r="I40" s="307"/>
      <c r="J40" s="308"/>
      <c r="K40" s="306">
        <f>午餐設計表!K40</f>
        <v>0</v>
      </c>
      <c r="L40" s="307"/>
      <c r="M40" s="308"/>
      <c r="N40" s="306">
        <f>午餐設計表!N40</f>
        <v>0</v>
      </c>
      <c r="O40" s="307"/>
      <c r="P40" s="308"/>
      <c r="Q40" s="306">
        <f>午餐設計表!Q40</f>
        <v>0</v>
      </c>
      <c r="R40" s="307"/>
      <c r="S40" s="308"/>
      <c r="T40" s="310">
        <f>午餐設計表!T40</f>
        <v>0</v>
      </c>
      <c r="U40" s="18">
        <f>午餐設計表!U40</f>
        <v>0</v>
      </c>
      <c r="V40" s="114">
        <f>午餐設計表!V40</f>
        <v>0</v>
      </c>
    </row>
    <row r="41" spans="2:22" ht="21" x14ac:dyDescent="0.25">
      <c r="B41" s="6" t="str">
        <f>午餐設計表!B41</f>
        <v>月</v>
      </c>
      <c r="C41" s="320"/>
      <c r="D41" s="323"/>
      <c r="E41" s="102">
        <f>午餐設計表!E41</f>
        <v>0</v>
      </c>
      <c r="F41" s="100">
        <f>午餐設計表!F41</f>
        <v>0</v>
      </c>
      <c r="G41" s="103">
        <f>午餐設計表!G41</f>
        <v>0</v>
      </c>
      <c r="H41" s="102">
        <f>午餐設計表!H41</f>
        <v>0</v>
      </c>
      <c r="I41" s="100">
        <f>午餐設計表!I41</f>
        <v>0</v>
      </c>
      <c r="J41" s="103">
        <f>午餐設計表!J41</f>
        <v>0</v>
      </c>
      <c r="K41" s="102">
        <f>午餐設計表!K41</f>
        <v>0</v>
      </c>
      <c r="L41" s="100">
        <f>午餐設計表!L41</f>
        <v>0</v>
      </c>
      <c r="M41" s="103">
        <f>午餐設計表!M41</f>
        <v>0</v>
      </c>
      <c r="N41" s="102">
        <f>午餐設計表!N41</f>
        <v>0</v>
      </c>
      <c r="O41" s="100">
        <f>午餐設計表!O41</f>
        <v>0</v>
      </c>
      <c r="P41" s="103">
        <f>午餐設計表!P41</f>
        <v>0</v>
      </c>
      <c r="Q41" s="102">
        <f>午餐設計表!Q41</f>
        <v>0</v>
      </c>
      <c r="R41" s="100">
        <f>午餐設計表!R41</f>
        <v>0</v>
      </c>
      <c r="S41" s="103">
        <f>午餐設計表!S41</f>
        <v>0</v>
      </c>
      <c r="T41" s="311"/>
      <c r="U41" s="19">
        <f>午餐設計表!U41</f>
        <v>0</v>
      </c>
      <c r="V41" s="112">
        <f>午餐設計表!V41</f>
        <v>0</v>
      </c>
    </row>
    <row r="42" spans="2:22" ht="21" x14ac:dyDescent="0.25">
      <c r="B42" s="6">
        <f>午餐設計表!B42</f>
        <v>0</v>
      </c>
      <c r="C42" s="320"/>
      <c r="D42" s="323"/>
      <c r="E42" s="104">
        <f>午餐設計表!E42</f>
        <v>0</v>
      </c>
      <c r="F42" s="105">
        <f>午餐設計表!F42</f>
        <v>0</v>
      </c>
      <c r="G42" s="106">
        <f>午餐設計表!G42</f>
        <v>0</v>
      </c>
      <c r="H42" s="104">
        <f>午餐設計表!H42</f>
        <v>0</v>
      </c>
      <c r="I42" s="105">
        <f>午餐設計表!I42</f>
        <v>0</v>
      </c>
      <c r="J42" s="106">
        <f>午餐設計表!J42</f>
        <v>0</v>
      </c>
      <c r="K42" s="104">
        <f>午餐設計表!K42</f>
        <v>0</v>
      </c>
      <c r="L42" s="105">
        <f>午餐設計表!L42</f>
        <v>0</v>
      </c>
      <c r="M42" s="106">
        <f>午餐設計表!M42</f>
        <v>0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>
        <f>午餐設計表!Q42</f>
        <v>0</v>
      </c>
      <c r="R42" s="105">
        <f>午餐設計表!R42</f>
        <v>0</v>
      </c>
      <c r="S42" s="106">
        <f>午餐設計表!S42</f>
        <v>0</v>
      </c>
      <c r="T42" s="311"/>
      <c r="U42" s="19">
        <f>午餐設計表!U42</f>
        <v>0</v>
      </c>
      <c r="V42" s="112">
        <f>午餐設計表!V42</f>
        <v>0</v>
      </c>
    </row>
    <row r="43" spans="2:22" ht="21" x14ac:dyDescent="0.25">
      <c r="B43" s="6" t="str">
        <f>午餐設計表!B43</f>
        <v>日</v>
      </c>
      <c r="C43" s="320"/>
      <c r="D43" s="323"/>
      <c r="E43" s="104">
        <f>午餐設計表!E43</f>
        <v>0</v>
      </c>
      <c r="F43" s="105">
        <f>午餐設計表!F43</f>
        <v>0</v>
      </c>
      <c r="G43" s="106">
        <f>午餐設計表!G43</f>
        <v>0</v>
      </c>
      <c r="H43" s="104">
        <f>午餐設計表!H43</f>
        <v>0</v>
      </c>
      <c r="I43" s="105">
        <f>午餐設計表!I43</f>
        <v>0</v>
      </c>
      <c r="J43" s="106">
        <f>午餐設計表!J43</f>
        <v>0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11"/>
      <c r="U43" s="19">
        <f>午餐設計表!U43</f>
        <v>0</v>
      </c>
      <c r="V43" s="112">
        <f>午餐設計表!V43</f>
        <v>0</v>
      </c>
    </row>
    <row r="44" spans="2:22" ht="21" x14ac:dyDescent="0.25">
      <c r="B44" s="304">
        <f>午餐設計表!B44</f>
        <v>0</v>
      </c>
      <c r="C44" s="320"/>
      <c r="D44" s="323"/>
      <c r="E44" s="104">
        <f>午餐設計表!E44</f>
        <v>0</v>
      </c>
      <c r="F44" s="105">
        <f>午餐設計表!F44</f>
        <v>0</v>
      </c>
      <c r="G44" s="106">
        <f>午餐設計表!G44</f>
        <v>0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1"/>
      <c r="U44" s="19">
        <f>午餐設計表!U44</f>
        <v>0</v>
      </c>
      <c r="V44" s="112">
        <f>午餐設計表!V44</f>
        <v>0</v>
      </c>
    </row>
    <row r="45" spans="2:22" ht="21" x14ac:dyDescent="0.25">
      <c r="B45" s="304"/>
      <c r="C45" s="321"/>
      <c r="D45" s="323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1"/>
      <c r="U45" s="19">
        <f>午餐設計表!U45</f>
        <v>0</v>
      </c>
      <c r="V45" s="112">
        <f>午餐設計表!V45</f>
        <v>0</v>
      </c>
    </row>
    <row r="46" spans="2:22" ht="21" x14ac:dyDescent="0.25">
      <c r="B46" s="305"/>
      <c r="C46" s="8">
        <f>午餐設計表!C46</f>
        <v>0</v>
      </c>
      <c r="D46" s="323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1"/>
      <c r="U46" s="19">
        <f>午餐設計表!U46</f>
        <v>0</v>
      </c>
      <c r="V46" s="112">
        <f>午餐設計表!V46</f>
        <v>0</v>
      </c>
    </row>
    <row r="47" spans="2:22" ht="21" x14ac:dyDescent="0.25">
      <c r="B47" s="7">
        <f>午餐設計表!B47</f>
        <v>0</v>
      </c>
      <c r="C47" s="13">
        <f>午餐設計表!C47</f>
        <v>0</v>
      </c>
      <c r="D47" s="323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2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0</v>
      </c>
      <c r="C48" s="10">
        <f>午餐設計表!C48</f>
        <v>0</v>
      </c>
      <c r="D48" s="324"/>
      <c r="E48" s="326">
        <f>午餐設計表!E48</f>
        <v>0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45743.462027083333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2025-03-27T03:05:23Z</dcterms:modified>
</cp:coreProperties>
</file>