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I19" i="5"/>
  <c r="W18" i="5"/>
  <c r="BD17" i="5"/>
  <c r="AS17" i="5"/>
  <c r="AE17" i="5"/>
  <c r="L17" i="5"/>
  <c r="BA15" i="5"/>
  <c r="AS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AX37" i="5" l="1"/>
  <c r="AM37" i="5"/>
  <c r="AB37" i="5"/>
  <c r="Q37" i="5"/>
  <c r="BA6" i="5"/>
  <c r="AP12" i="5"/>
  <c r="AE21" i="5"/>
  <c r="AE24" i="5"/>
  <c r="AE8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A38" i="5" s="1"/>
  <c r="AO37" i="5"/>
  <c r="AN38" i="5" s="1"/>
  <c r="AZ40" i="5"/>
  <c r="S37" i="5"/>
  <c r="P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Y38" i="5"/>
  <c r="AZ38" i="5" s="1"/>
  <c r="R38" i="5"/>
  <c r="AD40" i="5"/>
  <c r="AB38" i="5"/>
  <c r="AL38" i="5"/>
  <c r="S40" i="5"/>
  <c r="Q38" i="5"/>
  <c r="AO40" i="5"/>
  <c r="AM38" i="5"/>
  <c r="AC38" i="5"/>
  <c r="AD38" i="5" l="1"/>
  <c r="S38" i="5"/>
  <c r="AO38" i="5"/>
</calcChain>
</file>

<file path=xl/sharedStrings.xml><?xml version="1.0" encoding="utf-8"?>
<sst xmlns="http://schemas.openxmlformats.org/spreadsheetml/2006/main" count="612" uniqueCount="271">
  <si>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</si>
  <si>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</si>
  <si>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</si>
  <si>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</si>
  <si>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</si>
  <si>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</si>
  <si>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</si>
  <si>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</si>
  <si>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</si>
  <si>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</si>
  <si>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</si>
  <si>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</si>
  <si>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</si>
  <si>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</si>
  <si>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</si>
  <si>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</si>
  <si>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</si>
  <si>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</si>
  <si>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</si>
  <si>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</si>
  <si>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</si>
  <si>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</si>
  <si>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</si>
  <si>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</si>
  <si>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</si>
  <si>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</si>
  <si>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</si>
  <si>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</si>
  <si>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</si>
  <si>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</si>
  <si>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</si>
  <si>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</si>
  <si>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</si>
  <si>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</si>
  <si>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</si>
  <si>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</si>
  <si>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</si>
  <si>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</si>
  <si>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</si>
  <si>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</si>
  <si>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</si>
  <si>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</si>
  <si>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</si>
  <si>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</si>
  <si>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</si>
  <si>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</si>
  <si>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</si>
  <si>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</si>
  <si>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</si>
  <si>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</si>
  <si>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</si>
  <si>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</si>
  <si>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</si>
  <si>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</si>
  <si>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</si>
  <si>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</si>
  <si>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</si>
  <si>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</si>
  <si>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</si>
  <si>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</si>
  <si>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</si>
  <si>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</si>
  <si>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</si>
  <si>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</si>
  <si>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</si>
  <si>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</si>
  <si>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</si>
  <si>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</si>
  <si>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</si>
  <si>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</si>
  <si>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</si>
  <si>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</si>
  <si>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</si>
  <si>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</si>
  <si>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</si>
  <si>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</si>
  <si>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</si>
  <si>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</si>
  <si>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</si>
  <si>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</si>
  <si>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</si>
  <si>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</si>
  <si>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</si>
  <si>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</si>
  <si>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</si>
  <si>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</si>
  <si>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</si>
  <si>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</si>
  <si>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</si>
  <si>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</si>
  <si>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</si>
  <si>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</si>
  <si>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</si>
  <si>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</si>
  <si>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</si>
  <si>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</si>
  <si>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</si>
  <si>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</si>
  <si>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</si>
  <si>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</si>
  <si>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</si>
  <si>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</si>
  <si>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</si>
  <si>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</si>
  <si>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</si>
  <si>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</si>
  <si>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</si>
  <si>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</si>
  <si>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</si>
  <si>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</si>
  <si>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</si>
  <si>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</si>
  <si>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</si>
  <si>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</si>
  <si>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</si>
  <si>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</si>
  <si>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</si>
  <si>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</si>
  <si>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</si>
  <si>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</si>
  <si>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</si>
  <si>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</si>
  <si>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</si>
  <si>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</si>
  <si>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113學年度第2學期第1週素食菜單</t>
  </si>
  <si>
    <t>9車</t>
  </si>
  <si>
    <t>材料用量</t>
    <phoneticPr fontId="2" type="noConversion"/>
  </si>
  <si>
    <t>小米飯(21素)</t>
  </si>
  <si>
    <t>紅燒菜捲</t>
  </si>
  <si>
    <t>醣類：</t>
    <phoneticPr fontId="2" type="noConversion"/>
  </si>
  <si>
    <t>條</t>
  </si>
  <si>
    <t>非基改素肉燥(180g)</t>
  </si>
  <si>
    <t>包</t>
  </si>
  <si>
    <t>香菜(150g/把)</t>
  </si>
  <si>
    <t>把</t>
  </si>
  <si>
    <t>星期二</t>
    <phoneticPr fontId="2" type="noConversion"/>
  </si>
  <si>
    <t>餐數</t>
    <phoneticPr fontId="2" type="noConversion"/>
  </si>
  <si>
    <t>炒海茸</t>
  </si>
  <si>
    <t>醣類：</t>
    <phoneticPr fontId="2" type="noConversion"/>
  </si>
  <si>
    <t>蛋白質：</t>
    <phoneticPr fontId="2" type="noConversion"/>
  </si>
  <si>
    <t>海茸(切)</t>
  </si>
  <si>
    <t>公斤</t>
  </si>
  <si>
    <t>九層塔(兩)</t>
  </si>
  <si>
    <t>兩</t>
  </si>
  <si>
    <t>紅蘿蔔(切絲)</t>
  </si>
  <si>
    <t>餐數</t>
    <phoneticPr fontId="2" type="noConversion"/>
  </si>
  <si>
    <t>清炒櫛瓜</t>
  </si>
  <si>
    <t>熱量：</t>
    <phoneticPr fontId="2" type="noConversion"/>
  </si>
  <si>
    <t>蛋白質：</t>
    <phoneticPr fontId="2" type="noConversion"/>
  </si>
  <si>
    <t>櫛瓜(QR)</t>
  </si>
  <si>
    <t>鴻喜菇(QR)</t>
  </si>
  <si>
    <t>炒高麗菜</t>
  </si>
  <si>
    <t>高麗菜(切實重)</t>
  </si>
  <si>
    <t>薑母(一週量)</t>
  </si>
  <si>
    <t>木耳(切絲)</t>
  </si>
  <si>
    <t>豆腐湯</t>
  </si>
  <si>
    <t>脂肪：</t>
    <phoneticPr fontId="2" type="noConversion"/>
  </si>
  <si>
    <t>封口豆腐(1.2K)非基因榮洲</t>
  </si>
  <si>
    <t>盒</t>
  </si>
  <si>
    <t>芹菜</t>
  </si>
  <si>
    <t>醣類：</t>
    <phoneticPr fontId="2" type="noConversion"/>
  </si>
  <si>
    <t>蛋白質：</t>
    <phoneticPr fontId="2" type="noConversion"/>
  </si>
  <si>
    <t>水果(契約)</t>
  </si>
  <si>
    <t>五穀米飯</t>
  </si>
  <si>
    <t>蘿蔔滷什錦</t>
  </si>
  <si>
    <t>杏鮑菇(A)(QR)</t>
  </si>
  <si>
    <t>菜頭(切中丁)</t>
  </si>
  <si>
    <t>海帶結</t>
  </si>
  <si>
    <t>紅蘿蔔(切中丁)</t>
  </si>
  <si>
    <t>清炒甜椒</t>
  </si>
  <si>
    <t>彩色椒(混合)QR</t>
  </si>
  <si>
    <t>美白菇(QR)</t>
  </si>
  <si>
    <t>蕃茄豆包</t>
  </si>
  <si>
    <t>蛋白質：</t>
    <phoneticPr fontId="2" type="noConversion"/>
  </si>
  <si>
    <t>片</t>
  </si>
  <si>
    <t>罐</t>
  </si>
  <si>
    <t>炒履歷蚵白菜</t>
  </si>
  <si>
    <t>履歷蚵白菜(切實重)</t>
  </si>
  <si>
    <t>榨菜豆皮湯</t>
  </si>
  <si>
    <t>金針菇(QR)</t>
  </si>
  <si>
    <t>薑絲(0.6K/包)</t>
  </si>
  <si>
    <t>星期三</t>
    <phoneticPr fontId="2" type="noConversion"/>
  </si>
  <si>
    <t>熱量：</t>
    <phoneticPr fontId="2" type="noConversion"/>
  </si>
  <si>
    <t>光泉鮮奶(契約)</t>
  </si>
  <si>
    <t>紫米飯</t>
  </si>
  <si>
    <t>蜜汁豆腸</t>
  </si>
  <si>
    <t>蕃薯</t>
  </si>
  <si>
    <t>白芝麻(熟)(兩)</t>
  </si>
  <si>
    <t>星期四</t>
    <phoneticPr fontId="2" type="noConversion"/>
  </si>
  <si>
    <t>梅乾筍絲</t>
  </si>
  <si>
    <t>小瓜玉米</t>
  </si>
  <si>
    <t>玉米粒(QR-K)</t>
  </si>
  <si>
    <t>小黃瓜</t>
  </si>
  <si>
    <t>濕香菇(小朵)(QR)</t>
  </si>
  <si>
    <t>紅蘿蔔</t>
  </si>
  <si>
    <t>炒履歷菠菜</t>
  </si>
  <si>
    <t>履歷菠菜(切實重)</t>
  </si>
  <si>
    <t>冬瓜補氣湯</t>
  </si>
  <si>
    <t>脂肪：</t>
    <phoneticPr fontId="2" type="noConversion"/>
  </si>
  <si>
    <t>枸杞(兩)</t>
  </si>
  <si>
    <t>紅棗(兩)</t>
  </si>
  <si>
    <t>冬瓜(去皮籽)</t>
  </si>
  <si>
    <t>白米飯</t>
  </si>
  <si>
    <t>星期五</t>
    <phoneticPr fontId="2" type="noConversion"/>
  </si>
  <si>
    <t>宮保豆干</t>
  </si>
  <si>
    <t>乾辣椒(兩)</t>
  </si>
  <si>
    <t>油花生(素)(Ｋ)</t>
  </si>
  <si>
    <t>紅蘿蔔(去皮)</t>
  </si>
  <si>
    <t>菇菇炒白菜</t>
  </si>
  <si>
    <t>大白菜(切實重)</t>
  </si>
  <si>
    <t>木耳(切絲)(QR)</t>
  </si>
  <si>
    <t>南瓜炒蛋</t>
  </si>
  <si>
    <t>洗選蛋(QR)</t>
  </si>
  <si>
    <t>南瓜(去籽去皮)</t>
  </si>
  <si>
    <t>炒有機小松菜</t>
  </si>
  <si>
    <t>有機小松菜(尚紘-彰)(切)</t>
  </si>
  <si>
    <t>和風味噌湯</t>
  </si>
  <si>
    <t>海帶芽(乾)(兩)(廠牌/日期)</t>
  </si>
  <si>
    <t>脂肪：</t>
    <phoneticPr fontId="2" type="noConversion"/>
  </si>
  <si>
    <t>旺仔小饅頭(精進)</t>
  </si>
  <si>
    <t>3.0份</t>
  </si>
  <si>
    <t>0.0份</t>
  </si>
  <si>
    <t>1.8份</t>
  </si>
  <si>
    <t>3.8份</t>
  </si>
  <si>
    <t>2.4份</t>
  </si>
  <si>
    <t>4.1份</t>
  </si>
  <si>
    <t>3.1份</t>
  </si>
  <si>
    <t>7.2份</t>
  </si>
  <si>
    <t>2.1份</t>
  </si>
  <si>
    <t>2.3份</t>
  </si>
  <si>
    <t>3.3份</t>
  </si>
  <si>
    <t>5.7份</t>
  </si>
  <si>
    <t>2.9份</t>
  </si>
  <si>
    <t>2.5份</t>
  </si>
  <si>
    <t>8.2份</t>
  </si>
  <si>
    <t>842大卡</t>
    <phoneticPr fontId="2" type="noConversion"/>
  </si>
  <si>
    <t>118.2 g</t>
    <phoneticPr fontId="2" type="noConversion"/>
  </si>
  <si>
    <t>24.0 g</t>
    <phoneticPr fontId="2" type="noConversion"/>
  </si>
  <si>
    <t>37.9 g</t>
    <phoneticPr fontId="2" type="noConversion"/>
  </si>
  <si>
    <t>891大卡</t>
    <phoneticPr fontId="2" type="noConversion"/>
  </si>
  <si>
    <t>116.5 g</t>
    <phoneticPr fontId="2" type="noConversion"/>
  </si>
  <si>
    <t>26.9 g</t>
    <phoneticPr fontId="2" type="noConversion"/>
  </si>
  <si>
    <t>45.5 g</t>
    <phoneticPr fontId="2" type="noConversion"/>
  </si>
  <si>
    <t>854大卡</t>
    <phoneticPr fontId="2" type="noConversion"/>
  </si>
  <si>
    <t>118.9 g</t>
    <phoneticPr fontId="2" type="noConversion"/>
  </si>
  <si>
    <t>25.6 g</t>
    <phoneticPr fontId="2" type="noConversion"/>
  </si>
  <si>
    <t>35.7 g</t>
    <phoneticPr fontId="2" type="noConversion"/>
  </si>
  <si>
    <t>817大卡</t>
    <phoneticPr fontId="2" type="noConversion"/>
  </si>
  <si>
    <t>116.7 g</t>
    <phoneticPr fontId="2" type="noConversion"/>
  </si>
  <si>
    <t>23.4 g</t>
    <phoneticPr fontId="2" type="noConversion"/>
  </si>
  <si>
    <t>33.1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</si>
  <si>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</si>
  <si>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</si>
  <si>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t>全穀雜糧類:6.0份 乳品類:0.0份 豆魚蛋肉類:3.4份 蔬菜類:2.0份 水果類:0.0份 油脂與堅果種子類:3.0份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</si>
  <si>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</si>
  <si>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t>素菜捲(40g)</t>
  </si>
  <si>
    <t>素菜捲(40g)(備品)</t>
  </si>
  <si>
    <t>非基改濕豆包榮洲(pc)</t>
  </si>
  <si>
    <t>榨菜絲-不辣</t>
  </si>
  <si>
    <t>玉米筍(QR)</t>
  </si>
  <si>
    <t>非基改濕豆包榮洲備品(pc)</t>
  </si>
  <si>
    <t>非基改百頁丁(中丁)</t>
  </si>
  <si>
    <t>蕃茄丁罐頭(400G/罐)</t>
  </si>
  <si>
    <t>非基改豆皮卷(Ｋ)</t>
  </si>
  <si>
    <t>素豆腸</t>
  </si>
  <si>
    <t>濕梅乾菜(切)</t>
  </si>
  <si>
    <t>非基改素羊肉(0.6K)</t>
  </si>
  <si>
    <t>豆干片(榮洲)</t>
  </si>
  <si>
    <t>味噌(140g/包)</t>
  </si>
  <si>
    <t>非基改豆皮(Ｋ)</t>
  </si>
  <si>
    <r>
      <rPr>
        <sz val="16"/>
        <rFont val="細明體"/>
        <family val="3"/>
        <charset val="136"/>
      </rPr>
      <t>筍干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</t>
    </r>
    <r>
      <rPr>
        <sz val="16"/>
        <rFont val="Times New Roman"/>
        <family val="1"/>
      </rPr>
      <t>)-</t>
    </r>
    <r>
      <rPr>
        <sz val="16"/>
        <rFont val="細明體"/>
        <family val="3"/>
        <charset val="136"/>
      </rPr>
      <t>泡水</t>
    </r>
    <r>
      <rPr>
        <sz val="16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</si>
</sst>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7" zoomScale="98" zoomScaleNormal="98" workbookViewId="0">
      <selection activeCell="P34" sqref="O34:P3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4" t="s">
        <v>124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/>
      <c r="C4" s="327"/>
      <c r="D4" s="330"/>
      <c r="E4" s="333"/>
      <c r="F4" s="334"/>
      <c r="G4" s="335"/>
      <c r="H4" s="333"/>
      <c r="I4" s="334"/>
      <c r="J4" s="335"/>
      <c r="K4" s="333"/>
      <c r="L4" s="334"/>
      <c r="M4" s="335"/>
      <c r="N4" s="333"/>
      <c r="O4" s="334"/>
      <c r="P4" s="335"/>
      <c r="Q4" s="333"/>
      <c r="R4" s="334"/>
      <c r="S4" s="335"/>
      <c r="T4" s="345"/>
      <c r="U4" s="19"/>
      <c r="V4" s="120"/>
    </row>
    <row r="5" spans="2:24" s="5" customFormat="1" ht="19.5" customHeight="1" x14ac:dyDescent="0.4">
      <c r="B5" s="6" t="s">
        <v>5</v>
      </c>
      <c r="C5" s="328"/>
      <c r="D5" s="330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46"/>
      <c r="U5" s="20"/>
      <c r="V5" s="120"/>
    </row>
    <row r="6" spans="2:24" s="5" customFormat="1" ht="19.5" customHeight="1" x14ac:dyDescent="0.4">
      <c r="B6" s="6"/>
      <c r="C6" s="328"/>
      <c r="D6" s="330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46"/>
      <c r="U6" s="20"/>
      <c r="V6" s="120"/>
    </row>
    <row r="7" spans="2:24" s="5" customFormat="1" ht="19.5" customHeight="1" x14ac:dyDescent="0.4">
      <c r="B7" s="6" t="s">
        <v>4</v>
      </c>
      <c r="C7" s="328"/>
      <c r="D7" s="330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46"/>
      <c r="U7" s="20"/>
      <c r="V7" s="120"/>
    </row>
    <row r="8" spans="2:24" s="5" customFormat="1" ht="19.5" customHeight="1" x14ac:dyDescent="0.4">
      <c r="B8" s="348"/>
      <c r="C8" s="328"/>
      <c r="D8" s="33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6"/>
      <c r="U8" s="20"/>
      <c r="V8" s="120"/>
    </row>
    <row r="9" spans="2:24" s="5" customFormat="1" ht="19.5" customHeight="1" x14ac:dyDescent="0.4">
      <c r="B9" s="348"/>
      <c r="C9" s="329"/>
      <c r="D9" s="33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</row>
    <row r="10" spans="2:24" s="5" customFormat="1" ht="22.2" x14ac:dyDescent="0.4">
      <c r="B10" s="349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/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1" x14ac:dyDescent="0.4">
      <c r="B12" s="15"/>
      <c r="C12" s="9"/>
      <c r="D12" s="331"/>
      <c r="E12" s="350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2</v>
      </c>
      <c r="C13" s="327"/>
      <c r="D13" s="332" t="s">
        <v>127</v>
      </c>
      <c r="E13" s="333" t="s">
        <v>128</v>
      </c>
      <c r="F13" s="334"/>
      <c r="G13" s="335"/>
      <c r="H13" s="333" t="s">
        <v>137</v>
      </c>
      <c r="I13" s="334"/>
      <c r="J13" s="335"/>
      <c r="K13" s="333" t="s">
        <v>146</v>
      </c>
      <c r="L13" s="334"/>
      <c r="M13" s="335"/>
      <c r="N13" s="333" t="s">
        <v>151</v>
      </c>
      <c r="O13" s="334"/>
      <c r="P13" s="335"/>
      <c r="Q13" s="333" t="s">
        <v>155</v>
      </c>
      <c r="R13" s="334"/>
      <c r="S13" s="335"/>
      <c r="T13" s="345" t="s">
        <v>162</v>
      </c>
      <c r="U13" s="19" t="s">
        <v>147</v>
      </c>
      <c r="V13" s="122" t="s">
        <v>235</v>
      </c>
      <c r="W13" s="5" t="s">
        <v>37</v>
      </c>
      <c r="X13" s="5" t="s">
        <v>220</v>
      </c>
    </row>
    <row r="14" spans="2:24" s="5" customFormat="1" ht="22.2" x14ac:dyDescent="0.4">
      <c r="B14" s="6" t="s">
        <v>3</v>
      </c>
      <c r="C14" s="328"/>
      <c r="D14" s="330"/>
      <c r="E14" s="110" t="s">
        <v>255</v>
      </c>
      <c r="F14" s="108">
        <v>21</v>
      </c>
      <c r="G14" s="111" t="s">
        <v>130</v>
      </c>
      <c r="H14" s="110" t="s">
        <v>140</v>
      </c>
      <c r="I14" s="108">
        <v>1.5</v>
      </c>
      <c r="J14" s="111" t="s">
        <v>141</v>
      </c>
      <c r="K14" s="110" t="s">
        <v>149</v>
      </c>
      <c r="L14" s="108">
        <v>3</v>
      </c>
      <c r="M14" s="111" t="s">
        <v>141</v>
      </c>
      <c r="N14" s="110" t="s">
        <v>152</v>
      </c>
      <c r="O14" s="108">
        <v>1.8</v>
      </c>
      <c r="P14" s="111" t="s">
        <v>141</v>
      </c>
      <c r="Q14" s="110" t="s">
        <v>157</v>
      </c>
      <c r="R14" s="108">
        <v>1</v>
      </c>
      <c r="S14" s="111" t="s">
        <v>158</v>
      </c>
      <c r="T14" s="346"/>
      <c r="U14" s="20" t="s">
        <v>160</v>
      </c>
      <c r="V14" s="120" t="s">
        <v>236</v>
      </c>
      <c r="W14" s="5" t="s">
        <v>39</v>
      </c>
      <c r="X14" s="5" t="s">
        <v>221</v>
      </c>
    </row>
    <row r="15" spans="2:24" s="5" customFormat="1" ht="22.2" x14ac:dyDescent="0.4">
      <c r="B15" s="6">
        <v>11</v>
      </c>
      <c r="C15" s="328"/>
      <c r="D15" s="330"/>
      <c r="E15" s="112" t="s">
        <v>256</v>
      </c>
      <c r="F15" s="113">
        <v>5</v>
      </c>
      <c r="G15" s="114" t="s">
        <v>130</v>
      </c>
      <c r="H15" s="112" t="s">
        <v>142</v>
      </c>
      <c r="I15" s="113">
        <v>1</v>
      </c>
      <c r="J15" s="114" t="s">
        <v>143</v>
      </c>
      <c r="K15" s="112" t="s">
        <v>150</v>
      </c>
      <c r="L15" s="113">
        <v>0.3</v>
      </c>
      <c r="M15" s="114" t="s">
        <v>141</v>
      </c>
      <c r="N15" s="112" t="s">
        <v>153</v>
      </c>
      <c r="O15" s="113">
        <v>1</v>
      </c>
      <c r="P15" s="114" t="s">
        <v>141</v>
      </c>
      <c r="Q15" s="112" t="s">
        <v>159</v>
      </c>
      <c r="R15" s="113">
        <v>0.1</v>
      </c>
      <c r="S15" s="114" t="s">
        <v>141</v>
      </c>
      <c r="T15" s="346"/>
      <c r="U15" s="20" t="s">
        <v>156</v>
      </c>
      <c r="V15" s="120" t="s">
        <v>237</v>
      </c>
      <c r="W15" s="5" t="s">
        <v>41</v>
      </c>
      <c r="X15" s="5" t="s">
        <v>222</v>
      </c>
    </row>
    <row r="16" spans="2:24" s="5" customFormat="1" ht="22.2" x14ac:dyDescent="0.4">
      <c r="B16" s="6" t="s">
        <v>4</v>
      </c>
      <c r="C16" s="328"/>
      <c r="D16" s="330"/>
      <c r="E16" s="112" t="s">
        <v>131</v>
      </c>
      <c r="F16" s="113">
        <v>1</v>
      </c>
      <c r="G16" s="114" t="s">
        <v>132</v>
      </c>
      <c r="H16" s="112" t="s">
        <v>144</v>
      </c>
      <c r="I16" s="113">
        <v>0.1</v>
      </c>
      <c r="J16" s="114" t="s">
        <v>141</v>
      </c>
      <c r="K16" s="112"/>
      <c r="L16" s="113"/>
      <c r="M16" s="114"/>
      <c r="N16" s="112" t="s">
        <v>154</v>
      </c>
      <c r="O16" s="113">
        <v>0.1</v>
      </c>
      <c r="P16" s="114" t="s">
        <v>141</v>
      </c>
      <c r="Q16" s="112"/>
      <c r="R16" s="113"/>
      <c r="S16" s="114"/>
      <c r="T16" s="346"/>
      <c r="U16" s="20" t="s">
        <v>161</v>
      </c>
      <c r="V16" s="120" t="s">
        <v>238</v>
      </c>
      <c r="W16" s="5" t="s">
        <v>43</v>
      </c>
      <c r="X16" s="5" t="s">
        <v>223</v>
      </c>
    </row>
    <row r="17" spans="2:24" s="5" customFormat="1" ht="22.2" x14ac:dyDescent="0.4">
      <c r="B17" s="348" t="s">
        <v>135</v>
      </c>
      <c r="C17" s="328"/>
      <c r="D17" s="330"/>
      <c r="E17" s="112" t="s">
        <v>133</v>
      </c>
      <c r="F17" s="113">
        <v>0.5</v>
      </c>
      <c r="G17" s="114" t="s">
        <v>134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221</v>
      </c>
    </row>
    <row r="18" spans="2:24" s="5" customFormat="1" ht="22.2" x14ac:dyDescent="0.4">
      <c r="B18" s="348"/>
      <c r="C18" s="329"/>
      <c r="D18" s="33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224</v>
      </c>
    </row>
    <row r="19" spans="2:24" s="5" customFormat="1" ht="22.2" x14ac:dyDescent="0.4">
      <c r="B19" s="349"/>
      <c r="C19" s="8"/>
      <c r="D19" s="33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145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21</v>
      </c>
      <c r="C21" s="9"/>
      <c r="D21" s="331"/>
      <c r="E21" s="350" t="s">
        <v>251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2</v>
      </c>
      <c r="C22" s="327"/>
      <c r="D22" s="332" t="s">
        <v>163</v>
      </c>
      <c r="E22" s="333" t="s">
        <v>164</v>
      </c>
      <c r="F22" s="334"/>
      <c r="G22" s="335"/>
      <c r="H22" s="333" t="s">
        <v>169</v>
      </c>
      <c r="I22" s="334"/>
      <c r="J22" s="335"/>
      <c r="K22" s="333" t="s">
        <v>172</v>
      </c>
      <c r="L22" s="334"/>
      <c r="M22" s="335"/>
      <c r="N22" s="333" t="s">
        <v>176</v>
      </c>
      <c r="O22" s="334"/>
      <c r="P22" s="335"/>
      <c r="Q22" s="333" t="s">
        <v>178</v>
      </c>
      <c r="R22" s="334"/>
      <c r="S22" s="335"/>
      <c r="T22" s="345" t="s">
        <v>183</v>
      </c>
      <c r="U22" s="19" t="s">
        <v>182</v>
      </c>
      <c r="V22" s="122" t="s">
        <v>239</v>
      </c>
      <c r="W22" s="5" t="s">
        <v>37</v>
      </c>
      <c r="X22" s="5" t="s">
        <v>225</v>
      </c>
    </row>
    <row r="23" spans="2:24" s="5" customFormat="1" ht="22.2" x14ac:dyDescent="0.4">
      <c r="B23" s="6" t="s">
        <v>3</v>
      </c>
      <c r="C23" s="328"/>
      <c r="D23" s="330"/>
      <c r="E23" s="110" t="s">
        <v>165</v>
      </c>
      <c r="F23" s="108">
        <v>0.8</v>
      </c>
      <c r="G23" s="111" t="s">
        <v>141</v>
      </c>
      <c r="H23" s="110" t="s">
        <v>170</v>
      </c>
      <c r="I23" s="108">
        <v>1.5</v>
      </c>
      <c r="J23" s="111" t="s">
        <v>141</v>
      </c>
      <c r="K23" s="110" t="s">
        <v>257</v>
      </c>
      <c r="L23" s="108">
        <v>21</v>
      </c>
      <c r="M23" s="111" t="s">
        <v>174</v>
      </c>
      <c r="N23" s="110" t="s">
        <v>177</v>
      </c>
      <c r="O23" s="108">
        <v>1.8</v>
      </c>
      <c r="P23" s="111" t="s">
        <v>141</v>
      </c>
      <c r="Q23" s="110" t="s">
        <v>258</v>
      </c>
      <c r="R23" s="108">
        <v>0.3</v>
      </c>
      <c r="S23" s="111" t="s">
        <v>141</v>
      </c>
      <c r="T23" s="346"/>
      <c r="U23" s="20" t="s">
        <v>138</v>
      </c>
      <c r="V23" s="120" t="s">
        <v>240</v>
      </c>
      <c r="W23" s="5" t="s">
        <v>39</v>
      </c>
      <c r="X23" s="5" t="s">
        <v>221</v>
      </c>
    </row>
    <row r="24" spans="2:24" s="5" customFormat="1" ht="22.2" x14ac:dyDescent="0.4">
      <c r="B24" s="6">
        <v>12</v>
      </c>
      <c r="C24" s="328"/>
      <c r="D24" s="330"/>
      <c r="E24" s="112" t="s">
        <v>166</v>
      </c>
      <c r="F24" s="113">
        <v>0.8</v>
      </c>
      <c r="G24" s="114" t="s">
        <v>141</v>
      </c>
      <c r="H24" s="112" t="s">
        <v>259</v>
      </c>
      <c r="I24" s="113">
        <v>0.3</v>
      </c>
      <c r="J24" s="114" t="s">
        <v>141</v>
      </c>
      <c r="K24" s="112" t="s">
        <v>260</v>
      </c>
      <c r="L24" s="113">
        <v>5</v>
      </c>
      <c r="M24" s="114" t="s">
        <v>174</v>
      </c>
      <c r="N24" s="112"/>
      <c r="O24" s="113"/>
      <c r="P24" s="114"/>
      <c r="Q24" s="112" t="s">
        <v>179</v>
      </c>
      <c r="R24" s="113">
        <v>0.3</v>
      </c>
      <c r="S24" s="114" t="s">
        <v>141</v>
      </c>
      <c r="T24" s="346"/>
      <c r="U24" s="20" t="s">
        <v>156</v>
      </c>
      <c r="V24" s="120" t="s">
        <v>241</v>
      </c>
      <c r="W24" s="5" t="s">
        <v>41</v>
      </c>
      <c r="X24" s="5" t="s">
        <v>220</v>
      </c>
    </row>
    <row r="25" spans="2:24" s="5" customFormat="1" ht="22.2" x14ac:dyDescent="0.4">
      <c r="B25" s="6" t="s">
        <v>4</v>
      </c>
      <c r="C25" s="328"/>
      <c r="D25" s="330"/>
      <c r="E25" s="112" t="s">
        <v>261</v>
      </c>
      <c r="F25" s="113">
        <v>0.8</v>
      </c>
      <c r="G25" s="114" t="s">
        <v>141</v>
      </c>
      <c r="H25" s="112" t="s">
        <v>171</v>
      </c>
      <c r="I25" s="113">
        <v>0.3</v>
      </c>
      <c r="J25" s="114" t="s">
        <v>141</v>
      </c>
      <c r="K25" s="112" t="s">
        <v>262</v>
      </c>
      <c r="L25" s="113">
        <v>1</v>
      </c>
      <c r="M25" s="114" t="s">
        <v>175</v>
      </c>
      <c r="N25" s="112"/>
      <c r="O25" s="113"/>
      <c r="P25" s="114"/>
      <c r="Q25" s="112" t="s">
        <v>263</v>
      </c>
      <c r="R25" s="113">
        <v>0.2</v>
      </c>
      <c r="S25" s="114" t="s">
        <v>141</v>
      </c>
      <c r="T25" s="346"/>
      <c r="U25" s="20" t="s">
        <v>148</v>
      </c>
      <c r="V25" s="120" t="s">
        <v>242</v>
      </c>
      <c r="W25" s="5" t="s">
        <v>43</v>
      </c>
      <c r="X25" s="5" t="s">
        <v>226</v>
      </c>
    </row>
    <row r="26" spans="2:24" s="5" customFormat="1" ht="22.2" x14ac:dyDescent="0.4">
      <c r="B26" s="348" t="s">
        <v>181</v>
      </c>
      <c r="C26" s="328"/>
      <c r="D26" s="330"/>
      <c r="E26" s="112" t="s">
        <v>167</v>
      </c>
      <c r="F26" s="113">
        <v>0.3</v>
      </c>
      <c r="G26" s="114" t="s">
        <v>141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 t="s">
        <v>180</v>
      </c>
      <c r="R26" s="113">
        <v>0</v>
      </c>
      <c r="S26" s="114" t="s">
        <v>132</v>
      </c>
      <c r="T26" s="346"/>
      <c r="U26" s="20"/>
      <c r="V26" s="120"/>
      <c r="W26" s="5" t="s">
        <v>46</v>
      </c>
      <c r="X26" s="5" t="s">
        <v>221</v>
      </c>
    </row>
    <row r="27" spans="2:24" s="5" customFormat="1" ht="22.2" x14ac:dyDescent="0.4">
      <c r="B27" s="348"/>
      <c r="C27" s="329"/>
      <c r="D27" s="330"/>
      <c r="E27" s="112" t="s">
        <v>168</v>
      </c>
      <c r="F27" s="113">
        <v>0.1</v>
      </c>
      <c r="G27" s="114" t="s">
        <v>141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222</v>
      </c>
    </row>
    <row r="28" spans="2:24" s="5" customFormat="1" ht="22.2" x14ac:dyDescent="0.4">
      <c r="B28" s="349"/>
      <c r="C28" s="8"/>
      <c r="D28" s="33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145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21</v>
      </c>
      <c r="C30" s="9"/>
      <c r="D30" s="331"/>
      <c r="E30" s="350" t="s">
        <v>252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2</v>
      </c>
      <c r="C31" s="327"/>
      <c r="D31" s="332" t="s">
        <v>184</v>
      </c>
      <c r="E31" s="333" t="s">
        <v>185</v>
      </c>
      <c r="F31" s="334"/>
      <c r="G31" s="335"/>
      <c r="H31" s="333" t="s">
        <v>189</v>
      </c>
      <c r="I31" s="334"/>
      <c r="J31" s="335"/>
      <c r="K31" s="333" t="s">
        <v>190</v>
      </c>
      <c r="L31" s="334"/>
      <c r="M31" s="335"/>
      <c r="N31" s="333" t="s">
        <v>195</v>
      </c>
      <c r="O31" s="334"/>
      <c r="P31" s="335"/>
      <c r="Q31" s="333" t="s">
        <v>197</v>
      </c>
      <c r="R31" s="334"/>
      <c r="S31" s="335"/>
      <c r="T31" s="345"/>
      <c r="U31" s="19" t="s">
        <v>182</v>
      </c>
      <c r="V31" s="122" t="s">
        <v>243</v>
      </c>
      <c r="W31" s="5" t="s">
        <v>37</v>
      </c>
      <c r="X31" s="5" t="s">
        <v>227</v>
      </c>
    </row>
    <row r="32" spans="2:24" ht="22.2" x14ac:dyDescent="0.3">
      <c r="B32" s="6" t="s">
        <v>3</v>
      </c>
      <c r="C32" s="328"/>
      <c r="D32" s="330"/>
      <c r="E32" s="110" t="s">
        <v>264</v>
      </c>
      <c r="F32" s="108">
        <v>1.5</v>
      </c>
      <c r="G32" s="111" t="s">
        <v>141</v>
      </c>
      <c r="H32" s="110" t="s">
        <v>270</v>
      </c>
      <c r="I32" s="108">
        <v>1.5</v>
      </c>
      <c r="J32" s="111" t="s">
        <v>141</v>
      </c>
      <c r="K32" s="110" t="s">
        <v>191</v>
      </c>
      <c r="L32" s="108">
        <v>1</v>
      </c>
      <c r="M32" s="111" t="s">
        <v>141</v>
      </c>
      <c r="N32" s="110" t="s">
        <v>196</v>
      </c>
      <c r="O32" s="108">
        <v>1.8</v>
      </c>
      <c r="P32" s="111" t="s">
        <v>141</v>
      </c>
      <c r="Q32" s="110" t="s">
        <v>199</v>
      </c>
      <c r="R32" s="108">
        <v>1</v>
      </c>
      <c r="S32" s="111" t="s">
        <v>143</v>
      </c>
      <c r="T32" s="346"/>
      <c r="U32" s="20" t="s">
        <v>129</v>
      </c>
      <c r="V32" s="120" t="s">
        <v>244</v>
      </c>
      <c r="W32" s="10" t="s">
        <v>39</v>
      </c>
      <c r="X32" s="10" t="s">
        <v>221</v>
      </c>
    </row>
    <row r="33" spans="2:24" ht="22.2" x14ac:dyDescent="0.3">
      <c r="B33" s="6">
        <v>13</v>
      </c>
      <c r="C33" s="328"/>
      <c r="D33" s="330"/>
      <c r="E33" s="112" t="s">
        <v>186</v>
      </c>
      <c r="F33" s="113">
        <v>1.5</v>
      </c>
      <c r="G33" s="114" t="s">
        <v>141</v>
      </c>
      <c r="H33" s="112" t="s">
        <v>131</v>
      </c>
      <c r="I33" s="113">
        <v>1</v>
      </c>
      <c r="J33" s="114" t="s">
        <v>132</v>
      </c>
      <c r="K33" s="112" t="s">
        <v>192</v>
      </c>
      <c r="L33" s="113">
        <v>0.5</v>
      </c>
      <c r="M33" s="114" t="s">
        <v>141</v>
      </c>
      <c r="N33" s="112"/>
      <c r="O33" s="113"/>
      <c r="P33" s="114"/>
      <c r="Q33" s="112" t="s">
        <v>200</v>
      </c>
      <c r="R33" s="113">
        <v>1</v>
      </c>
      <c r="S33" s="114" t="s">
        <v>143</v>
      </c>
      <c r="T33" s="346"/>
      <c r="U33" s="20" t="s">
        <v>198</v>
      </c>
      <c r="V33" s="120" t="s">
        <v>245</v>
      </c>
      <c r="W33" s="10" t="s">
        <v>41</v>
      </c>
      <c r="X33" s="10" t="s">
        <v>228</v>
      </c>
    </row>
    <row r="34" spans="2:24" ht="22.2" x14ac:dyDescent="0.3">
      <c r="B34" s="6" t="s">
        <v>4</v>
      </c>
      <c r="C34" s="328"/>
      <c r="D34" s="330"/>
      <c r="E34" s="112" t="s">
        <v>187</v>
      </c>
      <c r="F34" s="113">
        <v>1</v>
      </c>
      <c r="G34" s="114" t="s">
        <v>143</v>
      </c>
      <c r="H34" s="112" t="s">
        <v>265</v>
      </c>
      <c r="I34" s="113">
        <v>0.3</v>
      </c>
      <c r="J34" s="114" t="s">
        <v>141</v>
      </c>
      <c r="K34" s="112" t="s">
        <v>193</v>
      </c>
      <c r="L34" s="113">
        <v>0.1</v>
      </c>
      <c r="M34" s="114" t="s">
        <v>141</v>
      </c>
      <c r="N34" s="112"/>
      <c r="O34" s="113"/>
      <c r="P34" s="114"/>
      <c r="Q34" s="112" t="s">
        <v>201</v>
      </c>
      <c r="R34" s="113">
        <v>0.8</v>
      </c>
      <c r="S34" s="114" t="s">
        <v>141</v>
      </c>
      <c r="T34" s="346"/>
      <c r="U34" s="20" t="s">
        <v>173</v>
      </c>
      <c r="V34" s="120" t="s">
        <v>246</v>
      </c>
      <c r="W34" s="10" t="s">
        <v>43</v>
      </c>
      <c r="X34" s="10" t="s">
        <v>229</v>
      </c>
    </row>
    <row r="35" spans="2:24" ht="22.2" x14ac:dyDescent="0.3">
      <c r="B35" s="348" t="s">
        <v>188</v>
      </c>
      <c r="C35" s="328"/>
      <c r="D35" s="330"/>
      <c r="E35" s="112"/>
      <c r="F35" s="113"/>
      <c r="G35" s="114"/>
      <c r="H35" s="112"/>
      <c r="I35" s="113"/>
      <c r="J35" s="114"/>
      <c r="K35" s="112" t="s">
        <v>194</v>
      </c>
      <c r="L35" s="113">
        <v>0.1</v>
      </c>
      <c r="M35" s="114" t="s">
        <v>141</v>
      </c>
      <c r="N35" s="112"/>
      <c r="O35" s="113"/>
      <c r="P35" s="114"/>
      <c r="Q35" s="112" t="s">
        <v>266</v>
      </c>
      <c r="R35" s="113">
        <v>0.5</v>
      </c>
      <c r="S35" s="114" t="s">
        <v>132</v>
      </c>
      <c r="T35" s="346"/>
      <c r="U35" s="20"/>
      <c r="V35" s="120"/>
      <c r="W35" s="10" t="s">
        <v>46</v>
      </c>
      <c r="X35" s="10" t="s">
        <v>221</v>
      </c>
    </row>
    <row r="36" spans="2:24" ht="22.2" x14ac:dyDescent="0.3">
      <c r="B36" s="348"/>
      <c r="C36" s="329"/>
      <c r="D36" s="330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230</v>
      </c>
    </row>
    <row r="37" spans="2:24" ht="22.2" x14ac:dyDescent="0.3">
      <c r="B37" s="349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136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1" x14ac:dyDescent="0.3">
      <c r="B39" s="15">
        <v>21</v>
      </c>
      <c r="C39" s="9"/>
      <c r="D39" s="331"/>
      <c r="E39" s="342" t="s">
        <v>253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2</v>
      </c>
      <c r="C40" s="327"/>
      <c r="D40" s="332" t="s">
        <v>202</v>
      </c>
      <c r="E40" s="333" t="s">
        <v>204</v>
      </c>
      <c r="F40" s="334"/>
      <c r="G40" s="335"/>
      <c r="H40" s="333" t="s">
        <v>208</v>
      </c>
      <c r="I40" s="334"/>
      <c r="J40" s="335"/>
      <c r="K40" s="333" t="s">
        <v>211</v>
      </c>
      <c r="L40" s="334"/>
      <c r="M40" s="335"/>
      <c r="N40" s="333" t="s">
        <v>214</v>
      </c>
      <c r="O40" s="334"/>
      <c r="P40" s="335"/>
      <c r="Q40" s="333" t="s">
        <v>216</v>
      </c>
      <c r="R40" s="334"/>
      <c r="S40" s="335"/>
      <c r="T40" s="345" t="s">
        <v>219</v>
      </c>
      <c r="U40" s="19" t="s">
        <v>182</v>
      </c>
      <c r="V40" s="122" t="s">
        <v>247</v>
      </c>
      <c r="W40" s="10" t="s">
        <v>37</v>
      </c>
      <c r="X40" s="10" t="s">
        <v>231</v>
      </c>
    </row>
    <row r="41" spans="2:24" ht="22.2" x14ac:dyDescent="0.3">
      <c r="B41" s="6" t="s">
        <v>3</v>
      </c>
      <c r="C41" s="328"/>
      <c r="D41" s="330"/>
      <c r="E41" s="110" t="s">
        <v>267</v>
      </c>
      <c r="F41" s="108">
        <v>1.5</v>
      </c>
      <c r="G41" s="111" t="s">
        <v>141</v>
      </c>
      <c r="H41" s="110" t="s">
        <v>209</v>
      </c>
      <c r="I41" s="108">
        <v>1.8</v>
      </c>
      <c r="J41" s="111" t="s">
        <v>141</v>
      </c>
      <c r="K41" s="110" t="s">
        <v>212</v>
      </c>
      <c r="L41" s="108">
        <v>1.2</v>
      </c>
      <c r="M41" s="111" t="s">
        <v>141</v>
      </c>
      <c r="N41" s="110" t="s">
        <v>215</v>
      </c>
      <c r="O41" s="108">
        <v>1.8</v>
      </c>
      <c r="P41" s="111" t="s">
        <v>141</v>
      </c>
      <c r="Q41" s="110" t="s">
        <v>268</v>
      </c>
      <c r="R41" s="108">
        <v>2</v>
      </c>
      <c r="S41" s="111" t="s">
        <v>132</v>
      </c>
      <c r="T41" s="346"/>
      <c r="U41" s="20" t="s">
        <v>138</v>
      </c>
      <c r="V41" s="120" t="s">
        <v>248</v>
      </c>
      <c r="W41" s="10" t="s">
        <v>39</v>
      </c>
      <c r="X41" s="10" t="s">
        <v>221</v>
      </c>
    </row>
    <row r="42" spans="2:24" ht="22.2" x14ac:dyDescent="0.3">
      <c r="B42" s="6">
        <v>14</v>
      </c>
      <c r="C42" s="328"/>
      <c r="D42" s="330"/>
      <c r="E42" s="112" t="s">
        <v>205</v>
      </c>
      <c r="F42" s="113">
        <v>1</v>
      </c>
      <c r="G42" s="114" t="s">
        <v>143</v>
      </c>
      <c r="H42" s="112" t="s">
        <v>179</v>
      </c>
      <c r="I42" s="113">
        <v>0.3</v>
      </c>
      <c r="J42" s="114" t="s">
        <v>141</v>
      </c>
      <c r="K42" s="112" t="s">
        <v>213</v>
      </c>
      <c r="L42" s="113">
        <v>1</v>
      </c>
      <c r="M42" s="114" t="s">
        <v>141</v>
      </c>
      <c r="N42" s="112"/>
      <c r="O42" s="113"/>
      <c r="P42" s="114"/>
      <c r="Q42" s="112" t="s">
        <v>217</v>
      </c>
      <c r="R42" s="113">
        <v>1</v>
      </c>
      <c r="S42" s="114" t="s">
        <v>143</v>
      </c>
      <c r="T42" s="346"/>
      <c r="U42" s="20" t="s">
        <v>218</v>
      </c>
      <c r="V42" s="120" t="s">
        <v>249</v>
      </c>
      <c r="W42" s="10" t="s">
        <v>41</v>
      </c>
      <c r="X42" s="10" t="s">
        <v>232</v>
      </c>
    </row>
    <row r="43" spans="2:24" ht="22.2" x14ac:dyDescent="0.3">
      <c r="B43" s="6" t="s">
        <v>4</v>
      </c>
      <c r="C43" s="328"/>
      <c r="D43" s="330"/>
      <c r="E43" s="112" t="s">
        <v>192</v>
      </c>
      <c r="F43" s="113">
        <v>1</v>
      </c>
      <c r="G43" s="114" t="s">
        <v>141</v>
      </c>
      <c r="H43" s="112" t="s">
        <v>150</v>
      </c>
      <c r="I43" s="113">
        <v>0.3</v>
      </c>
      <c r="J43" s="114" t="s">
        <v>141</v>
      </c>
      <c r="K43" s="112"/>
      <c r="L43" s="113"/>
      <c r="M43" s="114"/>
      <c r="N43" s="112"/>
      <c r="O43" s="113"/>
      <c r="P43" s="114"/>
      <c r="Q43" s="112"/>
      <c r="R43" s="113"/>
      <c r="S43" s="114"/>
      <c r="T43" s="346"/>
      <c r="U43" s="20" t="s">
        <v>139</v>
      </c>
      <c r="V43" s="120" t="s">
        <v>250</v>
      </c>
      <c r="W43" s="10" t="s">
        <v>43</v>
      </c>
      <c r="X43" s="10" t="s">
        <v>233</v>
      </c>
    </row>
    <row r="44" spans="2:24" ht="22.2" x14ac:dyDescent="0.3">
      <c r="B44" s="348" t="s">
        <v>203</v>
      </c>
      <c r="C44" s="328"/>
      <c r="D44" s="330"/>
      <c r="E44" s="112" t="s">
        <v>206</v>
      </c>
      <c r="F44" s="113">
        <v>0.2</v>
      </c>
      <c r="G44" s="114" t="s">
        <v>141</v>
      </c>
      <c r="H44" s="112" t="s">
        <v>210</v>
      </c>
      <c r="I44" s="113">
        <v>0.1</v>
      </c>
      <c r="J44" s="114" t="s">
        <v>141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46"/>
      <c r="U44" s="20"/>
      <c r="V44" s="120"/>
      <c r="W44" s="10" t="s">
        <v>46</v>
      </c>
      <c r="X44" s="10" t="s">
        <v>221</v>
      </c>
    </row>
    <row r="45" spans="2:24" ht="22.2" x14ac:dyDescent="0.3">
      <c r="B45" s="348"/>
      <c r="C45" s="329"/>
      <c r="D45" s="330"/>
      <c r="E45" s="112" t="s">
        <v>207</v>
      </c>
      <c r="F45" s="113">
        <v>0.1</v>
      </c>
      <c r="G45" s="114" t="s">
        <v>141</v>
      </c>
      <c r="H45" s="112" t="s">
        <v>194</v>
      </c>
      <c r="I45" s="113">
        <v>0.1</v>
      </c>
      <c r="J45" s="114" t="s">
        <v>141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6"/>
      <c r="U45" s="20"/>
      <c r="V45" s="120"/>
      <c r="W45" s="10" t="s">
        <v>47</v>
      </c>
      <c r="X45" s="10" t="s">
        <v>234</v>
      </c>
    </row>
    <row r="46" spans="2:24" ht="22.2" x14ac:dyDescent="0.3">
      <c r="B46" s="349"/>
      <c r="C46" s="8"/>
      <c r="D46" s="330"/>
      <c r="E46" s="112"/>
      <c r="F46" s="113"/>
      <c r="G46" s="114"/>
      <c r="H46" s="112" t="s">
        <v>269</v>
      </c>
      <c r="I46" s="113">
        <v>0.1</v>
      </c>
      <c r="J46" s="114" t="s">
        <v>141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46"/>
      <c r="U46" s="20"/>
      <c r="V46" s="120"/>
    </row>
    <row r="47" spans="2:24" ht="22.2" x14ac:dyDescent="0.3">
      <c r="B47" s="7" t="s">
        <v>136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21</v>
      </c>
      <c r="C48" s="11"/>
      <c r="D48" s="353"/>
      <c r="E48" s="339" t="s">
        <v>254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45681.48193425926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3" t="str">
        <f>SUBSTITUTE(午餐設計表!B1,"食譜設計","意見調查表")</f>
        <v>0129 彰化縣線西鄉線西國中 113學年度第2學期第1週素食菜單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21" customHeight="1" x14ac:dyDescent="0.35">
      <c r="B3" s="364" t="s">
        <v>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2:14" x14ac:dyDescent="0.3">
      <c r="B4" s="365" t="s">
        <v>0</v>
      </c>
      <c r="C4" s="365" t="s">
        <v>1</v>
      </c>
      <c r="D4" s="365" t="s">
        <v>14</v>
      </c>
      <c r="E4" s="366" t="s">
        <v>15</v>
      </c>
      <c r="F4" s="366"/>
      <c r="G4" s="366"/>
      <c r="H4" s="366" t="s">
        <v>16</v>
      </c>
      <c r="I4" s="366"/>
      <c r="J4" s="366"/>
      <c r="K4" s="366" t="s">
        <v>17</v>
      </c>
      <c r="L4" s="366"/>
      <c r="M4" s="366"/>
      <c r="N4" s="367" t="s">
        <v>18</v>
      </c>
    </row>
    <row r="5" spans="2:14" x14ac:dyDescent="0.3">
      <c r="B5" s="365"/>
      <c r="C5" s="365"/>
      <c r="D5" s="36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8"/>
    </row>
    <row r="6" spans="2:14" x14ac:dyDescent="0.3">
      <c r="B6" s="24" t="str">
        <f>IF(午餐設計表!B4&lt;&gt;"",午餐設計表!B4,"")</f>
        <v/>
      </c>
      <c r="C6" s="361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2"/>
    </row>
    <row r="7" spans="2:14" x14ac:dyDescent="0.3">
      <c r="B7" s="26" t="s">
        <v>3</v>
      </c>
      <c r="C7" s="356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59"/>
    </row>
    <row r="8" spans="2:14" x14ac:dyDescent="0.3">
      <c r="B8" s="26" t="str">
        <f>IF(午餐設計表!B6&lt;&gt;"",午餐設計表!B6,"")</f>
        <v/>
      </c>
      <c r="C8" s="356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59"/>
    </row>
    <row r="9" spans="2:14" x14ac:dyDescent="0.3">
      <c r="B9" s="26" t="s">
        <v>4</v>
      </c>
      <c r="C9" s="356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59"/>
    </row>
    <row r="10" spans="2:14" x14ac:dyDescent="0.3">
      <c r="B10" s="27"/>
      <c r="C10" s="356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59"/>
    </row>
    <row r="11" spans="2:14" x14ac:dyDescent="0.3">
      <c r="B11" s="27"/>
      <c r="C11" s="356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59"/>
    </row>
    <row r="12" spans="2:14" ht="16.8" thickBot="1" x14ac:dyDescent="0.35">
      <c r="B12" s="29"/>
      <c r="C12" s="357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0"/>
    </row>
    <row r="13" spans="2:14" ht="16.5" customHeight="1" x14ac:dyDescent="0.3">
      <c r="B13" s="31">
        <f>IF(午餐設計表!B13&lt;&gt;"",午餐設計表!B13,"")</f>
        <v>2</v>
      </c>
      <c r="C13" s="355" t="str">
        <f>RIGHT(IF(午餐設計表!B17&lt;&gt;"",午餐設計表!B17,""),1)</f>
        <v>二</v>
      </c>
      <c r="D13" s="32" t="str">
        <f>IF(午餐設計表!D13&gt;"",午餐設計表!D13,"")</f>
        <v>小米飯(21素)</v>
      </c>
      <c r="E13" s="33"/>
      <c r="F13" s="33"/>
      <c r="G13" s="33"/>
      <c r="H13" s="33"/>
      <c r="I13" s="33"/>
      <c r="J13" s="33"/>
      <c r="K13" s="33"/>
      <c r="L13" s="33"/>
      <c r="M13" s="33"/>
      <c r="N13" s="358"/>
    </row>
    <row r="14" spans="2:14" x14ac:dyDescent="0.3">
      <c r="B14" s="26" t="s">
        <v>25</v>
      </c>
      <c r="C14" s="356"/>
      <c r="D14" s="25" t="str">
        <f>IF(午餐設計表!E13&gt;"",午餐設計表!E13,"")</f>
        <v>紅燒菜捲</v>
      </c>
      <c r="E14" s="25"/>
      <c r="F14" s="25"/>
      <c r="G14" s="25"/>
      <c r="H14" s="25"/>
      <c r="I14" s="25"/>
      <c r="J14" s="25"/>
      <c r="K14" s="25"/>
      <c r="L14" s="25"/>
      <c r="M14" s="25"/>
      <c r="N14" s="359"/>
    </row>
    <row r="15" spans="2:14" x14ac:dyDescent="0.3">
      <c r="B15" s="26">
        <f>IF(午餐設計表!B15&lt;&gt;"",午餐設計表!B15,"")</f>
        <v>11</v>
      </c>
      <c r="C15" s="356"/>
      <c r="D15" s="25" t="str">
        <f>IF(午餐設計表!H13&gt;"",午餐設計表!H13,"")</f>
        <v>炒海茸</v>
      </c>
      <c r="E15" s="25"/>
      <c r="F15" s="25"/>
      <c r="G15" s="25"/>
      <c r="H15" s="25"/>
      <c r="I15" s="25"/>
      <c r="J15" s="25"/>
      <c r="K15" s="25"/>
      <c r="L15" s="25"/>
      <c r="M15" s="25"/>
      <c r="N15" s="359"/>
    </row>
    <row r="16" spans="2:14" x14ac:dyDescent="0.3">
      <c r="B16" s="26" t="s">
        <v>4</v>
      </c>
      <c r="C16" s="356"/>
      <c r="D16" s="25" t="str">
        <f>IF(午餐設計表!K13&gt;"",午餐設計表!K13,"")</f>
        <v>清炒櫛瓜</v>
      </c>
      <c r="E16" s="25"/>
      <c r="F16" s="25"/>
      <c r="G16" s="25"/>
      <c r="H16" s="25"/>
      <c r="I16" s="25"/>
      <c r="J16" s="25"/>
      <c r="K16" s="25"/>
      <c r="L16" s="25"/>
      <c r="M16" s="25"/>
      <c r="N16" s="359"/>
    </row>
    <row r="17" spans="2:14" x14ac:dyDescent="0.3">
      <c r="B17" s="27"/>
      <c r="C17" s="35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359"/>
    </row>
    <row r="18" spans="2:14" x14ac:dyDescent="0.3">
      <c r="B18" s="27"/>
      <c r="C18" s="356"/>
      <c r="D18" s="28" t="str">
        <f>IF(午餐設計表!Q13&gt;"",午餐設計表!Q13,"")</f>
        <v>豆腐湯</v>
      </c>
      <c r="E18" s="28"/>
      <c r="F18" s="28"/>
      <c r="G18" s="28"/>
      <c r="H18" s="28"/>
      <c r="I18" s="28"/>
      <c r="J18" s="28"/>
      <c r="K18" s="28"/>
      <c r="L18" s="28"/>
      <c r="M18" s="28"/>
      <c r="N18" s="359"/>
    </row>
    <row r="19" spans="2:14" ht="16.8" thickBot="1" x14ac:dyDescent="0.35">
      <c r="B19" s="29"/>
      <c r="C19" s="357"/>
      <c r="D19" s="30" t="str">
        <f>IF(午餐設計表!T13&gt;"",午餐設計表!T13,"")</f>
        <v>水果(契約)</v>
      </c>
      <c r="E19" s="30"/>
      <c r="F19" s="30"/>
      <c r="G19" s="30"/>
      <c r="H19" s="30"/>
      <c r="I19" s="30"/>
      <c r="J19" s="30"/>
      <c r="K19" s="30"/>
      <c r="L19" s="30"/>
      <c r="M19" s="30"/>
      <c r="N19" s="360"/>
    </row>
    <row r="20" spans="2:14" x14ac:dyDescent="0.3">
      <c r="B20" s="26">
        <f>IF(午餐設計表!B22&lt;&gt;"",午餐設計表!B22,"")</f>
        <v>2</v>
      </c>
      <c r="C20" s="35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9"/>
    </row>
    <row r="21" spans="2:14" x14ac:dyDescent="0.3">
      <c r="B21" s="26" t="s">
        <v>3</v>
      </c>
      <c r="C21" s="356"/>
      <c r="D21" s="25" t="str">
        <f>IF(午餐設計表!E22&gt;"",午餐設計表!E22,"")</f>
        <v>蘿蔔滷什錦</v>
      </c>
      <c r="E21" s="25"/>
      <c r="F21" s="25"/>
      <c r="G21" s="25"/>
      <c r="H21" s="25"/>
      <c r="I21" s="25"/>
      <c r="J21" s="25"/>
      <c r="K21" s="25"/>
      <c r="L21" s="25"/>
      <c r="M21" s="25"/>
      <c r="N21" s="359"/>
    </row>
    <row r="22" spans="2:14" x14ac:dyDescent="0.3">
      <c r="B22" s="26">
        <f>IF(午餐設計表!B24&lt;&gt;"",午餐設計表!B24,"")</f>
        <v>12</v>
      </c>
      <c r="C22" s="356"/>
      <c r="D22" s="25" t="str">
        <f>IF(午餐設計表!H22&gt;"",午餐設計表!H22,"")</f>
        <v>清炒甜椒</v>
      </c>
      <c r="E22" s="25"/>
      <c r="F22" s="25"/>
      <c r="G22" s="25"/>
      <c r="H22" s="25"/>
      <c r="I22" s="25"/>
      <c r="J22" s="25"/>
      <c r="K22" s="25"/>
      <c r="L22" s="25"/>
      <c r="M22" s="25"/>
      <c r="N22" s="359"/>
    </row>
    <row r="23" spans="2:14" x14ac:dyDescent="0.3">
      <c r="B23" s="26" t="s">
        <v>4</v>
      </c>
      <c r="C23" s="356"/>
      <c r="D23" s="25" t="str">
        <f>IF(午餐設計表!K22&gt;"",午餐設計表!K22,"")</f>
        <v>蕃茄豆包</v>
      </c>
      <c r="E23" s="25"/>
      <c r="F23" s="25"/>
      <c r="G23" s="25"/>
      <c r="H23" s="25"/>
      <c r="I23" s="25"/>
      <c r="J23" s="25"/>
      <c r="K23" s="25"/>
      <c r="L23" s="25"/>
      <c r="M23" s="25"/>
      <c r="N23" s="359"/>
    </row>
    <row r="24" spans="2:14" x14ac:dyDescent="0.3">
      <c r="B24" s="27"/>
      <c r="C24" s="35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9"/>
    </row>
    <row r="25" spans="2:14" x14ac:dyDescent="0.3">
      <c r="B25" s="27"/>
      <c r="C25" s="356"/>
      <c r="D25" s="28" t="str">
        <f>IF(午餐設計表!Q22&gt;"",午餐設計表!Q22,"")</f>
        <v>榨菜豆皮湯</v>
      </c>
      <c r="E25" s="28"/>
      <c r="F25" s="28"/>
      <c r="G25" s="28"/>
      <c r="H25" s="28"/>
      <c r="I25" s="28"/>
      <c r="J25" s="28"/>
      <c r="K25" s="28"/>
      <c r="L25" s="28"/>
      <c r="M25" s="28"/>
      <c r="N25" s="359"/>
    </row>
    <row r="26" spans="2:14" ht="16.8" thickBot="1" x14ac:dyDescent="0.35">
      <c r="B26" s="27"/>
      <c r="C26" s="357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59"/>
    </row>
    <row r="27" spans="2:14" x14ac:dyDescent="0.3">
      <c r="B27" s="31">
        <f>IF(午餐設計表!B31&lt;&gt;"",午餐設計表!B31,"")</f>
        <v>2</v>
      </c>
      <c r="C27" s="35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8"/>
    </row>
    <row r="28" spans="2:14" x14ac:dyDescent="0.3">
      <c r="B28" s="26" t="s">
        <v>3</v>
      </c>
      <c r="C28" s="356"/>
      <c r="D28" s="25" t="str">
        <f>IF(午餐設計表!E31&gt;"",午餐設計表!E31,"")</f>
        <v>蜜汁豆腸</v>
      </c>
      <c r="E28" s="25"/>
      <c r="F28" s="25"/>
      <c r="G28" s="25"/>
      <c r="H28" s="25"/>
      <c r="I28" s="25"/>
      <c r="J28" s="25"/>
      <c r="K28" s="25"/>
      <c r="L28" s="25"/>
      <c r="M28" s="25"/>
      <c r="N28" s="359"/>
    </row>
    <row r="29" spans="2:14" x14ac:dyDescent="0.3">
      <c r="B29" s="26">
        <f>IF(午餐設計表!B33&lt;&gt;"",午餐設計表!B33,"")</f>
        <v>13</v>
      </c>
      <c r="C29" s="356"/>
      <c r="D29" s="25" t="str">
        <f>IF(午餐設計表!H31&gt;"",午餐設計表!H31,"")</f>
        <v>梅乾筍絲</v>
      </c>
      <c r="E29" s="25"/>
      <c r="F29" s="25"/>
      <c r="G29" s="25"/>
      <c r="H29" s="25"/>
      <c r="I29" s="25"/>
      <c r="J29" s="25"/>
      <c r="K29" s="25"/>
      <c r="L29" s="25"/>
      <c r="M29" s="25"/>
      <c r="N29" s="359"/>
    </row>
    <row r="30" spans="2:14" x14ac:dyDescent="0.3">
      <c r="B30" s="26" t="s">
        <v>4</v>
      </c>
      <c r="C30" s="356"/>
      <c r="D30" s="25" t="str">
        <f>IF(午餐設計表!K31&gt;"",午餐設計表!K31,"")</f>
        <v>小瓜玉米</v>
      </c>
      <c r="E30" s="25"/>
      <c r="F30" s="25"/>
      <c r="G30" s="25"/>
      <c r="H30" s="25"/>
      <c r="I30" s="25"/>
      <c r="J30" s="25"/>
      <c r="K30" s="25"/>
      <c r="L30" s="25"/>
      <c r="M30" s="25"/>
      <c r="N30" s="359"/>
    </row>
    <row r="31" spans="2:14" x14ac:dyDescent="0.3">
      <c r="B31" s="27"/>
      <c r="C31" s="356"/>
      <c r="D31" s="25" t="str">
        <f>IF(午餐設計表!N31&gt;"",午餐設計表!N31,"")</f>
        <v>炒履歷菠菜</v>
      </c>
      <c r="E31" s="25"/>
      <c r="F31" s="25"/>
      <c r="G31" s="25"/>
      <c r="H31" s="25"/>
      <c r="I31" s="25"/>
      <c r="J31" s="25"/>
      <c r="K31" s="25"/>
      <c r="L31" s="25"/>
      <c r="M31" s="25"/>
      <c r="N31" s="359"/>
    </row>
    <row r="32" spans="2:14" x14ac:dyDescent="0.3">
      <c r="B32" s="27"/>
      <c r="C32" s="356"/>
      <c r="D32" s="28" t="str">
        <f>IF(午餐設計表!Q31&gt;"",午餐設計表!Q31,"")</f>
        <v>冬瓜補氣湯</v>
      </c>
      <c r="E32" s="28"/>
      <c r="F32" s="28"/>
      <c r="G32" s="28"/>
      <c r="H32" s="28"/>
      <c r="I32" s="28"/>
      <c r="J32" s="28"/>
      <c r="K32" s="28"/>
      <c r="L32" s="28"/>
      <c r="M32" s="28"/>
      <c r="N32" s="359"/>
    </row>
    <row r="33" spans="2:14" ht="16.8" thickBot="1" x14ac:dyDescent="0.35">
      <c r="B33" s="29"/>
      <c r="C33" s="35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0"/>
    </row>
    <row r="34" spans="2:14" x14ac:dyDescent="0.3">
      <c r="B34" s="31">
        <f>IF(午餐設計表!B40&lt;&gt;"",午餐設計表!B40,"")</f>
        <v>2</v>
      </c>
      <c r="C34" s="355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8"/>
    </row>
    <row r="35" spans="2:14" x14ac:dyDescent="0.3">
      <c r="B35" s="26" t="s">
        <v>3</v>
      </c>
      <c r="C35" s="356"/>
      <c r="D35" s="25" t="str">
        <f>IF(午餐設計表!E40&gt;"",午餐設計表!E40,"")</f>
        <v>宮保豆干</v>
      </c>
      <c r="E35" s="25"/>
      <c r="F35" s="25"/>
      <c r="G35" s="25"/>
      <c r="H35" s="25"/>
      <c r="I35" s="25"/>
      <c r="J35" s="25"/>
      <c r="K35" s="25"/>
      <c r="L35" s="25"/>
      <c r="M35" s="25"/>
      <c r="N35" s="359"/>
    </row>
    <row r="36" spans="2:14" x14ac:dyDescent="0.3">
      <c r="B36" s="26">
        <f>IF(午餐設計表!B42&lt;&gt;"",午餐設計表!B42,"")</f>
        <v>14</v>
      </c>
      <c r="C36" s="356"/>
      <c r="D36" s="25" t="str">
        <f>IF(午餐設計表!H40&gt;"",午餐設計表!H40,"")</f>
        <v>菇菇炒白菜</v>
      </c>
      <c r="E36" s="25"/>
      <c r="F36" s="25"/>
      <c r="G36" s="25"/>
      <c r="H36" s="25"/>
      <c r="I36" s="25"/>
      <c r="J36" s="25"/>
      <c r="K36" s="25"/>
      <c r="L36" s="25"/>
      <c r="M36" s="25"/>
      <c r="N36" s="359"/>
    </row>
    <row r="37" spans="2:14" x14ac:dyDescent="0.3">
      <c r="B37" s="26" t="s">
        <v>4</v>
      </c>
      <c r="C37" s="356"/>
      <c r="D37" s="25" t="str">
        <f>IF(午餐設計表!K40&gt;"",午餐設計表!K40,"")</f>
        <v>南瓜炒蛋</v>
      </c>
      <c r="E37" s="25"/>
      <c r="F37" s="25"/>
      <c r="G37" s="25"/>
      <c r="H37" s="25"/>
      <c r="I37" s="25"/>
      <c r="J37" s="25"/>
      <c r="K37" s="25"/>
      <c r="L37" s="25"/>
      <c r="M37" s="25"/>
      <c r="N37" s="359"/>
    </row>
    <row r="38" spans="2:14" x14ac:dyDescent="0.3">
      <c r="B38" s="27"/>
      <c r="C38" s="356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59"/>
    </row>
    <row r="39" spans="2:14" x14ac:dyDescent="0.3">
      <c r="B39" s="27"/>
      <c r="C39" s="356"/>
      <c r="D39" s="28" t="str">
        <f>IF(午餐設計表!Q40&gt;"",午餐設計表!Q40,"")</f>
        <v>和風味噌湯</v>
      </c>
      <c r="E39" s="28"/>
      <c r="F39" s="28"/>
      <c r="G39" s="28"/>
      <c r="H39" s="28"/>
      <c r="I39" s="28"/>
      <c r="J39" s="28"/>
      <c r="K39" s="28"/>
      <c r="L39" s="28"/>
      <c r="M39" s="28"/>
      <c r="N39" s="359"/>
    </row>
    <row r="40" spans="2:14" ht="16.8" thickBot="1" x14ac:dyDescent="0.35">
      <c r="B40" s="29"/>
      <c r="C40" s="357"/>
      <c r="D40" s="30" t="str">
        <f>IF(午餐設計表!T40&gt;"",午餐設計表!T40,"")</f>
        <v>旺仔小饅頭(精進)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113學年度第2學期第1週素食菜單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70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71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71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1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3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3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2</v>
      </c>
      <c r="B12" s="53" t="str">
        <f>午餐設計表!D13</f>
        <v>小米飯(21素)</v>
      </c>
      <c r="C12" s="53" t="s">
        <v>34</v>
      </c>
      <c r="D12" s="53"/>
      <c r="E12" s="53" t="str">
        <f>午餐設計表!E13</f>
        <v>紅燒菜捲</v>
      </c>
      <c r="F12" s="53"/>
      <c r="G12" s="53"/>
      <c r="H12" s="53" t="str">
        <f>午餐設計表!H13</f>
        <v>炒海茸</v>
      </c>
      <c r="I12" s="53"/>
      <c r="J12" s="53"/>
      <c r="K12" s="53" t="str">
        <f>午餐設計表!K13</f>
        <v>清炒櫛瓜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豆腐湯</v>
      </c>
      <c r="R12" s="53"/>
      <c r="S12" s="53"/>
      <c r="T12" s="370" t="str">
        <f>午餐設計表!T13</f>
        <v>水果(契約)</v>
      </c>
      <c r="U12" s="54" t="s">
        <v>36</v>
      </c>
      <c r="V12" s="55" t="s">
        <v>37</v>
      </c>
      <c r="W12" s="56" t="str">
        <f>午餐設計表!X13</f>
        <v>3.0份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素菜捲(40g)</v>
      </c>
      <c r="F13" s="58"/>
      <c r="G13" s="61">
        <f>午餐設計表!F14</f>
        <v>21</v>
      </c>
      <c r="H13" s="58" t="str">
        <f>午餐設計表!H14</f>
        <v>海茸(切)</v>
      </c>
      <c r="I13" s="60"/>
      <c r="J13" s="59">
        <f>午餐設計表!I14</f>
        <v>1.5</v>
      </c>
      <c r="K13" s="58" t="str">
        <f>午餐設計表!K14</f>
        <v>櫛瓜(QR)</v>
      </c>
      <c r="L13" s="60"/>
      <c r="M13" s="61">
        <f>午餐設計表!L14</f>
        <v>3</v>
      </c>
      <c r="N13" s="58" t="str">
        <f>午餐設計表!N14</f>
        <v>高麗菜(切實重)</v>
      </c>
      <c r="O13" s="60"/>
      <c r="P13" s="61">
        <f>午餐設計表!O14</f>
        <v>1.8</v>
      </c>
      <c r="Q13" s="58" t="str">
        <f>午餐設計表!Q14</f>
        <v>封口豆腐(1.2K)非基因榮洲</v>
      </c>
      <c r="R13" s="60"/>
      <c r="S13" s="61">
        <f>午餐設計表!R14</f>
        <v>1</v>
      </c>
      <c r="T13" s="371"/>
      <c r="U13" s="62" t="str">
        <f>午餐設計表!V14</f>
        <v>118.2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11</v>
      </c>
      <c r="B14" s="60"/>
      <c r="C14" s="60"/>
      <c r="D14" s="61"/>
      <c r="E14" s="60" t="str">
        <f>午餐設計表!E15</f>
        <v>素菜捲(40g)(備品)</v>
      </c>
      <c r="F14" s="58"/>
      <c r="G14" s="61">
        <f>午餐設計表!F15</f>
        <v>5</v>
      </c>
      <c r="H14" s="58" t="str">
        <f>午餐設計表!H15</f>
        <v>九層塔(兩)</v>
      </c>
      <c r="I14" s="60"/>
      <c r="J14" s="59">
        <f>午餐設計表!I15</f>
        <v>1</v>
      </c>
      <c r="K14" s="58" t="str">
        <f>午餐設計表!K15</f>
        <v>鴻喜菇(QR)</v>
      </c>
      <c r="L14" s="60"/>
      <c r="M14" s="61">
        <f>午餐設計表!L15</f>
        <v>0.3</v>
      </c>
      <c r="N14" s="58" t="str">
        <f>午餐設計表!N15</f>
        <v>薑母(一週量)</v>
      </c>
      <c r="O14" s="60"/>
      <c r="P14" s="61">
        <f>午餐設計表!O15</f>
        <v>1</v>
      </c>
      <c r="Q14" s="58" t="str">
        <f>午餐設計表!Q15</f>
        <v>芹菜</v>
      </c>
      <c r="R14" s="60"/>
      <c r="S14" s="61">
        <f>午餐設計表!R15</f>
        <v>0.1</v>
      </c>
      <c r="T14" s="371"/>
      <c r="U14" s="65" t="s">
        <v>40</v>
      </c>
      <c r="V14" s="66" t="s">
        <v>41</v>
      </c>
      <c r="W14" s="64" t="str">
        <f>午餐設計表!X15</f>
        <v>1.8份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紅蘿蔔(切絲)</v>
      </c>
      <c r="I15" s="67"/>
      <c r="J15" s="59">
        <f>午餐設計表!I16</f>
        <v>0.1</v>
      </c>
      <c r="K15" s="58">
        <f>午餐設計表!K16</f>
        <v>0</v>
      </c>
      <c r="L15" s="67"/>
      <c r="M15" s="61">
        <f>午餐設計表!L16</f>
        <v>0</v>
      </c>
      <c r="N15" s="58" t="str">
        <f>午餐設計表!N16</f>
        <v>木耳(切絲)</v>
      </c>
      <c r="O15" s="67"/>
      <c r="P15" s="61">
        <f>午餐設計表!O16</f>
        <v>0.1</v>
      </c>
      <c r="Q15" s="58">
        <f>午餐設計表!Q16</f>
        <v>0</v>
      </c>
      <c r="R15" s="67"/>
      <c r="S15" s="61">
        <f>午餐設計表!R16</f>
        <v>0</v>
      </c>
      <c r="T15" s="371"/>
      <c r="U15" s="62" t="str">
        <f>午餐設計表!V15</f>
        <v>24.0 g</v>
      </c>
      <c r="V15" s="66" t="s">
        <v>43</v>
      </c>
      <c r="W15" s="64" t="str">
        <f>午餐設計表!X16</f>
        <v>3.8份</v>
      </c>
    </row>
    <row r="16" spans="1:23" ht="27.75" customHeight="1" x14ac:dyDescent="0.4">
      <c r="A16" s="373" t="s">
        <v>50</v>
      </c>
      <c r="B16" s="67"/>
      <c r="C16" s="67"/>
      <c r="D16" s="61"/>
      <c r="E16" s="60" t="str">
        <f>午餐設計表!E17</f>
        <v>香菜(150g/把)</v>
      </c>
      <c r="F16" s="67"/>
      <c r="G16" s="61">
        <f>午餐設計表!F17</f>
        <v>0.5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3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37.9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842大卡</v>
      </c>
      <c r="V19" s="78"/>
      <c r="W19" s="79"/>
    </row>
    <row r="20" spans="1:23" ht="27.75" customHeight="1" x14ac:dyDescent="0.4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蘿蔔滷什錦</v>
      </c>
      <c r="F20" s="53"/>
      <c r="G20" s="53"/>
      <c r="H20" s="53" t="str">
        <f>午餐設計表!H22</f>
        <v>清炒甜椒</v>
      </c>
      <c r="I20" s="53"/>
      <c r="J20" s="53"/>
      <c r="K20" s="53" t="str">
        <f>午餐設計表!K22</f>
        <v>蕃茄豆包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榨菜豆皮湯</v>
      </c>
      <c r="R20" s="53"/>
      <c r="S20" s="53"/>
      <c r="T20" s="370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4.1份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杏鮑菇(A)(QR)</v>
      </c>
      <c r="F21" s="60"/>
      <c r="G21" s="61">
        <f>午餐設計表!F23</f>
        <v>0.8</v>
      </c>
      <c r="H21" s="60" t="str">
        <f>午餐設計表!H23</f>
        <v>彩色椒(混合)QR</v>
      </c>
      <c r="I21" s="58"/>
      <c r="J21" s="61">
        <f>午餐設計表!I23</f>
        <v>1.5</v>
      </c>
      <c r="K21" s="60" t="str">
        <f>午餐設計表!K23</f>
        <v>非基改濕豆包榮洲(pc)</v>
      </c>
      <c r="L21" s="60"/>
      <c r="M21" s="61">
        <f>午餐設計表!L23</f>
        <v>21</v>
      </c>
      <c r="N21" s="60" t="str">
        <f>午餐設計表!N23</f>
        <v>履歷蚵白菜(切實重)</v>
      </c>
      <c r="O21" s="60"/>
      <c r="P21" s="61">
        <f>午餐設計表!O23</f>
        <v>1.8</v>
      </c>
      <c r="Q21" s="60" t="str">
        <f>午餐設計表!Q23</f>
        <v>榨菜絲-不辣</v>
      </c>
      <c r="R21" s="60"/>
      <c r="S21" s="61">
        <f>午餐設計表!R23</f>
        <v>0.3</v>
      </c>
      <c r="T21" s="371"/>
      <c r="U21" s="62" t="str">
        <f>午餐設計表!V23</f>
        <v>116.5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12</v>
      </c>
      <c r="B22" s="60"/>
      <c r="C22" s="58"/>
      <c r="D22" s="60"/>
      <c r="E22" s="60" t="str">
        <f>午餐設計表!E24</f>
        <v>菜頭(切中丁)</v>
      </c>
      <c r="F22" s="60"/>
      <c r="G22" s="61">
        <f>午餐設計表!F24</f>
        <v>0.8</v>
      </c>
      <c r="H22" s="60" t="str">
        <f>午餐設計表!H24</f>
        <v>玉米筍(QR)</v>
      </c>
      <c r="I22" s="60"/>
      <c r="J22" s="61">
        <f>午餐設計表!I24</f>
        <v>0.3</v>
      </c>
      <c r="K22" s="60" t="str">
        <f>午餐設計表!K24</f>
        <v>非基改濕豆包榮洲備品(pc)</v>
      </c>
      <c r="L22" s="60"/>
      <c r="M22" s="61">
        <f>午餐設計表!L24</f>
        <v>5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金針菇(QR)</v>
      </c>
      <c r="R22" s="60"/>
      <c r="S22" s="61">
        <f>午餐設計表!R24</f>
        <v>0.3</v>
      </c>
      <c r="T22" s="371"/>
      <c r="U22" s="65" t="s">
        <v>40</v>
      </c>
      <c r="V22" s="66" t="s">
        <v>41</v>
      </c>
      <c r="W22" s="64" t="str">
        <f>午餐設計表!X24</f>
        <v>3.0份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非基改百頁丁(中丁)</v>
      </c>
      <c r="F23" s="67"/>
      <c r="G23" s="61">
        <f>午餐設計表!F25</f>
        <v>0.8</v>
      </c>
      <c r="H23" s="60" t="str">
        <f>午餐設計表!H25</f>
        <v>美白菇(QR)</v>
      </c>
      <c r="I23" s="67"/>
      <c r="J23" s="61">
        <f>午餐設計表!I25</f>
        <v>0.3</v>
      </c>
      <c r="K23" s="60" t="str">
        <f>午餐設計表!K25</f>
        <v>蕃茄丁罐頭(400G/罐)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非基改豆皮卷(Ｋ)</v>
      </c>
      <c r="R23" s="67"/>
      <c r="S23" s="61">
        <f>午餐設計表!R25</f>
        <v>0.2</v>
      </c>
      <c r="T23" s="371"/>
      <c r="U23" s="62" t="str">
        <f>午餐設計表!V24</f>
        <v>26.9 g</v>
      </c>
      <c r="V23" s="66" t="s">
        <v>43</v>
      </c>
      <c r="W23" s="64" t="str">
        <f>午餐設計表!X25</f>
        <v>3.1份</v>
      </c>
    </row>
    <row r="24" spans="1:23" ht="27.75" customHeight="1" x14ac:dyDescent="0.4">
      <c r="A24" s="375" t="s">
        <v>51</v>
      </c>
      <c r="B24" s="58"/>
      <c r="C24" s="58"/>
      <c r="D24" s="58"/>
      <c r="E24" s="60" t="str">
        <f>午餐設計表!E26</f>
        <v>海帶結</v>
      </c>
      <c r="F24" s="67"/>
      <c r="G24" s="61">
        <f>午餐設計表!F26</f>
        <v>0.3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薑絲(0.6K/包)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5"/>
      <c r="B25" s="58"/>
      <c r="C25" s="58"/>
      <c r="D25" s="58"/>
      <c r="E25" s="60" t="str">
        <f>午餐設計表!E27</f>
        <v>紅蘿蔔(切中丁)</v>
      </c>
      <c r="F25" s="67"/>
      <c r="G25" s="61">
        <f>午餐設計表!F27</f>
        <v>0.1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45.5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891大卡</v>
      </c>
      <c r="V27" s="75"/>
      <c r="W27" s="71"/>
    </row>
    <row r="28" spans="1:23" ht="27.75" customHeight="1" x14ac:dyDescent="0.4">
      <c r="A28" s="52">
        <f>午餐設計表!B31</f>
        <v>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蜜汁豆腸</v>
      </c>
      <c r="F28" s="53"/>
      <c r="G28" s="53"/>
      <c r="H28" s="53" t="str">
        <f>午餐設計表!H31</f>
        <v>梅乾筍絲</v>
      </c>
      <c r="I28" s="53"/>
      <c r="J28" s="53"/>
      <c r="K28" s="53" t="str">
        <f>午餐設計表!K31</f>
        <v>小瓜玉米</v>
      </c>
      <c r="L28" s="53"/>
      <c r="M28" s="53"/>
      <c r="N28" s="53" t="str">
        <f>午餐設計表!N31</f>
        <v>炒履歷菠菜</v>
      </c>
      <c r="O28" s="53"/>
      <c r="P28" s="53"/>
      <c r="Q28" s="53" t="str">
        <f>午餐設計表!Q31</f>
        <v>冬瓜補氣湯</v>
      </c>
      <c r="R28" s="53"/>
      <c r="S28" s="53"/>
      <c r="T28" s="370">
        <f>午餐設計表!T31</f>
        <v>0</v>
      </c>
      <c r="U28" s="54" t="s">
        <v>36</v>
      </c>
      <c r="V28" s="55" t="s">
        <v>37</v>
      </c>
      <c r="W28" s="56" t="str">
        <f>午餐設計表!X31</f>
        <v>7.2份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素豆腸</v>
      </c>
      <c r="F29" s="60"/>
      <c r="G29" s="61">
        <f>午餐設計表!F32</f>
        <v>1.5</v>
      </c>
      <c r="H29" s="58" t="str">
        <f>午餐設計表!H32</f>
        <v>筍干(切)-泡水</v>
      </c>
      <c r="I29" s="58"/>
      <c r="J29" s="59">
        <f>午餐設計表!I32</f>
        <v>1.5</v>
      </c>
      <c r="K29" s="60" t="str">
        <f>午餐設計表!K32</f>
        <v>玉米粒(QR-K)</v>
      </c>
      <c r="L29" s="60"/>
      <c r="M29" s="61">
        <f>午餐設計表!L32</f>
        <v>1</v>
      </c>
      <c r="N29" s="60" t="str">
        <f>午餐設計表!N32</f>
        <v>履歷菠菜(切實重)</v>
      </c>
      <c r="O29" s="60"/>
      <c r="P29" s="61">
        <f>午餐設計表!O32</f>
        <v>1.8</v>
      </c>
      <c r="Q29" s="58" t="str">
        <f>午餐設計表!Q32</f>
        <v>枸杞(兩)</v>
      </c>
      <c r="R29" s="60"/>
      <c r="S29" s="61">
        <f>午餐設計表!R32</f>
        <v>1</v>
      </c>
      <c r="T29" s="371"/>
      <c r="U29" s="62" t="str">
        <f>午餐設計表!V32</f>
        <v>118.9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13</v>
      </c>
      <c r="B30" s="60"/>
      <c r="C30" s="60"/>
      <c r="D30" s="60"/>
      <c r="E30" s="60" t="str">
        <f>午餐設計表!E33</f>
        <v>蕃薯</v>
      </c>
      <c r="F30" s="60"/>
      <c r="G30" s="61">
        <f>午餐設計表!F33</f>
        <v>1.5</v>
      </c>
      <c r="H30" s="58" t="str">
        <f>午餐設計表!H33</f>
        <v>非基改素肉燥(180g)</v>
      </c>
      <c r="I30" s="58"/>
      <c r="J30" s="59">
        <f>午餐設計表!I33</f>
        <v>1</v>
      </c>
      <c r="K30" s="60" t="str">
        <f>午餐設計表!K33</f>
        <v>小黃瓜</v>
      </c>
      <c r="L30" s="60"/>
      <c r="M30" s="61">
        <f>午餐設計表!L33</f>
        <v>0.5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紅棗(兩)</v>
      </c>
      <c r="R30" s="60"/>
      <c r="S30" s="61">
        <f>午餐設計表!R33</f>
        <v>1</v>
      </c>
      <c r="T30" s="371"/>
      <c r="U30" s="65" t="s">
        <v>40</v>
      </c>
      <c r="V30" s="66" t="s">
        <v>41</v>
      </c>
      <c r="W30" s="64" t="str">
        <f>午餐設計表!X33</f>
        <v>2.1份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白芝麻(熟)(兩)</v>
      </c>
      <c r="F31" s="67"/>
      <c r="G31" s="61">
        <f>午餐設計表!F34</f>
        <v>1</v>
      </c>
      <c r="H31" s="58" t="str">
        <f>午餐設計表!H34</f>
        <v>濕梅乾菜(切)</v>
      </c>
      <c r="I31" s="58"/>
      <c r="J31" s="59">
        <f>午餐設計表!I34</f>
        <v>0.3</v>
      </c>
      <c r="K31" s="60" t="str">
        <f>午餐設計表!K34</f>
        <v>濕香菇(小朵)(QR)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冬瓜(去皮籽)</v>
      </c>
      <c r="R31" s="67"/>
      <c r="S31" s="61">
        <f>午餐設計表!R34</f>
        <v>0.8</v>
      </c>
      <c r="T31" s="371"/>
      <c r="U31" s="62" t="str">
        <f>午餐設計表!V33</f>
        <v>25.6 g</v>
      </c>
      <c r="V31" s="66" t="s">
        <v>43</v>
      </c>
      <c r="W31" s="64" t="str">
        <f>午餐設計表!X34</f>
        <v>2.3份</v>
      </c>
    </row>
    <row r="32" spans="1:23" ht="27.75" customHeight="1" x14ac:dyDescent="0.4">
      <c r="A32" s="373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非基改素羊肉(0.6K)</v>
      </c>
      <c r="R32" s="67"/>
      <c r="S32" s="61">
        <f>午餐設計表!R35</f>
        <v>0.5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1"/>
      <c r="U33" s="62" t="str">
        <f>午餐設計表!V34</f>
        <v>35.7 g</v>
      </c>
      <c r="V33" s="68" t="s">
        <v>47</v>
      </c>
      <c r="W33" s="64" t="str">
        <f>午餐設計表!X36</f>
        <v>3.3份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854大卡</v>
      </c>
      <c r="V35" s="78"/>
      <c r="W35" s="71"/>
    </row>
    <row r="36" spans="1:23" ht="27.75" customHeight="1" x14ac:dyDescent="0.4">
      <c r="A36" s="52">
        <f>午餐設計表!B40</f>
        <v>2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宮保豆干</v>
      </c>
      <c r="F36" s="53"/>
      <c r="G36" s="53"/>
      <c r="H36" s="53" t="str">
        <f>午餐設計表!H40</f>
        <v>菇菇炒白菜</v>
      </c>
      <c r="I36" s="53"/>
      <c r="J36" s="53"/>
      <c r="K36" s="53" t="str">
        <f>午餐設計表!K40</f>
        <v>南瓜炒蛋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和風味噌湯</v>
      </c>
      <c r="R36" s="53"/>
      <c r="S36" s="53"/>
      <c r="T36" s="370" t="str">
        <f>午餐設計表!T40</f>
        <v>旺仔小饅頭(精進)</v>
      </c>
      <c r="U36" s="54" t="s">
        <v>36</v>
      </c>
      <c r="V36" s="55" t="s">
        <v>37</v>
      </c>
      <c r="W36" s="56" t="str">
        <f>午餐設計表!X40</f>
        <v>5.7份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豆干片(榮洲)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1.8</v>
      </c>
      <c r="K37" s="60" t="str">
        <f>午餐設計表!K41</f>
        <v>洗選蛋(QR)</v>
      </c>
      <c r="L37" s="58"/>
      <c r="M37" s="61">
        <f>午餐設計表!L41</f>
        <v>1.2</v>
      </c>
      <c r="N37" s="60" t="str">
        <f>午餐設計表!N41</f>
        <v>有機小松菜(尚紘-彰)(切)</v>
      </c>
      <c r="O37" s="58"/>
      <c r="P37" s="61">
        <f>午餐設計表!O41</f>
        <v>1.8</v>
      </c>
      <c r="Q37" s="83" t="str">
        <f>午餐設計表!Q41</f>
        <v>味噌(140g/包)</v>
      </c>
      <c r="R37" s="60"/>
      <c r="S37" s="61">
        <f>午餐設計表!R41</f>
        <v>2</v>
      </c>
      <c r="T37" s="371"/>
      <c r="U37" s="62" t="str">
        <f>午餐設計表!V41</f>
        <v>116.7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14</v>
      </c>
      <c r="B38" s="58"/>
      <c r="C38" s="58"/>
      <c r="D38" s="58"/>
      <c r="E38" s="60" t="str">
        <f>午餐設計表!E42</f>
        <v>乾辣椒(兩)</v>
      </c>
      <c r="F38" s="58"/>
      <c r="G38" s="61">
        <f>午餐設計表!F42</f>
        <v>1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南瓜(去籽去皮)</v>
      </c>
      <c r="L38" s="58"/>
      <c r="M38" s="84">
        <f>午餐設計表!L42</f>
        <v>1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海帶芽(乾)(兩)(廠牌/日期)</v>
      </c>
      <c r="R38" s="86"/>
      <c r="S38" s="61">
        <f>午餐設計表!R42</f>
        <v>1</v>
      </c>
      <c r="T38" s="371"/>
      <c r="U38" s="65" t="s">
        <v>40</v>
      </c>
      <c r="V38" s="66" t="s">
        <v>41</v>
      </c>
      <c r="W38" s="64" t="str">
        <f>午餐設計表!X42</f>
        <v>2.9份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小黃瓜</v>
      </c>
      <c r="F39" s="58"/>
      <c r="G39" s="61">
        <f>午餐設計表!F43</f>
        <v>1</v>
      </c>
      <c r="H39" s="58" t="str">
        <f>午餐設計表!H43</f>
        <v>鴻喜菇(QR)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1"/>
      <c r="U39" s="62" t="str">
        <f>午餐設計表!V42</f>
        <v>23.4 g</v>
      </c>
      <c r="V39" s="66" t="s">
        <v>43</v>
      </c>
      <c r="W39" s="64" t="str">
        <f>午餐設計表!X43</f>
        <v>2.5份</v>
      </c>
    </row>
    <row r="40" spans="1:23" ht="27.75" customHeight="1" x14ac:dyDescent="0.4">
      <c r="A40" s="373" t="s">
        <v>53</v>
      </c>
      <c r="B40" s="58"/>
      <c r="C40" s="58"/>
      <c r="D40" s="58"/>
      <c r="E40" s="60" t="str">
        <f>午餐設計表!E44</f>
        <v>油花生(素)(Ｋ)</v>
      </c>
      <c r="F40" s="58"/>
      <c r="G40" s="61">
        <f>午餐設計表!F44</f>
        <v>0.2</v>
      </c>
      <c r="H40" s="58" t="str">
        <f>午餐設計表!H44</f>
        <v>木耳(切絲)(QR)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3"/>
      <c r="B41" s="67"/>
      <c r="C41" s="67"/>
      <c r="D41" s="60"/>
      <c r="E41" s="60" t="str">
        <f>午餐設計表!E45</f>
        <v>紅蘿蔔(去皮)</v>
      </c>
      <c r="F41" s="67"/>
      <c r="G41" s="61">
        <f>午餐設計表!F45</f>
        <v>0.1</v>
      </c>
      <c r="H41" s="58" t="str">
        <f>午餐設計表!H45</f>
        <v>紅蘿蔔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1"/>
      <c r="U41" s="62" t="str">
        <f>午餐設計表!V43</f>
        <v>33.1 g</v>
      </c>
      <c r="V41" s="68" t="s">
        <v>47</v>
      </c>
      <c r="W41" s="64" t="str">
        <f>午餐設計表!X45</f>
        <v>8.2份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非基改豆皮(Ｋ)</v>
      </c>
      <c r="I42" s="67"/>
      <c r="J42" s="59">
        <f>午餐設計表!I46</f>
        <v>0.1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4"/>
      <c r="U43" s="99" t="str">
        <f>午餐設計表!V40</f>
        <v>817大卡</v>
      </c>
      <c r="V43" s="100"/>
      <c r="W43" s="101"/>
    </row>
    <row r="45" spans="1:23" x14ac:dyDescent="0.3">
      <c r="A45" s="36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113學年度第2學期第1週素食菜單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2</v>
      </c>
      <c r="O2" s="129" t="s">
        <v>3</v>
      </c>
      <c r="P2" s="129">
        <f>午餐設計表!B15</f>
        <v>11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2</v>
      </c>
      <c r="Z2" s="134" t="s">
        <v>61</v>
      </c>
      <c r="AA2" s="134">
        <f>午餐設計表!B24</f>
        <v>12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2</v>
      </c>
      <c r="AK2" s="134" t="s">
        <v>3</v>
      </c>
      <c r="AL2" s="134">
        <f>午餐設計表!B33</f>
        <v>13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2</v>
      </c>
      <c r="AV2" s="134" t="s">
        <v>3</v>
      </c>
      <c r="AW2" s="134">
        <f>午餐設計表!B42</f>
        <v>14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0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21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21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21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21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>
        <f>午餐設計表!D4</f>
        <v>0</v>
      </c>
      <c r="D4" s="462"/>
      <c r="E4" s="462"/>
      <c r="F4" s="462"/>
      <c r="G4" s="462"/>
      <c r="H4" s="467"/>
      <c r="I4" s="143">
        <f>午餐設計表!B12</f>
        <v>0</v>
      </c>
      <c r="J4" s="461"/>
      <c r="K4" s="462"/>
      <c r="L4" s="463"/>
      <c r="M4" s="141" t="s">
        <v>2</v>
      </c>
      <c r="N4" s="461" t="str">
        <f>午餐設計表!D13</f>
        <v>小米飯(21素)</v>
      </c>
      <c r="O4" s="462"/>
      <c r="P4" s="462"/>
      <c r="Q4" s="462"/>
      <c r="R4" s="462"/>
      <c r="S4" s="467"/>
      <c r="T4" s="143">
        <f>午餐設計表!B21</f>
        <v>21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21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21</v>
      </c>
      <c r="AQ4" s="466"/>
      <c r="AR4" s="462"/>
      <c r="AS4" s="463"/>
      <c r="AT4" s="139" t="s">
        <v>2</v>
      </c>
      <c r="AU4" s="461" t="str">
        <f>午餐設計表!D40</f>
        <v>白米飯</v>
      </c>
      <c r="AV4" s="462"/>
      <c r="AW4" s="462"/>
      <c r="AX4" s="462"/>
      <c r="AY4" s="462"/>
      <c r="AZ4" s="467"/>
      <c r="BA4" s="144">
        <f>午餐設計表!B48</f>
        <v>21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>
        <f>午餐設計表!E4</f>
        <v>0</v>
      </c>
      <c r="C6" s="440">
        <f>午餐設計表!E5</f>
        <v>0</v>
      </c>
      <c r="D6" s="440"/>
      <c r="E6" s="440"/>
      <c r="F6" s="44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50" t="str">
        <f>午餐設計表!E13</f>
        <v>紅燒菜捲</v>
      </c>
      <c r="N6" s="440" t="str">
        <f>午餐設計表!E14</f>
        <v>素菜捲(40g)</v>
      </c>
      <c r="O6" s="440"/>
      <c r="P6" s="440"/>
      <c r="Q6" s="440"/>
      <c r="R6" s="158">
        <f>午餐設計表!F14</f>
        <v>21</v>
      </c>
      <c r="S6" s="159" t="str">
        <f>午餐設計表!G14</f>
        <v>條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50" t="str">
        <f>午餐設計表!E22</f>
        <v>蘿蔔滷什錦</v>
      </c>
      <c r="Y6" s="440" t="str">
        <f>午餐設計表!E23</f>
        <v>杏鮑菇(A)(QR)</v>
      </c>
      <c r="Z6" s="440"/>
      <c r="AA6" s="440"/>
      <c r="AB6" s="440"/>
      <c r="AC6" s="163">
        <f>午餐設計表!F23</f>
        <v>0.8</v>
      </c>
      <c r="AD6" s="164" t="str">
        <f>午餐設計表!G23</f>
        <v>公斤</v>
      </c>
      <c r="AE6" s="165">
        <f t="shared" ref="AE6:AE12" si="4">AC6*1000/$AE$4</f>
        <v>38.095238095238095</v>
      </c>
      <c r="AF6" s="165"/>
      <c r="AG6" s="166"/>
      <c r="AH6" s="167">
        <f t="shared" ref="AH6:AH35" si="5">AG6*AC6</f>
        <v>0</v>
      </c>
      <c r="AI6" s="450" t="str">
        <f>午餐設計表!E31</f>
        <v>蜜汁豆腸</v>
      </c>
      <c r="AJ6" s="440" t="str">
        <f>午餐設計表!E32</f>
        <v>素豆腸</v>
      </c>
      <c r="AK6" s="440"/>
      <c r="AL6" s="440"/>
      <c r="AM6" s="440"/>
      <c r="AN6" s="158">
        <f>午餐設計表!F32</f>
        <v>1.5</v>
      </c>
      <c r="AO6" s="168" t="str">
        <f>午餐設計表!G32</f>
        <v>公斤</v>
      </c>
      <c r="AP6" s="169">
        <f t="shared" ref="AP6:AP12" si="6">AN6*1000/$AP$4</f>
        <v>71.428571428571431</v>
      </c>
      <c r="AQ6" s="170"/>
      <c r="AR6" s="168"/>
      <c r="AS6" s="171">
        <f t="shared" ref="AS6:AS27" si="7">AR6*AN6</f>
        <v>0</v>
      </c>
      <c r="AT6" s="444" t="str">
        <f>午餐設計表!E40</f>
        <v>宮保豆干</v>
      </c>
      <c r="AU6" s="440" t="str">
        <f>午餐設計表!E41</f>
        <v>豆干片(榮洲)</v>
      </c>
      <c r="AV6" s="440"/>
      <c r="AW6" s="440"/>
      <c r="AX6" s="440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71.428571428571431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>
        <f>午餐設計表!E6</f>
        <v>0</v>
      </c>
      <c r="D7" s="429"/>
      <c r="E7" s="429"/>
      <c r="F7" s="429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51"/>
      <c r="N7" s="429" t="str">
        <f>午餐設計表!E15</f>
        <v>素菜捲(40g)(備品)</v>
      </c>
      <c r="O7" s="429"/>
      <c r="P7" s="429"/>
      <c r="Q7" s="429"/>
      <c r="R7" s="179">
        <f>午餐設計表!F15</f>
        <v>5</v>
      </c>
      <c r="S7" s="180" t="str">
        <f>午餐設計表!G15</f>
        <v>條</v>
      </c>
      <c r="T7" s="181">
        <f t="shared" si="2"/>
        <v>238.0952380952381</v>
      </c>
      <c r="U7" s="181"/>
      <c r="V7" s="182"/>
      <c r="W7" s="183">
        <f t="shared" si="3"/>
        <v>0</v>
      </c>
      <c r="X7" s="451"/>
      <c r="Y7" s="429" t="str">
        <f>午餐設計表!E24</f>
        <v>菜頭(切中丁)</v>
      </c>
      <c r="Z7" s="429"/>
      <c r="AA7" s="429"/>
      <c r="AB7" s="429"/>
      <c r="AC7" s="184">
        <f>午餐設計表!F24</f>
        <v>0.8</v>
      </c>
      <c r="AD7" s="185" t="str">
        <f>午餐設計表!G24</f>
        <v>公斤</v>
      </c>
      <c r="AE7" s="186">
        <f t="shared" si="4"/>
        <v>38.095238095238095</v>
      </c>
      <c r="AF7" s="186"/>
      <c r="AG7" s="187"/>
      <c r="AH7" s="188">
        <f t="shared" si="5"/>
        <v>0</v>
      </c>
      <c r="AI7" s="451"/>
      <c r="AJ7" s="429" t="str">
        <f>午餐設計表!E33</f>
        <v>蕃薯</v>
      </c>
      <c r="AK7" s="429"/>
      <c r="AL7" s="429"/>
      <c r="AM7" s="429"/>
      <c r="AN7" s="179">
        <f>午餐設計表!F33</f>
        <v>1.5</v>
      </c>
      <c r="AO7" s="189" t="str">
        <f>午餐設計表!G33</f>
        <v>公斤</v>
      </c>
      <c r="AP7" s="190">
        <f t="shared" si="6"/>
        <v>71.428571428571431</v>
      </c>
      <c r="AQ7" s="191"/>
      <c r="AR7" s="189"/>
      <c r="AS7" s="192">
        <f t="shared" si="7"/>
        <v>0</v>
      </c>
      <c r="AT7" s="445"/>
      <c r="AU7" s="429" t="str">
        <f>午餐設計表!E42</f>
        <v>乾辣椒(兩)</v>
      </c>
      <c r="AV7" s="429"/>
      <c r="AW7" s="429"/>
      <c r="AX7" s="429"/>
      <c r="AY7" s="193">
        <f>午餐設計表!F42</f>
        <v>1</v>
      </c>
      <c r="AZ7" s="180" t="str">
        <f>午餐設計表!G42</f>
        <v>兩</v>
      </c>
      <c r="BA7" s="194">
        <f t="shared" si="8"/>
        <v>47.61904761904762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>
        <f>午餐設計表!E7</f>
        <v>0</v>
      </c>
      <c r="D8" s="429"/>
      <c r="E8" s="429"/>
      <c r="F8" s="429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51"/>
      <c r="N8" s="429" t="str">
        <f>午餐設計表!E16</f>
        <v>非基改素肉燥(180g)</v>
      </c>
      <c r="O8" s="429"/>
      <c r="P8" s="429"/>
      <c r="Q8" s="429"/>
      <c r="R8" s="179">
        <f>午餐設計表!F16</f>
        <v>1</v>
      </c>
      <c r="S8" s="180" t="str">
        <f>午餐設計表!G16</f>
        <v>包</v>
      </c>
      <c r="T8" s="181">
        <f t="shared" si="2"/>
        <v>47.61904761904762</v>
      </c>
      <c r="U8" s="181"/>
      <c r="V8" s="182"/>
      <c r="W8" s="183">
        <f t="shared" si="3"/>
        <v>0</v>
      </c>
      <c r="X8" s="451"/>
      <c r="Y8" s="429" t="str">
        <f>午餐設計表!E25</f>
        <v>非基改百頁丁(中丁)</v>
      </c>
      <c r="Z8" s="429"/>
      <c r="AA8" s="429"/>
      <c r="AB8" s="429"/>
      <c r="AC8" s="184">
        <f>午餐設計表!F25</f>
        <v>0.8</v>
      </c>
      <c r="AD8" s="185" t="str">
        <f>午餐設計表!G25</f>
        <v>公斤</v>
      </c>
      <c r="AE8" s="186">
        <f t="shared" si="4"/>
        <v>38.095238095238095</v>
      </c>
      <c r="AF8" s="186"/>
      <c r="AG8" s="187"/>
      <c r="AH8" s="188">
        <f t="shared" si="5"/>
        <v>0</v>
      </c>
      <c r="AI8" s="451"/>
      <c r="AJ8" s="429" t="str">
        <f>午餐設計表!E34</f>
        <v>白芝麻(熟)(兩)</v>
      </c>
      <c r="AK8" s="429"/>
      <c r="AL8" s="429"/>
      <c r="AM8" s="429"/>
      <c r="AN8" s="179">
        <f>午餐設計表!F34</f>
        <v>1</v>
      </c>
      <c r="AO8" s="189" t="str">
        <f>午餐設計表!G34</f>
        <v>兩</v>
      </c>
      <c r="AP8" s="190">
        <f t="shared" si="6"/>
        <v>47.61904761904762</v>
      </c>
      <c r="AQ8" s="191"/>
      <c r="AR8" s="189"/>
      <c r="AS8" s="192">
        <f t="shared" si="7"/>
        <v>0</v>
      </c>
      <c r="AT8" s="445"/>
      <c r="AU8" s="429" t="str">
        <f>午餐設計表!E43</f>
        <v>小黃瓜</v>
      </c>
      <c r="AV8" s="429"/>
      <c r="AW8" s="429"/>
      <c r="AX8" s="429"/>
      <c r="AY8" s="193">
        <f>午餐設計表!F43</f>
        <v>1</v>
      </c>
      <c r="AZ8" s="180" t="str">
        <f>午餐設計表!G43</f>
        <v>公斤</v>
      </c>
      <c r="BA8" s="194">
        <f t="shared" si="8"/>
        <v>47.61904761904762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>
        <f>午餐設計表!E8</f>
        <v>0</v>
      </c>
      <c r="D9" s="429"/>
      <c r="E9" s="429"/>
      <c r="F9" s="429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51"/>
      <c r="N9" s="429" t="str">
        <f>午餐設計表!E17</f>
        <v>香菜(150g/把)</v>
      </c>
      <c r="O9" s="429"/>
      <c r="P9" s="429"/>
      <c r="Q9" s="429"/>
      <c r="R9" s="179">
        <f>午餐設計表!F17</f>
        <v>0.5</v>
      </c>
      <c r="S9" s="180" t="str">
        <f>午餐設計表!G17</f>
        <v>把</v>
      </c>
      <c r="T9" s="181">
        <f t="shared" si="2"/>
        <v>23.80952380952381</v>
      </c>
      <c r="U9" s="181"/>
      <c r="V9" s="182"/>
      <c r="W9" s="183">
        <f t="shared" si="3"/>
        <v>0</v>
      </c>
      <c r="X9" s="451"/>
      <c r="Y9" s="429" t="str">
        <f>午餐設計表!E26</f>
        <v>海帶結</v>
      </c>
      <c r="Z9" s="429"/>
      <c r="AA9" s="429"/>
      <c r="AB9" s="429"/>
      <c r="AC9" s="184">
        <f>午餐設計表!F26</f>
        <v>0.3</v>
      </c>
      <c r="AD9" s="185" t="str">
        <f>午餐設計表!G26</f>
        <v>公斤</v>
      </c>
      <c r="AE9" s="186">
        <f t="shared" si="4"/>
        <v>14.285714285714286</v>
      </c>
      <c r="AF9" s="186"/>
      <c r="AG9" s="187"/>
      <c r="AH9" s="188">
        <f t="shared" si="5"/>
        <v>0</v>
      </c>
      <c r="AI9" s="451"/>
      <c r="AJ9" s="429">
        <f>午餐設計表!E35</f>
        <v>0</v>
      </c>
      <c r="AK9" s="429"/>
      <c r="AL9" s="429"/>
      <c r="AM9" s="429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5"/>
      <c r="AU9" s="429" t="str">
        <f>午餐設計表!E44</f>
        <v>油花生(素)(Ｋ)</v>
      </c>
      <c r="AV9" s="429"/>
      <c r="AW9" s="429"/>
      <c r="AX9" s="429"/>
      <c r="AY9" s="193">
        <f>午餐設計表!F44</f>
        <v>0.2</v>
      </c>
      <c r="AZ9" s="180" t="str">
        <f>午餐設計表!G44</f>
        <v>公斤</v>
      </c>
      <c r="BA9" s="194">
        <f t="shared" si="8"/>
        <v>9.5238095238095237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>
        <f>午餐設計表!E9</f>
        <v>0</v>
      </c>
      <c r="D10" s="429"/>
      <c r="E10" s="429"/>
      <c r="F10" s="429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51"/>
      <c r="N10" s="429">
        <f>午餐設計表!E18</f>
        <v>0</v>
      </c>
      <c r="O10" s="429"/>
      <c r="P10" s="429"/>
      <c r="Q10" s="42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1"/>
      <c r="Y10" s="429" t="str">
        <f>午餐設計表!E27</f>
        <v>紅蘿蔔(切中丁)</v>
      </c>
      <c r="Z10" s="429"/>
      <c r="AA10" s="429"/>
      <c r="AB10" s="429"/>
      <c r="AC10" s="184">
        <f>午餐設計表!F27</f>
        <v>0.1</v>
      </c>
      <c r="AD10" s="185" t="str">
        <f>午餐設計表!G27</f>
        <v>公斤</v>
      </c>
      <c r="AE10" s="186">
        <f t="shared" si="4"/>
        <v>4.7619047619047619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 t="str">
        <f>午餐設計表!E45</f>
        <v>紅蘿蔔(去皮)</v>
      </c>
      <c r="AV10" s="429"/>
      <c r="AW10" s="429"/>
      <c r="AX10" s="429"/>
      <c r="AY10" s="193">
        <f>午餐設計表!F45</f>
        <v>0.1</v>
      </c>
      <c r="AZ10" s="180" t="str">
        <f>午餐設計表!G45</f>
        <v>公斤</v>
      </c>
      <c r="BA10" s="194">
        <f t="shared" si="8"/>
        <v>4.7619047619047619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>
        <f>午餐設計表!E46</f>
        <v>0</v>
      </c>
      <c r="AV11" s="429"/>
      <c r="AW11" s="429"/>
      <c r="AX11" s="42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>
        <f>午餐設計表!E47</f>
        <v>0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>
        <f>午餐設計表!H4</f>
        <v>0</v>
      </c>
      <c r="C15" s="440">
        <f>午餐設計表!H5</f>
        <v>0</v>
      </c>
      <c r="D15" s="440"/>
      <c r="E15" s="440"/>
      <c r="F15" s="44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41" t="str">
        <f>午餐設計表!H13</f>
        <v>炒海茸</v>
      </c>
      <c r="N15" s="440" t="str">
        <f>午餐設計表!H14</f>
        <v>海茸(切)</v>
      </c>
      <c r="O15" s="440"/>
      <c r="P15" s="440"/>
      <c r="Q15" s="440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71.428571428571431</v>
      </c>
      <c r="U15" s="160"/>
      <c r="V15" s="161"/>
      <c r="W15" s="162">
        <f t="shared" si="3"/>
        <v>0</v>
      </c>
      <c r="X15" s="441" t="str">
        <f>午餐設計表!H22</f>
        <v>清炒甜椒</v>
      </c>
      <c r="Y15" s="440" t="str">
        <f>午餐設計表!H23</f>
        <v>彩色椒(混合)QR</v>
      </c>
      <c r="Z15" s="440"/>
      <c r="AA15" s="440"/>
      <c r="AB15" s="440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71.428571428571431</v>
      </c>
      <c r="AF15" s="165"/>
      <c r="AG15" s="166"/>
      <c r="AH15" s="167">
        <f t="shared" si="5"/>
        <v>0</v>
      </c>
      <c r="AI15" s="441" t="str">
        <f>午餐設計表!H31</f>
        <v>梅乾筍絲</v>
      </c>
      <c r="AJ15" s="440" t="str">
        <f>午餐設計表!H32</f>
        <v>筍干(切)-泡水</v>
      </c>
      <c r="AK15" s="440"/>
      <c r="AL15" s="440"/>
      <c r="AM15" s="440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71.428571428571431</v>
      </c>
      <c r="AQ15" s="170"/>
      <c r="AR15" s="228"/>
      <c r="AS15" s="229">
        <f t="shared" si="7"/>
        <v>0</v>
      </c>
      <c r="AT15" s="442" t="str">
        <f>午餐設計表!H40</f>
        <v>菇菇炒白菜</v>
      </c>
      <c r="AU15" s="440" t="str">
        <f>午餐設計表!H41</f>
        <v>大白菜(切實重)</v>
      </c>
      <c r="AV15" s="440"/>
      <c r="AW15" s="440"/>
      <c r="AX15" s="440"/>
      <c r="AY15" s="172">
        <f>午餐設計表!I41</f>
        <v>1.8</v>
      </c>
      <c r="AZ15" s="230" t="str">
        <f>午餐設計表!J41</f>
        <v>公斤</v>
      </c>
      <c r="BA15" s="173">
        <f t="shared" ref="BA15:BA21" si="14">AY15*1000/$BA$4</f>
        <v>85.714285714285708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>
        <f>午餐設計表!H6</f>
        <v>0</v>
      </c>
      <c r="D16" s="429"/>
      <c r="E16" s="429"/>
      <c r="F16" s="429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35"/>
      <c r="N16" s="429" t="str">
        <f>午餐設計表!H15</f>
        <v>九層塔(兩)</v>
      </c>
      <c r="O16" s="429"/>
      <c r="P16" s="429"/>
      <c r="Q16" s="429"/>
      <c r="R16" s="179">
        <f>午餐設計表!I15</f>
        <v>1</v>
      </c>
      <c r="S16" s="180" t="str">
        <f>午餐設計表!J15</f>
        <v>兩</v>
      </c>
      <c r="T16" s="181">
        <f t="shared" si="11"/>
        <v>47.61904761904762</v>
      </c>
      <c r="U16" s="181"/>
      <c r="V16" s="182"/>
      <c r="W16" s="183">
        <f t="shared" si="3"/>
        <v>0</v>
      </c>
      <c r="X16" s="435"/>
      <c r="Y16" s="429" t="str">
        <f>午餐設計表!H24</f>
        <v>玉米筍(QR)</v>
      </c>
      <c r="Z16" s="429"/>
      <c r="AA16" s="429"/>
      <c r="AB16" s="429"/>
      <c r="AC16" s="179">
        <f>午餐設計表!I24</f>
        <v>0.3</v>
      </c>
      <c r="AD16" s="180" t="str">
        <f>午餐設計表!J24</f>
        <v>公斤</v>
      </c>
      <c r="AE16" s="186">
        <f t="shared" si="12"/>
        <v>14.285714285714286</v>
      </c>
      <c r="AF16" s="186"/>
      <c r="AG16" s="187"/>
      <c r="AH16" s="188">
        <f t="shared" si="5"/>
        <v>0</v>
      </c>
      <c r="AI16" s="435"/>
      <c r="AJ16" s="429" t="str">
        <f>午餐設計表!H33</f>
        <v>非基改素肉燥(180g)</v>
      </c>
      <c r="AK16" s="429"/>
      <c r="AL16" s="429"/>
      <c r="AM16" s="429"/>
      <c r="AN16" s="179">
        <f>午餐設計表!I33</f>
        <v>1</v>
      </c>
      <c r="AO16" s="233" t="str">
        <f>午餐設計表!J33</f>
        <v>包</v>
      </c>
      <c r="AP16" s="190">
        <f t="shared" si="13"/>
        <v>47.61904761904762</v>
      </c>
      <c r="AQ16" s="191"/>
      <c r="AR16" s="189"/>
      <c r="AS16" s="192">
        <f t="shared" si="7"/>
        <v>0</v>
      </c>
      <c r="AT16" s="427"/>
      <c r="AU16" s="429" t="str">
        <f>午餐設計表!H42</f>
        <v>金針菇(QR)</v>
      </c>
      <c r="AV16" s="429"/>
      <c r="AW16" s="429"/>
      <c r="AX16" s="429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35"/>
      <c r="N17" s="429" t="str">
        <f>午餐設計表!H16</f>
        <v>紅蘿蔔(切絲)</v>
      </c>
      <c r="O17" s="429"/>
      <c r="P17" s="429"/>
      <c r="Q17" s="429"/>
      <c r="R17" s="179">
        <f>午餐設計表!I16</f>
        <v>0.1</v>
      </c>
      <c r="S17" s="180" t="str">
        <f>午餐設計表!J16</f>
        <v>公斤</v>
      </c>
      <c r="T17" s="181">
        <f t="shared" si="11"/>
        <v>4.7619047619047619</v>
      </c>
      <c r="U17" s="181"/>
      <c r="V17" s="182"/>
      <c r="W17" s="183">
        <f t="shared" si="3"/>
        <v>0</v>
      </c>
      <c r="X17" s="435"/>
      <c r="Y17" s="429" t="str">
        <f>午餐設計表!H25</f>
        <v>美白菇(QR)</v>
      </c>
      <c r="Z17" s="429"/>
      <c r="AA17" s="429"/>
      <c r="AB17" s="429"/>
      <c r="AC17" s="179">
        <f>午餐設計表!I25</f>
        <v>0.3</v>
      </c>
      <c r="AD17" s="180" t="str">
        <f>午餐設計表!J25</f>
        <v>公斤</v>
      </c>
      <c r="AE17" s="186">
        <f t="shared" si="12"/>
        <v>14.285714285714286</v>
      </c>
      <c r="AF17" s="186"/>
      <c r="AG17" s="187"/>
      <c r="AH17" s="188">
        <f t="shared" si="5"/>
        <v>0</v>
      </c>
      <c r="AI17" s="435"/>
      <c r="AJ17" s="429" t="str">
        <f>午餐設計表!H34</f>
        <v>濕梅乾菜(切)</v>
      </c>
      <c r="AK17" s="429"/>
      <c r="AL17" s="429"/>
      <c r="AM17" s="429"/>
      <c r="AN17" s="179">
        <f>午餐設計表!I34</f>
        <v>0.3</v>
      </c>
      <c r="AO17" s="233" t="str">
        <f>午餐設計表!J34</f>
        <v>公斤</v>
      </c>
      <c r="AP17" s="190">
        <f t="shared" si="13"/>
        <v>14.285714285714286</v>
      </c>
      <c r="AQ17" s="191"/>
      <c r="AR17" s="189"/>
      <c r="AS17" s="192">
        <f t="shared" si="7"/>
        <v>0</v>
      </c>
      <c r="AT17" s="427"/>
      <c r="AU17" s="429" t="str">
        <f>午餐設計表!H43</f>
        <v>鴻喜菇(QR)</v>
      </c>
      <c r="AV17" s="429"/>
      <c r="AW17" s="429"/>
      <c r="AX17" s="429"/>
      <c r="AY17" s="193">
        <f>午餐設計表!I43</f>
        <v>0.3</v>
      </c>
      <c r="AZ17" s="234" t="str">
        <f>午餐設計表!J43</f>
        <v>公斤</v>
      </c>
      <c r="BA17" s="194">
        <f t="shared" si="14"/>
        <v>14.285714285714286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35"/>
      <c r="N18" s="429">
        <f>午餐設計表!H17</f>
        <v>0</v>
      </c>
      <c r="O18" s="429"/>
      <c r="P18" s="429"/>
      <c r="Q18" s="42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5"/>
      <c r="Y18" s="429">
        <f>午餐設計表!H26</f>
        <v>0</v>
      </c>
      <c r="Z18" s="429"/>
      <c r="AA18" s="429"/>
      <c r="AB18" s="429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35"/>
      <c r="AJ18" s="429">
        <f>午餐設計表!H35</f>
        <v>0</v>
      </c>
      <c r="AK18" s="429"/>
      <c r="AL18" s="429"/>
      <c r="AM18" s="42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7"/>
      <c r="AU18" s="429" t="str">
        <f>午餐設計表!H44</f>
        <v>木耳(切絲)(QR)</v>
      </c>
      <c r="AV18" s="429"/>
      <c r="AW18" s="429"/>
      <c r="AX18" s="429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>
        <f>午餐設計表!H36</f>
        <v>0</v>
      </c>
      <c r="AK19" s="429"/>
      <c r="AL19" s="429"/>
      <c r="AM19" s="42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7"/>
      <c r="AU19" s="429" t="str">
        <f>午餐設計表!H45</f>
        <v>紅蘿蔔</v>
      </c>
      <c r="AV19" s="429"/>
      <c r="AW19" s="429"/>
      <c r="AX19" s="429"/>
      <c r="AY19" s="193">
        <f>午餐設計表!I45</f>
        <v>0.1</v>
      </c>
      <c r="AZ19" s="234" t="str">
        <f>午餐設計表!J45</f>
        <v>公斤</v>
      </c>
      <c r="BA19" s="194">
        <f t="shared" si="14"/>
        <v>4.7619047619047619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 t="str">
        <f>午餐設計表!H46</f>
        <v>非基改豆皮(Ｋ)</v>
      </c>
      <c r="AV20" s="429"/>
      <c r="AW20" s="429"/>
      <c r="AX20" s="429"/>
      <c r="AY20" s="193">
        <f>午餐設計表!I46</f>
        <v>0.1</v>
      </c>
      <c r="AZ20" s="234" t="str">
        <f>午餐設計表!J46</f>
        <v>公斤</v>
      </c>
      <c r="BA20" s="194">
        <f t="shared" si="14"/>
        <v>4.7619047619047619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>
        <f>午餐設計表!H47</f>
        <v>0</v>
      </c>
      <c r="AV21" s="429"/>
      <c r="AW21" s="429"/>
      <c r="AX21" s="42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>
        <f>午餐設計表!K4</f>
        <v>0</v>
      </c>
      <c r="C23" s="440">
        <f>午餐設計表!K5</f>
        <v>0</v>
      </c>
      <c r="D23" s="440"/>
      <c r="E23" s="440"/>
      <c r="F23" s="44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41" t="str">
        <f>午餐設計表!K13</f>
        <v>清炒櫛瓜</v>
      </c>
      <c r="N23" s="440" t="str">
        <f>午餐設計表!K14</f>
        <v>櫛瓜(QR)</v>
      </c>
      <c r="O23" s="440"/>
      <c r="P23" s="440"/>
      <c r="Q23" s="440"/>
      <c r="R23" s="158">
        <f>午餐設計表!L14</f>
        <v>3</v>
      </c>
      <c r="S23" s="159" t="str">
        <f>午餐設計表!M14</f>
        <v>公斤</v>
      </c>
      <c r="T23" s="160">
        <f t="shared" ref="T23:T34" si="16">R23*1000/$T$4</f>
        <v>142.85714285714286</v>
      </c>
      <c r="U23" s="160"/>
      <c r="V23" s="161"/>
      <c r="W23" s="162">
        <f t="shared" si="3"/>
        <v>0</v>
      </c>
      <c r="X23" s="441" t="str">
        <f>午餐設計表!K22</f>
        <v>蕃茄豆包</v>
      </c>
      <c r="Y23" s="440" t="str">
        <f>午餐設計表!K23</f>
        <v>非基改濕豆包榮洲(pc)</v>
      </c>
      <c r="Z23" s="440"/>
      <c r="AA23" s="440"/>
      <c r="AB23" s="440"/>
      <c r="AC23" s="163">
        <f>午餐設計表!L23</f>
        <v>21</v>
      </c>
      <c r="AD23" s="164" t="str">
        <f>午餐設計表!M23</f>
        <v>片</v>
      </c>
      <c r="AE23" s="165">
        <f t="shared" ref="AE23:AE34" si="17">AC23*1000/$AE$4</f>
        <v>1000</v>
      </c>
      <c r="AF23" s="165"/>
      <c r="AG23" s="166"/>
      <c r="AH23" s="167">
        <f t="shared" si="5"/>
        <v>0</v>
      </c>
      <c r="AI23" s="441" t="str">
        <f>午餐設計表!K31</f>
        <v>小瓜玉米</v>
      </c>
      <c r="AJ23" s="440" t="str">
        <f>午餐設計表!K32</f>
        <v>玉米粒(QR-K)</v>
      </c>
      <c r="AK23" s="440"/>
      <c r="AL23" s="440"/>
      <c r="AM23" s="440"/>
      <c r="AN23" s="158">
        <f>午餐設計表!L32</f>
        <v>1</v>
      </c>
      <c r="AO23" s="227" t="str">
        <f>午餐設計表!M32</f>
        <v>公斤</v>
      </c>
      <c r="AP23" s="169">
        <f t="shared" ref="AP23:AP34" si="18">AN23*1000/$AP$4</f>
        <v>47.61904761904762</v>
      </c>
      <c r="AQ23" s="170"/>
      <c r="AR23" s="228"/>
      <c r="AS23" s="229">
        <f t="shared" si="7"/>
        <v>0</v>
      </c>
      <c r="AT23" s="442" t="str">
        <f>午餐設計表!K40</f>
        <v>南瓜炒蛋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57.142857142857146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>
        <f>午餐設計表!K6</f>
        <v>0</v>
      </c>
      <c r="D24" s="429"/>
      <c r="E24" s="429"/>
      <c r="F24" s="429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35"/>
      <c r="N24" s="429" t="str">
        <f>午餐設計表!K15</f>
        <v>鴻喜菇(QR)</v>
      </c>
      <c r="O24" s="429"/>
      <c r="P24" s="429"/>
      <c r="Q24" s="429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35"/>
      <c r="Y24" s="429" t="str">
        <f>午餐設計表!K24</f>
        <v>非基改濕豆包榮洲備品(pc)</v>
      </c>
      <c r="Z24" s="429"/>
      <c r="AA24" s="429"/>
      <c r="AB24" s="429"/>
      <c r="AC24" s="184">
        <f>午餐設計表!L24</f>
        <v>5</v>
      </c>
      <c r="AD24" s="185" t="str">
        <f>午餐設計表!M24</f>
        <v>片</v>
      </c>
      <c r="AE24" s="186">
        <f t="shared" si="17"/>
        <v>238.0952380952381</v>
      </c>
      <c r="AF24" s="186"/>
      <c r="AG24" s="187"/>
      <c r="AH24" s="188">
        <f t="shared" si="5"/>
        <v>0</v>
      </c>
      <c r="AI24" s="435"/>
      <c r="AJ24" s="429" t="str">
        <f>午餐設計表!K33</f>
        <v>小黃瓜</v>
      </c>
      <c r="AK24" s="429"/>
      <c r="AL24" s="429"/>
      <c r="AM24" s="429"/>
      <c r="AN24" s="179">
        <f>午餐設計表!L33</f>
        <v>0.5</v>
      </c>
      <c r="AO24" s="233" t="str">
        <f>午餐設計表!M33</f>
        <v>公斤</v>
      </c>
      <c r="AP24" s="190">
        <f t="shared" si="18"/>
        <v>23.80952380952381</v>
      </c>
      <c r="AQ24" s="191"/>
      <c r="AR24" s="189"/>
      <c r="AS24" s="192">
        <f t="shared" si="7"/>
        <v>0</v>
      </c>
      <c r="AT24" s="427"/>
      <c r="AU24" s="429" t="str">
        <f>午餐設計表!K42</f>
        <v>南瓜(去籽去皮)</v>
      </c>
      <c r="AV24" s="429"/>
      <c r="AW24" s="429"/>
      <c r="AX24" s="429"/>
      <c r="AY24" s="193">
        <f>午餐設計表!L42</f>
        <v>1</v>
      </c>
      <c r="AZ24" s="180" t="str">
        <f>午餐設計表!M42</f>
        <v>公斤</v>
      </c>
      <c r="BA24" s="194">
        <f t="shared" si="19"/>
        <v>47.61904761904762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35"/>
      <c r="N25" s="429">
        <f>午餐設計表!K16</f>
        <v>0</v>
      </c>
      <c r="O25" s="429"/>
      <c r="P25" s="429"/>
      <c r="Q25" s="429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35"/>
      <c r="Y25" s="429" t="str">
        <f>午餐設計表!K25</f>
        <v>蕃茄丁罐頭(400G/罐)</v>
      </c>
      <c r="Z25" s="429"/>
      <c r="AA25" s="429"/>
      <c r="AB25" s="429"/>
      <c r="AC25" s="184">
        <f>午餐設計表!L25</f>
        <v>1</v>
      </c>
      <c r="AD25" s="185" t="str">
        <f>午餐設計表!M25</f>
        <v>罐</v>
      </c>
      <c r="AE25" s="186">
        <f t="shared" si="17"/>
        <v>47.61904761904762</v>
      </c>
      <c r="AF25" s="186"/>
      <c r="AG25" s="187"/>
      <c r="AH25" s="188">
        <f t="shared" si="5"/>
        <v>0</v>
      </c>
      <c r="AI25" s="435"/>
      <c r="AJ25" s="429" t="str">
        <f>午餐設計表!K34</f>
        <v>濕香菇(小朵)(QR)</v>
      </c>
      <c r="AK25" s="429"/>
      <c r="AL25" s="429"/>
      <c r="AM25" s="429"/>
      <c r="AN25" s="179">
        <f>午餐設計表!L34</f>
        <v>0.1</v>
      </c>
      <c r="AO25" s="233" t="str">
        <f>午餐設計表!M34</f>
        <v>公斤</v>
      </c>
      <c r="AP25" s="190">
        <f t="shared" si="18"/>
        <v>4.7619047619047619</v>
      </c>
      <c r="AQ25" s="191"/>
      <c r="AR25" s="189"/>
      <c r="AS25" s="192">
        <f t="shared" si="7"/>
        <v>0</v>
      </c>
      <c r="AT25" s="427"/>
      <c r="AU25" s="429">
        <f>午餐設計表!K43</f>
        <v>0</v>
      </c>
      <c r="AV25" s="429"/>
      <c r="AW25" s="429"/>
      <c r="AX25" s="42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35"/>
      <c r="N26" s="429">
        <f>午餐設計表!K17</f>
        <v>0</v>
      </c>
      <c r="O26" s="429"/>
      <c r="P26" s="429"/>
      <c r="Q26" s="42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5"/>
      <c r="Y26" s="429">
        <f>午餐設計表!K26</f>
        <v>0</v>
      </c>
      <c r="Z26" s="429"/>
      <c r="AA26" s="429"/>
      <c r="AB26" s="429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35"/>
      <c r="AJ26" s="429" t="str">
        <f>午餐設計表!K35</f>
        <v>紅蘿蔔</v>
      </c>
      <c r="AK26" s="429"/>
      <c r="AL26" s="429"/>
      <c r="AM26" s="429"/>
      <c r="AN26" s="179">
        <f>午餐設計表!L35</f>
        <v>0.1</v>
      </c>
      <c r="AO26" s="233" t="str">
        <f>午餐設計表!M35</f>
        <v>公斤</v>
      </c>
      <c r="AP26" s="190">
        <f t="shared" si="18"/>
        <v>4.7619047619047619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36"/>
      <c r="N27" s="430">
        <f>午餐設計表!K18</f>
        <v>0</v>
      </c>
      <c r="O27" s="430"/>
      <c r="P27" s="430"/>
      <c r="Q27" s="43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6"/>
      <c r="Y27" s="430">
        <f>午餐設計表!K27</f>
        <v>0</v>
      </c>
      <c r="Z27" s="430"/>
      <c r="AA27" s="430"/>
      <c r="AB27" s="430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>
        <f>午餐設計表!Q4</f>
        <v>0</v>
      </c>
      <c r="C28" s="425">
        <f>午餐設計表!Q5</f>
        <v>0</v>
      </c>
      <c r="D28" s="425"/>
      <c r="E28" s="425"/>
      <c r="F28" s="425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34" t="str">
        <f>午餐設計表!Q13</f>
        <v>豆腐湯</v>
      </c>
      <c r="N28" s="425" t="str">
        <f>午餐設計表!Q14</f>
        <v>封口豆腐(1.2K)非基因榮洲</v>
      </c>
      <c r="O28" s="425"/>
      <c r="P28" s="425"/>
      <c r="Q28" s="425"/>
      <c r="R28" s="243">
        <f>午餐設計表!R14</f>
        <v>1</v>
      </c>
      <c r="S28" s="244" t="str">
        <f>午餐設計表!S14</f>
        <v>盒</v>
      </c>
      <c r="T28" s="160">
        <f t="shared" si="16"/>
        <v>47.61904761904762</v>
      </c>
      <c r="U28" s="160"/>
      <c r="V28" s="161"/>
      <c r="W28" s="162">
        <f t="shared" si="3"/>
        <v>0</v>
      </c>
      <c r="X28" s="434" t="str">
        <f>午餐設計表!Q22</f>
        <v>榨菜豆皮湯</v>
      </c>
      <c r="Y28" s="425" t="str">
        <f>午餐設計表!Q23</f>
        <v>榨菜絲-不辣</v>
      </c>
      <c r="Z28" s="425"/>
      <c r="AA28" s="425"/>
      <c r="AB28" s="425"/>
      <c r="AC28" s="245">
        <f>午餐設計表!R23</f>
        <v>0.3</v>
      </c>
      <c r="AD28" s="246" t="str">
        <f>午餐設計表!S23</f>
        <v>公斤</v>
      </c>
      <c r="AE28" s="165">
        <f t="shared" si="17"/>
        <v>14.285714285714286</v>
      </c>
      <c r="AF28" s="165"/>
      <c r="AG28" s="166"/>
      <c r="AH28" s="167">
        <f t="shared" si="5"/>
        <v>0</v>
      </c>
      <c r="AI28" s="434" t="str">
        <f>午餐設計表!Q31</f>
        <v>冬瓜補氣湯</v>
      </c>
      <c r="AJ28" s="425" t="str">
        <f>午餐設計表!Q32</f>
        <v>枸杞(兩)</v>
      </c>
      <c r="AK28" s="425"/>
      <c r="AL28" s="425"/>
      <c r="AM28" s="425"/>
      <c r="AN28" s="243">
        <f>午餐設計表!R32</f>
        <v>1</v>
      </c>
      <c r="AO28" s="247" t="str">
        <f>午餐設計表!S32</f>
        <v>兩</v>
      </c>
      <c r="AP28" s="169">
        <f t="shared" si="18"/>
        <v>47.61904761904762</v>
      </c>
      <c r="AQ28" s="170"/>
      <c r="AR28" s="228"/>
      <c r="AS28" s="229">
        <f t="shared" ref="AS28:AS34" si="20">AR28*AQ28</f>
        <v>0</v>
      </c>
      <c r="AT28" s="426" t="str">
        <f>午餐設計表!Q40</f>
        <v>和風味噌湯</v>
      </c>
      <c r="AU28" s="425" t="str">
        <f>午餐設計表!Q41</f>
        <v>味噌(140g/包)</v>
      </c>
      <c r="AV28" s="425"/>
      <c r="AW28" s="425"/>
      <c r="AX28" s="425"/>
      <c r="AY28" s="248">
        <f>午餐設計表!R41</f>
        <v>2</v>
      </c>
      <c r="AZ28" s="249" t="str">
        <f>午餐設計表!S41</f>
        <v>包</v>
      </c>
      <c r="BA28" s="173">
        <f t="shared" si="19"/>
        <v>95.238095238095241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>
        <f>午餐設計表!Q6</f>
        <v>0</v>
      </c>
      <c r="D29" s="429"/>
      <c r="E29" s="429"/>
      <c r="F29" s="429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35"/>
      <c r="N29" s="429" t="str">
        <f>午餐設計表!Q15</f>
        <v>芹菜</v>
      </c>
      <c r="O29" s="429"/>
      <c r="P29" s="429"/>
      <c r="Q29" s="429"/>
      <c r="R29" s="179">
        <f>午餐設計表!R15</f>
        <v>0.1</v>
      </c>
      <c r="S29" s="180" t="str">
        <f>午餐設計表!S15</f>
        <v>公斤</v>
      </c>
      <c r="T29" s="181">
        <f t="shared" si="16"/>
        <v>4.7619047619047619</v>
      </c>
      <c r="U29" s="181"/>
      <c r="V29" s="182"/>
      <c r="W29" s="183">
        <f t="shared" si="3"/>
        <v>0</v>
      </c>
      <c r="X29" s="435"/>
      <c r="Y29" s="429" t="str">
        <f>午餐設計表!Q24</f>
        <v>金針菇(QR)</v>
      </c>
      <c r="Z29" s="429"/>
      <c r="AA29" s="429"/>
      <c r="AB29" s="429"/>
      <c r="AC29" s="184">
        <f>午餐設計表!R24</f>
        <v>0.3</v>
      </c>
      <c r="AD29" s="185" t="str">
        <f>午餐設計表!S24</f>
        <v>公斤</v>
      </c>
      <c r="AE29" s="186">
        <f t="shared" si="17"/>
        <v>14.285714285714286</v>
      </c>
      <c r="AF29" s="186"/>
      <c r="AG29" s="187"/>
      <c r="AH29" s="188">
        <f t="shared" si="5"/>
        <v>0</v>
      </c>
      <c r="AI29" s="435"/>
      <c r="AJ29" s="429" t="str">
        <f>午餐設計表!Q33</f>
        <v>紅棗(兩)</v>
      </c>
      <c r="AK29" s="429"/>
      <c r="AL29" s="429"/>
      <c r="AM29" s="429"/>
      <c r="AN29" s="179">
        <f>午餐設計表!R33</f>
        <v>1</v>
      </c>
      <c r="AO29" s="233" t="str">
        <f>午餐設計表!S33</f>
        <v>兩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27"/>
      <c r="AU29" s="429" t="str">
        <f>午餐設計表!Q42</f>
        <v>海帶芽(乾)(兩)(廠牌/日期)</v>
      </c>
      <c r="AV29" s="429"/>
      <c r="AW29" s="429"/>
      <c r="AX29" s="429"/>
      <c r="AY29" s="193">
        <f>午餐設計表!R42</f>
        <v>1</v>
      </c>
      <c r="AZ29" s="250" t="str">
        <f>午餐設計表!S42</f>
        <v>兩</v>
      </c>
      <c r="BA29" s="194">
        <f t="shared" si="19"/>
        <v>47.61904761904762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>
        <f>午餐設計表!Q7</f>
        <v>0</v>
      </c>
      <c r="D30" s="429"/>
      <c r="E30" s="429"/>
      <c r="F30" s="429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35"/>
      <c r="N30" s="429">
        <f>午餐設計表!Q16</f>
        <v>0</v>
      </c>
      <c r="O30" s="429"/>
      <c r="P30" s="429"/>
      <c r="Q30" s="429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35"/>
      <c r="Y30" s="429" t="str">
        <f>午餐設計表!Q25</f>
        <v>非基改豆皮卷(Ｋ)</v>
      </c>
      <c r="Z30" s="429"/>
      <c r="AA30" s="429"/>
      <c r="AB30" s="429"/>
      <c r="AC30" s="184">
        <f>午餐設計表!R25</f>
        <v>0.2</v>
      </c>
      <c r="AD30" s="185" t="str">
        <f>午餐設計表!S25</f>
        <v>公斤</v>
      </c>
      <c r="AE30" s="186">
        <f t="shared" si="17"/>
        <v>9.5238095238095237</v>
      </c>
      <c r="AF30" s="186"/>
      <c r="AG30" s="187"/>
      <c r="AH30" s="188">
        <f t="shared" si="5"/>
        <v>0</v>
      </c>
      <c r="AI30" s="435"/>
      <c r="AJ30" s="429" t="str">
        <f>午餐設計表!Q34</f>
        <v>冬瓜(去皮籽)</v>
      </c>
      <c r="AK30" s="429"/>
      <c r="AL30" s="429"/>
      <c r="AM30" s="429"/>
      <c r="AN30" s="179">
        <f>午餐設計表!R34</f>
        <v>0.8</v>
      </c>
      <c r="AO30" s="233" t="str">
        <f>午餐設計表!S34</f>
        <v>公斤</v>
      </c>
      <c r="AP30" s="190">
        <f t="shared" si="18"/>
        <v>38.095238095238095</v>
      </c>
      <c r="AQ30" s="191"/>
      <c r="AR30" s="189"/>
      <c r="AS30" s="192">
        <f t="shared" si="20"/>
        <v>0</v>
      </c>
      <c r="AT30" s="427"/>
      <c r="AU30" s="429">
        <f>午餐設計表!Q43</f>
        <v>0</v>
      </c>
      <c r="AV30" s="429"/>
      <c r="AW30" s="429"/>
      <c r="AX30" s="429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>
        <f>午餐設計表!Q8</f>
        <v>0</v>
      </c>
      <c r="D31" s="429"/>
      <c r="E31" s="429"/>
      <c r="F31" s="429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35"/>
      <c r="N31" s="429">
        <f>午餐設計表!Q17</f>
        <v>0</v>
      </c>
      <c r="O31" s="429"/>
      <c r="P31" s="429"/>
      <c r="Q31" s="42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 t="str">
        <f>午餐設計表!Q26</f>
        <v>薑絲(0.6K/包)</v>
      </c>
      <c r="Z31" s="429"/>
      <c r="AA31" s="429"/>
      <c r="AB31" s="429"/>
      <c r="AC31" s="184">
        <f>午餐設計表!R26</f>
        <v>0</v>
      </c>
      <c r="AD31" s="185" t="str">
        <f>午餐設計表!S26</f>
        <v>包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 t="str">
        <f>午餐設計表!Q35</f>
        <v>非基改素羊肉(0.6K)</v>
      </c>
      <c r="AK31" s="429"/>
      <c r="AL31" s="429"/>
      <c r="AM31" s="429"/>
      <c r="AN31" s="179">
        <f>午餐設計表!R35</f>
        <v>0.5</v>
      </c>
      <c r="AO31" s="233" t="str">
        <f>午餐設計表!S35</f>
        <v>包</v>
      </c>
      <c r="AP31" s="190">
        <f t="shared" si="18"/>
        <v>23.80952380952381</v>
      </c>
      <c r="AQ31" s="191"/>
      <c r="AR31" s="189"/>
      <c r="AS31" s="192">
        <f t="shared" si="20"/>
        <v>0</v>
      </c>
      <c r="AT31" s="427"/>
      <c r="AU31" s="429">
        <f>午餐設計表!Q44</f>
        <v>0</v>
      </c>
      <c r="AV31" s="429"/>
      <c r="AW31" s="429"/>
      <c r="AX31" s="42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>
        <f>午餐設計表!Q36</f>
        <v>0</v>
      </c>
      <c r="AK32" s="429"/>
      <c r="AL32" s="429"/>
      <c r="AM32" s="42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>
        <f>午餐設計表!T4</f>
        <v>0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 t="str">
        <f>午餐設計表!T13</f>
        <v>水果(契約)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光泉鮮奶(契約)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>
        <f>午餐設計表!T31</f>
        <v>0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旺仔小饅頭(精進)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12"/>
      <c r="K37" s="412"/>
      <c r="L37" s="413"/>
      <c r="M37" s="395"/>
      <c r="N37" s="396"/>
      <c r="O37" s="397"/>
      <c r="P37" s="268">
        <f>N40*2+O40*7+P40*1+T40*8</f>
        <v>22.400000000000002</v>
      </c>
      <c r="Q37" s="268">
        <f>O40*5+T40*4+R40*5</f>
        <v>21</v>
      </c>
      <c r="R37" s="269">
        <f>N40*15+P40*5+Q40*15</f>
        <v>64</v>
      </c>
      <c r="S37" s="269">
        <f>P37*4+Q37*9+R37*4</f>
        <v>534.6</v>
      </c>
      <c r="T37" s="270"/>
      <c r="U37" s="419"/>
      <c r="V37" s="420"/>
      <c r="W37" s="421"/>
      <c r="X37" s="395"/>
      <c r="Y37" s="396"/>
      <c r="Z37" s="397"/>
      <c r="AA37" s="268">
        <f>Y40*2+Z40*7+AA40*1+AE40*8</f>
        <v>32.299999999999997</v>
      </c>
      <c r="AB37" s="268">
        <f>Z40*5+AE40*4+AC40*5</f>
        <v>24</v>
      </c>
      <c r="AC37" s="269">
        <f>Y40*15+AA40*5+AB40*15</f>
        <v>77</v>
      </c>
      <c r="AD37" s="269">
        <f>AA37*4+AB37*9+AC37*4</f>
        <v>653.20000000000005</v>
      </c>
      <c r="AE37" s="271"/>
      <c r="AF37" s="420"/>
      <c r="AG37" s="420"/>
      <c r="AH37" s="421"/>
      <c r="AI37" s="395"/>
      <c r="AJ37" s="396"/>
      <c r="AK37" s="397"/>
      <c r="AL37" s="268">
        <f>AJ40*2+AK40*7+AL40*1+AP40*8</f>
        <v>31.400000000000002</v>
      </c>
      <c r="AM37" s="268">
        <f>AK40*5+AP40*4+AN40*5</f>
        <v>27</v>
      </c>
      <c r="AN37" s="269">
        <f>AJ40*15+AL40*5+AM40*15</f>
        <v>119.5</v>
      </c>
      <c r="AO37" s="269">
        <f>AL37*4+AM37*9+AN37*4</f>
        <v>846.6</v>
      </c>
      <c r="AP37" s="272"/>
      <c r="AQ37" s="382"/>
      <c r="AR37" s="383"/>
      <c r="AS37" s="384"/>
      <c r="AT37" s="395"/>
      <c r="AU37" s="396"/>
      <c r="AV37" s="397"/>
      <c r="AW37" s="268">
        <f>AU40*2+AV40*7+AW40*1+BA40*8</f>
        <v>34.200000000000003</v>
      </c>
      <c r="AX37" s="268">
        <f>AV40*5+BA40*4+AY40*5</f>
        <v>55.5</v>
      </c>
      <c r="AY37" s="269">
        <f>AU40*15+AW40*5+AX40*15</f>
        <v>98</v>
      </c>
      <c r="AZ37" s="269">
        <f>AW37*4+AX37*9+AY37*4</f>
        <v>1028.3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0.16760194537972317</v>
      </c>
      <c r="Q38" s="274">
        <f>(Q37*9)/S37</f>
        <v>0.35353535353535354</v>
      </c>
      <c r="R38" s="274">
        <f>(R37*4)/S37</f>
        <v>0.47886270108492329</v>
      </c>
      <c r="S38" s="274">
        <f>P38+Q38+R38</f>
        <v>1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0.1977954684629516</v>
      </c>
      <c r="AB38" s="274">
        <f>(AB37*9)/AD37</f>
        <v>0.33067973055725658</v>
      </c>
      <c r="AC38" s="274">
        <f>(AC37*4)/AD37</f>
        <v>0.47152480097979177</v>
      </c>
      <c r="AD38" s="274">
        <f>AA38+AB38+AC38</f>
        <v>0.99999999999999989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0.14835813843609733</v>
      </c>
      <c r="AM38" s="274">
        <f>(AM37*9)/AO37</f>
        <v>0.28703047484053862</v>
      </c>
      <c r="AN38" s="274">
        <f>(AN37*4)/AO37</f>
        <v>0.56461138672336408</v>
      </c>
      <c r="AO38" s="274">
        <f>AL38+AM38+AN38</f>
        <v>1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0.13303510648643393</v>
      </c>
      <c r="AX38" s="274">
        <f>(AX37*9)/AZ37</f>
        <v>0.48575318486822916</v>
      </c>
      <c r="AY38" s="274">
        <f>(AY37*4)/AZ37</f>
        <v>0.38121170864533699</v>
      </c>
      <c r="AZ38" s="274">
        <f>AW38+AX38+AY38</f>
        <v>1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str">
        <f>MID(午餐設計表!X13,1,LEN(午餐設計表!X13)-1)</f>
        <v>3.0</v>
      </c>
      <c r="O40" s="283" t="str">
        <f>MID(午餐設計表!X15,1,LEN(午餐設計表!X15)-1)</f>
        <v>1.8</v>
      </c>
      <c r="P40" s="284" t="str">
        <f>MID(午餐設計表!X16,1,LEN(午餐設計表!X16)-1)</f>
        <v>3.8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534.6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4.1</v>
      </c>
      <c r="Z40" s="283" t="str">
        <f>MID(午餐設計表!X24,1,LEN(午餐設計表!X24)-1)</f>
        <v>3.0</v>
      </c>
      <c r="AA40" s="284" t="str">
        <f>MID(午餐設計表!X25,1,LEN(午餐設計表!X25)-1)</f>
        <v>3.1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653.20000000000005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7.2</v>
      </c>
      <c r="AK40" s="283" t="str">
        <f>MID(午餐設計表!X33,1,LEN(午餐設計表!X33)-1)</f>
        <v>2.1</v>
      </c>
      <c r="AL40" s="284" t="str">
        <f>MID(午餐設計表!X34,1,LEN(午餐設計表!X34)-1)</f>
        <v>2.3</v>
      </c>
      <c r="AM40" s="284" t="str">
        <f>MID(午餐設計表!X35,1,LEN(午餐設計表!X35)-1)</f>
        <v>0.0</v>
      </c>
      <c r="AN40" s="285" t="str">
        <f>MID(午餐設計表!X36,1,LEN(午餐設計表!X36)-1)</f>
        <v>3.3</v>
      </c>
      <c r="AO40" s="286">
        <f>AO37</f>
        <v>846.6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5.7</v>
      </c>
      <c r="AV40" s="283" t="str">
        <f>MID(午餐設計表!X42,1,LEN(午餐設計表!X42)-1)</f>
        <v>2.9</v>
      </c>
      <c r="AW40" s="284" t="str">
        <f>MID(午餐設計表!X43,1,LEN(午餐設計表!X43)-1)</f>
        <v>2.5</v>
      </c>
      <c r="AX40" s="284" t="str">
        <f>MID(午餐設計表!X44,1,LEN(午餐設計表!X44)-1)</f>
        <v>0.0</v>
      </c>
      <c r="AY40" s="285" t="str">
        <f>MID(午餐設計表!X45,1,LEN(午餐設計表!X45)-1)</f>
        <v>8.2</v>
      </c>
      <c r="AZ40" s="286">
        <f>AZ37</f>
        <v>1028.3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A45" s="37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4" t="str">
        <f>午餐設計表!B1</f>
        <v>0129 彰化縣線西鄉線西國中 113學年度第2學期第1週素食菜單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0</v>
      </c>
      <c r="C4" s="327">
        <f>午餐設計表!C4</f>
        <v>0</v>
      </c>
      <c r="D4" s="330">
        <f>午餐設計表!D4</f>
        <v>0</v>
      </c>
      <c r="E4" s="333">
        <f>午餐設計表!E4</f>
        <v>0</v>
      </c>
      <c r="F4" s="334"/>
      <c r="G4" s="335"/>
      <c r="H4" s="333">
        <f>午餐設計表!H4</f>
        <v>0</v>
      </c>
      <c r="I4" s="334"/>
      <c r="J4" s="335"/>
      <c r="K4" s="333">
        <f>午餐設計表!K4</f>
        <v>0</v>
      </c>
      <c r="L4" s="334"/>
      <c r="M4" s="335"/>
      <c r="N4" s="333">
        <f>午餐設計表!N4</f>
        <v>0</v>
      </c>
      <c r="O4" s="334"/>
      <c r="P4" s="335"/>
      <c r="Q4" s="333">
        <f>午餐設計表!Q4</f>
        <v>0</v>
      </c>
      <c r="R4" s="334"/>
      <c r="S4" s="335"/>
      <c r="T4" s="345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46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28"/>
      <c r="D6" s="330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46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46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48">
        <f>午餐設計表!B8</f>
        <v>0</v>
      </c>
      <c r="C8" s="328"/>
      <c r="D8" s="33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31"/>
      <c r="E12" s="350">
        <f>午餐設計表!E12</f>
        <v>0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2</v>
      </c>
      <c r="C13" s="327">
        <f>午餐設計表!C13</f>
        <v>0</v>
      </c>
      <c r="D13" s="332" t="str">
        <f>午餐設計表!D13</f>
        <v>小米飯(21素)</v>
      </c>
      <c r="E13" s="333" t="str">
        <f>午餐設計表!E13</f>
        <v>紅燒菜捲</v>
      </c>
      <c r="F13" s="334"/>
      <c r="G13" s="335"/>
      <c r="H13" s="333" t="str">
        <f>午餐設計表!H13</f>
        <v>炒海茸</v>
      </c>
      <c r="I13" s="334"/>
      <c r="J13" s="335"/>
      <c r="K13" s="333" t="str">
        <f>午餐設計表!K13</f>
        <v>清炒櫛瓜</v>
      </c>
      <c r="L13" s="334"/>
      <c r="M13" s="335"/>
      <c r="N13" s="333" t="str">
        <f>午餐設計表!N13</f>
        <v>炒高麗菜</v>
      </c>
      <c r="O13" s="334"/>
      <c r="P13" s="335"/>
      <c r="Q13" s="333" t="str">
        <f>午餐設計表!Q13</f>
        <v>豆腐湯</v>
      </c>
      <c r="R13" s="334"/>
      <c r="S13" s="335"/>
      <c r="T13" s="345" t="str">
        <f>午餐設計表!T13</f>
        <v>水果(契約)</v>
      </c>
      <c r="U13" s="19" t="str">
        <f>午餐設計表!U13</f>
        <v>熱量：</v>
      </c>
      <c r="V13" s="122" t="str">
        <f>午餐設計表!V13</f>
        <v>842大卡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素菜捲(40g)</v>
      </c>
      <c r="F14" s="108">
        <f>午餐設計表!F14</f>
        <v>21</v>
      </c>
      <c r="G14" s="111" t="str">
        <f>午餐設計表!G14</f>
        <v>條</v>
      </c>
      <c r="H14" s="110" t="str">
        <f>午餐設計表!H14</f>
        <v>海茸(切)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櫛瓜(QR)</v>
      </c>
      <c r="L14" s="108">
        <f>午餐設計表!L14</f>
        <v>3</v>
      </c>
      <c r="M14" s="111" t="str">
        <f>午餐設計表!M14</f>
        <v>公斤</v>
      </c>
      <c r="N14" s="110" t="str">
        <f>午餐設計表!N14</f>
        <v>高麗菜(切實重)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封口豆腐(1.2K)非基因榮洲</v>
      </c>
      <c r="R14" s="108">
        <f>午餐設計表!R14</f>
        <v>1</v>
      </c>
      <c r="S14" s="111" t="str">
        <f>午餐設計表!S14</f>
        <v>盒</v>
      </c>
      <c r="T14" s="346"/>
      <c r="U14" s="20" t="str">
        <f>午餐設計表!U14</f>
        <v>醣類：</v>
      </c>
      <c r="V14" s="120" t="str">
        <f>午餐設計表!V14</f>
        <v>118.2 g</v>
      </c>
    </row>
    <row r="15" spans="2:22" s="5" customFormat="1" ht="22.2" x14ac:dyDescent="0.4">
      <c r="B15" s="6">
        <f>午餐設計表!B15</f>
        <v>11</v>
      </c>
      <c r="C15" s="328"/>
      <c r="D15" s="330"/>
      <c r="E15" s="112" t="str">
        <f>午餐設計表!E15</f>
        <v>素菜捲(40g)(備品)</v>
      </c>
      <c r="F15" s="113">
        <f>午餐設計表!F15</f>
        <v>5</v>
      </c>
      <c r="G15" s="114" t="str">
        <f>午餐設計表!G15</f>
        <v>條</v>
      </c>
      <c r="H15" s="112" t="str">
        <f>午餐設計表!H15</f>
        <v>九層塔(兩)</v>
      </c>
      <c r="I15" s="113">
        <f>午餐設計表!I15</f>
        <v>1</v>
      </c>
      <c r="J15" s="114" t="str">
        <f>午餐設計表!J15</f>
        <v>兩</v>
      </c>
      <c r="K15" s="112" t="str">
        <f>午餐設計表!K15</f>
        <v>鴻喜菇(QR)</v>
      </c>
      <c r="L15" s="113">
        <f>午餐設計表!L15</f>
        <v>0.3</v>
      </c>
      <c r="M15" s="114" t="str">
        <f>午餐設計表!M15</f>
        <v>公斤</v>
      </c>
      <c r="N15" s="112" t="str">
        <f>午餐設計表!N15</f>
        <v>薑母(一週量)</v>
      </c>
      <c r="O15" s="113">
        <f>午餐設計表!O15</f>
        <v>1</v>
      </c>
      <c r="P15" s="114" t="str">
        <f>午餐設計表!P15</f>
        <v>公斤</v>
      </c>
      <c r="Q15" s="112" t="str">
        <f>午餐設計表!Q15</f>
        <v>芹菜</v>
      </c>
      <c r="R15" s="113">
        <f>午餐設計表!R15</f>
        <v>0.1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24.0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 t="str">
        <f>午餐設計表!E16</f>
        <v>非基改素肉燥(180g)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紅蘿蔔(切絲)</v>
      </c>
      <c r="I16" s="113">
        <f>午餐設計表!I16</f>
        <v>0.1</v>
      </c>
      <c r="J16" s="114" t="str">
        <f>午餐設計表!J16</f>
        <v>公斤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 t="str">
        <f>午餐設計表!N16</f>
        <v>木耳(切絲)</v>
      </c>
      <c r="O16" s="113">
        <f>午餐設計表!O16</f>
        <v>0.1</v>
      </c>
      <c r="P16" s="114" t="str">
        <f>午餐設計表!P16</f>
        <v>公斤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46"/>
      <c r="U16" s="20" t="str">
        <f>午餐設計表!U16</f>
        <v>蛋白質：</v>
      </c>
      <c r="V16" s="120" t="str">
        <f>午餐設計表!V16</f>
        <v>37.9 g</v>
      </c>
    </row>
    <row r="17" spans="2:22" s="5" customFormat="1" ht="22.2" x14ac:dyDescent="0.4">
      <c r="B17" s="348" t="str">
        <f>午餐設計表!B17</f>
        <v>星期二</v>
      </c>
      <c r="C17" s="328"/>
      <c r="D17" s="330"/>
      <c r="E17" s="112" t="str">
        <f>午餐設計表!E17</f>
        <v>香菜(150g/把)</v>
      </c>
      <c r="F17" s="113">
        <f>午餐設計表!F17</f>
        <v>0.5</v>
      </c>
      <c r="G17" s="114" t="str">
        <f>午餐設計表!G17</f>
        <v>把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9"/>
      <c r="D18" s="33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31"/>
      <c r="E21" s="350" t="str">
        <f>午餐設計表!E21</f>
        <v>全穀雜糧類:5.5份 乳品類:0.0份 豆魚蛋肉類:3.3份 蔬菜類:2.1份 水果類:1.0份 油脂與堅果種子類:2.4份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2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蘿蔔滷什錦</v>
      </c>
      <c r="F22" s="334"/>
      <c r="G22" s="335"/>
      <c r="H22" s="333" t="str">
        <f>午餐設計表!H22</f>
        <v>清炒甜椒</v>
      </c>
      <c r="I22" s="334"/>
      <c r="J22" s="335"/>
      <c r="K22" s="333" t="str">
        <f>午餐設計表!K22</f>
        <v>蕃茄豆包</v>
      </c>
      <c r="L22" s="334"/>
      <c r="M22" s="335"/>
      <c r="N22" s="333" t="str">
        <f>午餐設計表!N22</f>
        <v>炒履歷蚵白菜</v>
      </c>
      <c r="O22" s="334"/>
      <c r="P22" s="335"/>
      <c r="Q22" s="333" t="str">
        <f>午餐設計表!Q22</f>
        <v>榨菜豆皮湯</v>
      </c>
      <c r="R22" s="334"/>
      <c r="S22" s="335"/>
      <c r="T22" s="345" t="str">
        <f>午餐設計表!T22</f>
        <v>光泉鮮奶(契約)</v>
      </c>
      <c r="U22" s="19" t="str">
        <f>午餐設計表!U22</f>
        <v>熱量：</v>
      </c>
      <c r="V22" s="122" t="str">
        <f>午餐設計表!V22</f>
        <v>891大卡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杏鮑菇(A)(QR)</v>
      </c>
      <c r="F23" s="108">
        <f>午餐設計表!F23</f>
        <v>0.8</v>
      </c>
      <c r="G23" s="111" t="str">
        <f>午餐設計表!G23</f>
        <v>公斤</v>
      </c>
      <c r="H23" s="110" t="str">
        <f>午餐設計表!H23</f>
        <v>彩色椒(混合)QR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非基改濕豆包榮洲(pc)</v>
      </c>
      <c r="L23" s="108">
        <f>午餐設計表!L23</f>
        <v>21</v>
      </c>
      <c r="M23" s="111" t="str">
        <f>午餐設計表!M23</f>
        <v>片</v>
      </c>
      <c r="N23" s="110" t="str">
        <f>午餐設計表!N23</f>
        <v>履歷蚵白菜(切實重)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榨菜絲-不辣</v>
      </c>
      <c r="R23" s="108">
        <f>午餐設計表!R23</f>
        <v>0.3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116.5 g</v>
      </c>
    </row>
    <row r="24" spans="2:22" s="5" customFormat="1" ht="22.2" x14ac:dyDescent="0.4">
      <c r="B24" s="6">
        <f>午餐設計表!B24</f>
        <v>12</v>
      </c>
      <c r="C24" s="328"/>
      <c r="D24" s="330"/>
      <c r="E24" s="112" t="str">
        <f>午餐設計表!E24</f>
        <v>菜頭(切中丁)</v>
      </c>
      <c r="F24" s="113">
        <f>午餐設計表!F24</f>
        <v>0.8</v>
      </c>
      <c r="G24" s="114" t="str">
        <f>午餐設計表!G24</f>
        <v>公斤</v>
      </c>
      <c r="H24" s="112" t="str">
        <f>午餐設計表!H24</f>
        <v>玉米筍(QR)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非基改濕豆包榮洲備品(pc)</v>
      </c>
      <c r="L24" s="113">
        <f>午餐設計表!L24</f>
        <v>5</v>
      </c>
      <c r="M24" s="114" t="str">
        <f>午餐設計表!M24</f>
        <v>片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金針菇(QR)</v>
      </c>
      <c r="R24" s="113">
        <f>午餐設計表!R24</f>
        <v>0.3</v>
      </c>
      <c r="S24" s="114" t="str">
        <f>午餐設計表!S24</f>
        <v>公斤</v>
      </c>
      <c r="T24" s="346"/>
      <c r="U24" s="20" t="str">
        <f>午餐設計表!U24</f>
        <v>脂肪：</v>
      </c>
      <c r="V24" s="120" t="str">
        <f>午餐設計表!V24</f>
        <v>26.9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 t="str">
        <f>午餐設計表!E25</f>
        <v>非基改百頁丁(中丁)</v>
      </c>
      <c r="F25" s="113">
        <f>午餐設計表!F25</f>
        <v>0.8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蕃茄丁罐頭(400G/罐)</v>
      </c>
      <c r="L25" s="113">
        <f>午餐設計表!L25</f>
        <v>1</v>
      </c>
      <c r="M25" s="114" t="str">
        <f>午餐設計表!M25</f>
        <v>罐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非基改豆皮卷(Ｋ)</v>
      </c>
      <c r="R25" s="113">
        <f>午餐設計表!R25</f>
        <v>0.2</v>
      </c>
      <c r="S25" s="114" t="str">
        <f>午餐設計表!S25</f>
        <v>公斤</v>
      </c>
      <c r="T25" s="346"/>
      <c r="U25" s="20" t="str">
        <f>午餐設計表!U25</f>
        <v>蛋白質：</v>
      </c>
      <c r="V25" s="120" t="str">
        <f>午餐設計表!V25</f>
        <v>45.5 g</v>
      </c>
    </row>
    <row r="26" spans="2:22" s="5" customFormat="1" ht="22.2" x14ac:dyDescent="0.4">
      <c r="B26" s="348" t="str">
        <f>午餐設計表!B26</f>
        <v>星期三</v>
      </c>
      <c r="C26" s="328"/>
      <c r="D26" s="330"/>
      <c r="E26" s="112" t="str">
        <f>午餐設計表!E26</f>
        <v>海帶結</v>
      </c>
      <c r="F26" s="113">
        <f>午餐設計表!F26</f>
        <v>0.3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薑絲(0.6K/包)</v>
      </c>
      <c r="R26" s="113">
        <f>午餐設計表!R26</f>
        <v>0</v>
      </c>
      <c r="S26" s="114" t="str">
        <f>午餐設計表!S26</f>
        <v>包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9"/>
      <c r="D27" s="330"/>
      <c r="E27" s="112" t="str">
        <f>午餐設計表!E27</f>
        <v>紅蘿蔔(切中丁)</v>
      </c>
      <c r="F27" s="113">
        <f>午餐設計表!F27</f>
        <v>0.1</v>
      </c>
      <c r="G27" s="114" t="str">
        <f>午餐設計表!G27</f>
        <v>公斤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31"/>
      <c r="E30" s="350" t="str">
        <f>午餐設計表!E30</f>
        <v>全穀雜糧類:5.8份 乳品類:0.8份 豆魚蛋肉類:3.6份 蔬菜類:2.0份 水果類:0.0份 油脂與堅果種子類:2.8份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2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蜜汁豆腸</v>
      </c>
      <c r="F31" s="334"/>
      <c r="G31" s="335"/>
      <c r="H31" s="333" t="str">
        <f>午餐設計表!H31</f>
        <v>梅乾筍絲</v>
      </c>
      <c r="I31" s="334"/>
      <c r="J31" s="335"/>
      <c r="K31" s="333" t="str">
        <f>午餐設計表!K31</f>
        <v>小瓜玉米</v>
      </c>
      <c r="L31" s="334"/>
      <c r="M31" s="335"/>
      <c r="N31" s="333" t="str">
        <f>午餐設計表!N31</f>
        <v>炒履歷菠菜</v>
      </c>
      <c r="O31" s="334"/>
      <c r="P31" s="335"/>
      <c r="Q31" s="333" t="str">
        <f>午餐設計表!Q31</f>
        <v>冬瓜補氣湯</v>
      </c>
      <c r="R31" s="334"/>
      <c r="S31" s="335"/>
      <c r="T31" s="345">
        <f>午餐設計表!T31</f>
        <v>0</v>
      </c>
      <c r="U31" s="19" t="str">
        <f>午餐設計表!U31</f>
        <v>熱量：</v>
      </c>
      <c r="V31" s="122" t="str">
        <f>午餐設計表!V31</f>
        <v>854大卡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素豆腸</v>
      </c>
      <c r="F32" s="108">
        <f>午餐設計表!F32</f>
        <v>1.5</v>
      </c>
      <c r="G32" s="111" t="str">
        <f>午餐設計表!G32</f>
        <v>公斤</v>
      </c>
      <c r="H32" s="110" t="str">
        <f>午餐設計表!H32</f>
        <v>筍干(切)-泡水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玉米粒(QR-K)</v>
      </c>
      <c r="L32" s="108">
        <f>午餐設計表!L32</f>
        <v>1</v>
      </c>
      <c r="M32" s="111" t="str">
        <f>午餐設計表!M32</f>
        <v>公斤</v>
      </c>
      <c r="N32" s="110" t="str">
        <f>午餐設計表!N32</f>
        <v>履歷菠菜(切實重)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枸杞(兩)</v>
      </c>
      <c r="R32" s="108">
        <f>午餐設計表!R32</f>
        <v>1</v>
      </c>
      <c r="S32" s="111" t="str">
        <f>午餐設計表!S32</f>
        <v>兩</v>
      </c>
      <c r="T32" s="346"/>
      <c r="U32" s="20" t="str">
        <f>午餐設計表!U32</f>
        <v>醣類：</v>
      </c>
      <c r="V32" s="120" t="str">
        <f>午餐設計表!V32</f>
        <v>118.9 g</v>
      </c>
    </row>
    <row r="33" spans="2:22" ht="22.2" x14ac:dyDescent="0.3">
      <c r="B33" s="6">
        <f>午餐設計表!B33</f>
        <v>13</v>
      </c>
      <c r="C33" s="328"/>
      <c r="D33" s="330"/>
      <c r="E33" s="112" t="str">
        <f>午餐設計表!E33</f>
        <v>蕃薯</v>
      </c>
      <c r="F33" s="113">
        <f>午餐設計表!F33</f>
        <v>1.5</v>
      </c>
      <c r="G33" s="114" t="str">
        <f>午餐設計表!G33</f>
        <v>公斤</v>
      </c>
      <c r="H33" s="112" t="str">
        <f>午餐設計表!H33</f>
        <v>非基改素肉燥(180g)</v>
      </c>
      <c r="I33" s="113">
        <f>午餐設計表!I33</f>
        <v>1</v>
      </c>
      <c r="J33" s="114" t="str">
        <f>午餐設計表!J33</f>
        <v>包</v>
      </c>
      <c r="K33" s="112" t="str">
        <f>午餐設計表!K33</f>
        <v>小黃瓜</v>
      </c>
      <c r="L33" s="113">
        <f>午餐設計表!L33</f>
        <v>0.5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紅棗(兩)</v>
      </c>
      <c r="R33" s="113">
        <f>午餐設計表!R33</f>
        <v>1</v>
      </c>
      <c r="S33" s="114" t="str">
        <f>午餐設計表!S33</f>
        <v>兩</v>
      </c>
      <c r="T33" s="346"/>
      <c r="U33" s="20" t="str">
        <f>午餐設計表!U33</f>
        <v>脂肪：</v>
      </c>
      <c r="V33" s="120" t="str">
        <f>午餐設計表!V33</f>
        <v>25.6 g</v>
      </c>
    </row>
    <row r="34" spans="2:22" ht="22.2" x14ac:dyDescent="0.3">
      <c r="B34" s="6" t="str">
        <f>午餐設計表!B34</f>
        <v>日</v>
      </c>
      <c r="C34" s="328"/>
      <c r="D34" s="330"/>
      <c r="E34" s="112" t="str">
        <f>午餐設計表!E34</f>
        <v>白芝麻(熟)(兩)</v>
      </c>
      <c r="F34" s="113">
        <f>午餐設計表!F34</f>
        <v>1</v>
      </c>
      <c r="G34" s="114" t="str">
        <f>午餐設計表!G34</f>
        <v>兩</v>
      </c>
      <c r="H34" s="112" t="str">
        <f>午餐設計表!H34</f>
        <v>濕梅乾菜(切)</v>
      </c>
      <c r="I34" s="113">
        <f>午餐設計表!I34</f>
        <v>0.3</v>
      </c>
      <c r="J34" s="114" t="str">
        <f>午餐設計表!J34</f>
        <v>公斤</v>
      </c>
      <c r="K34" s="112" t="str">
        <f>午餐設計表!K34</f>
        <v>濕香菇(小朵)(QR)</v>
      </c>
      <c r="L34" s="113">
        <f>午餐設計表!L34</f>
        <v>0.1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冬瓜(去皮籽)</v>
      </c>
      <c r="R34" s="113">
        <f>午餐設計表!R34</f>
        <v>0.8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35.7 g</v>
      </c>
    </row>
    <row r="35" spans="2:22" ht="22.2" x14ac:dyDescent="0.3">
      <c r="B35" s="348" t="str">
        <f>午餐設計表!B35</f>
        <v>星期四</v>
      </c>
      <c r="C35" s="328"/>
      <c r="D35" s="330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非基改素羊肉(0.6K)</v>
      </c>
      <c r="R35" s="113">
        <f>午餐設計表!R35</f>
        <v>0.5</v>
      </c>
      <c r="S35" s="114" t="str">
        <f>午餐設計表!S35</f>
        <v>包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31"/>
      <c r="E39" s="342" t="str">
        <f>午餐設計表!E39</f>
        <v>全穀雜糧類:6.0份 乳品類:0.0份 豆魚蛋肉類:3.4份 蔬菜類:2.0份 水果類:0.0份 油脂與堅果種子類:3.0份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2</v>
      </c>
      <c r="C40" s="327">
        <f>午餐設計表!C40</f>
        <v>0</v>
      </c>
      <c r="D40" s="332" t="str">
        <f>午餐設計表!D40</f>
        <v>白米飯</v>
      </c>
      <c r="E40" s="333" t="str">
        <f>午餐設計表!E40</f>
        <v>宮保豆干</v>
      </c>
      <c r="F40" s="334"/>
      <c r="G40" s="335"/>
      <c r="H40" s="333" t="str">
        <f>午餐設計表!H40</f>
        <v>菇菇炒白菜</v>
      </c>
      <c r="I40" s="334"/>
      <c r="J40" s="335"/>
      <c r="K40" s="333" t="str">
        <f>午餐設計表!K40</f>
        <v>南瓜炒蛋</v>
      </c>
      <c r="L40" s="334"/>
      <c r="M40" s="335"/>
      <c r="N40" s="333" t="str">
        <f>午餐設計表!N40</f>
        <v>炒有機小松菜</v>
      </c>
      <c r="O40" s="334"/>
      <c r="P40" s="335"/>
      <c r="Q40" s="333" t="str">
        <f>午餐設計表!Q40</f>
        <v>和風味噌湯</v>
      </c>
      <c r="R40" s="334"/>
      <c r="S40" s="335"/>
      <c r="T40" s="345" t="str">
        <f>午餐設計表!T40</f>
        <v>旺仔小饅頭(精進)</v>
      </c>
      <c r="U40" s="19" t="str">
        <f>午餐設計表!U40</f>
        <v>熱量：</v>
      </c>
      <c r="V40" s="122" t="str">
        <f>午餐設計表!V40</f>
        <v>817大卡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豆干片(榮洲)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1.8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味噌(140g/包)</v>
      </c>
      <c r="R41" s="108">
        <f>午餐設計表!R41</f>
        <v>2</v>
      </c>
      <c r="S41" s="111" t="str">
        <f>午餐設計表!S41</f>
        <v>包</v>
      </c>
      <c r="T41" s="346"/>
      <c r="U41" s="20" t="str">
        <f>午餐設計表!U41</f>
        <v>醣類：</v>
      </c>
      <c r="V41" s="120" t="str">
        <f>午餐設計表!V41</f>
        <v>116.7 g</v>
      </c>
    </row>
    <row r="42" spans="2:22" ht="22.2" x14ac:dyDescent="0.3">
      <c r="B42" s="6">
        <f>午餐設計表!B42</f>
        <v>14</v>
      </c>
      <c r="C42" s="328"/>
      <c r="D42" s="330"/>
      <c r="E42" s="112" t="str">
        <f>午餐設計表!E42</f>
        <v>乾辣椒(兩)</v>
      </c>
      <c r="F42" s="113">
        <f>午餐設計表!F42</f>
        <v>1</v>
      </c>
      <c r="G42" s="114" t="str">
        <f>午餐設計表!G42</f>
        <v>兩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南瓜(去籽去皮)</v>
      </c>
      <c r="L42" s="113">
        <f>午餐設計表!L42</f>
        <v>1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海帶芽(乾)(兩)(廠牌/日期)</v>
      </c>
      <c r="R42" s="113">
        <f>午餐設計表!R42</f>
        <v>1</v>
      </c>
      <c r="S42" s="114" t="str">
        <f>午餐設計表!S42</f>
        <v>兩</v>
      </c>
      <c r="T42" s="346"/>
      <c r="U42" s="20" t="str">
        <f>午餐設計表!U42</f>
        <v>脂肪：</v>
      </c>
      <c r="V42" s="120" t="str">
        <f>午餐設計表!V42</f>
        <v>23.4 g</v>
      </c>
    </row>
    <row r="43" spans="2:22" ht="22.2" x14ac:dyDescent="0.3">
      <c r="B43" s="6" t="str">
        <f>午餐設計表!B43</f>
        <v>日</v>
      </c>
      <c r="C43" s="328"/>
      <c r="D43" s="330"/>
      <c r="E43" s="112" t="str">
        <f>午餐設計表!E43</f>
        <v>小黃瓜</v>
      </c>
      <c r="F43" s="113">
        <f>午餐設計表!F43</f>
        <v>1</v>
      </c>
      <c r="G43" s="114" t="str">
        <f>午餐設計表!G43</f>
        <v>公斤</v>
      </c>
      <c r="H43" s="112" t="str">
        <f>午餐設計表!H43</f>
        <v>鴻喜菇(QR)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46"/>
      <c r="U43" s="20" t="str">
        <f>午餐設計表!U43</f>
        <v>蛋白質：</v>
      </c>
      <c r="V43" s="120" t="str">
        <f>午餐設計表!V43</f>
        <v>33.1 g</v>
      </c>
    </row>
    <row r="44" spans="2:22" ht="22.2" x14ac:dyDescent="0.3">
      <c r="B44" s="348" t="str">
        <f>午餐設計表!B44</f>
        <v>星期五</v>
      </c>
      <c r="C44" s="328"/>
      <c r="D44" s="330"/>
      <c r="E44" s="112" t="str">
        <f>午餐設計表!E44</f>
        <v>油花生(素)(Ｋ)</v>
      </c>
      <c r="F44" s="113">
        <f>午餐設計表!F44</f>
        <v>0.2</v>
      </c>
      <c r="G44" s="114" t="str">
        <f>午餐設計表!G44</f>
        <v>公斤</v>
      </c>
      <c r="H44" s="112" t="str">
        <f>午餐設計表!H44</f>
        <v>木耳(切絲)(QR)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9"/>
      <c r="D45" s="330"/>
      <c r="E45" s="112" t="str">
        <f>午餐設計表!E45</f>
        <v>紅蘿蔔(去皮)</v>
      </c>
      <c r="F45" s="113">
        <f>午餐設計表!F45</f>
        <v>0.1</v>
      </c>
      <c r="G45" s="114" t="str">
        <f>午餐設計表!G45</f>
        <v>公斤</v>
      </c>
      <c r="H45" s="112" t="str">
        <f>午餐設計表!H45</f>
        <v>紅蘿蔔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 t="str">
        <f>午餐設計表!H46</f>
        <v>非基改豆皮(Ｋ)</v>
      </c>
      <c r="I46" s="113">
        <f>午餐設計表!I46</f>
        <v>0.1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53"/>
      <c r="E48" s="339" t="str">
        <f>午餐設計表!E48</f>
        <v>全穀雜糧類:6.3份 乳品類:0.0份 豆魚蛋肉類:3.0份 蔬菜類:2.0份 水果類:0.0份 油脂與堅果種子類:2.2份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45681.48193425926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2025-01-24T03:34:01Z</cp:lastPrinted>
  <dcterms:created xsi:type="dcterms:W3CDTF">2003-03-13T12:56:25Z</dcterms:created>
  <dcterms:modified xsi:type="dcterms:W3CDTF">2025-01-24T03:34:02Z</dcterms:modified>
</cp:coreProperties>
</file>