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AB37" i="5" s="1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BA25" i="5"/>
  <c r="L25" i="5"/>
  <c r="AS24" i="5"/>
  <c r="AE24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I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AP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BA31" i="5"/>
  <c r="I31" i="5"/>
  <c r="Q37" i="5" l="1"/>
  <c r="I7" i="5"/>
  <c r="BA7" i="5"/>
  <c r="AP30" i="5"/>
  <c r="T32" i="5"/>
  <c r="R37" i="5"/>
  <c r="P37" i="5"/>
  <c r="AL37" i="5"/>
  <c r="AN37" i="5"/>
  <c r="AE8" i="5"/>
  <c r="I10" i="5"/>
  <c r="T16" i="5"/>
  <c r="AP18" i="5"/>
  <c r="I21" i="5"/>
  <c r="AP28" i="5"/>
  <c r="AE30" i="5"/>
  <c r="AA37" i="5"/>
  <c r="AC37" i="5"/>
  <c r="AY37" i="5"/>
  <c r="AW37" i="5"/>
  <c r="AZ37" i="5" s="1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7" i="5" l="1"/>
  <c r="AA38" i="5" s="1"/>
  <c r="AN38" i="5"/>
  <c r="AX38" i="5"/>
  <c r="AZ40" i="5"/>
  <c r="AO37" i="5"/>
  <c r="AL38" i="5"/>
  <c r="AW38" i="5"/>
  <c r="AZ38" i="5" s="1"/>
  <c r="AY38" i="5"/>
  <c r="S37" i="5"/>
  <c r="P38" i="5" s="1"/>
  <c r="AC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S40" i="5" l="1"/>
  <c r="Q38" i="5"/>
  <c r="AO40" i="5"/>
  <c r="AM38" i="5"/>
  <c r="AO38" i="5" s="1"/>
  <c r="R38" i="5"/>
  <c r="AD40" i="5"/>
  <c r="AB38" i="5"/>
  <c r="AD38" i="5" s="1"/>
  <c r="S38" i="5" l="1"/>
</calcChain>
</file>

<file path=xl/sharedStrings.xml><?xml version="1.0" encoding="utf-8"?>
<sst xmlns="http://schemas.openxmlformats.org/spreadsheetml/2006/main" count="489" uniqueCount="203">
  <si>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</si>
  <si>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</si>
  <si>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</si>
  <si>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</si>
  <si>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</si>
  <si>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</si>
  <si>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</si>
  <si>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</si>
  <si>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</si>
  <si>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</si>
  <si>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</si>
  <si>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</si>
  <si>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</si>
  <si>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</si>
  <si>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</si>
  <si>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</si>
  <si>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</si>
  <si>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</si>
  <si>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</si>
  <si>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</si>
  <si>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</si>
  <si>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</si>
  <si>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</si>
  <si>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</si>
  <si>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</si>
  <si>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</si>
  <si>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</si>
  <si>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</si>
  <si>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</si>
  <si>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</si>
  <si>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</si>
  <si>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</si>
  <si>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</si>
  <si>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</si>
  <si>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</si>
  <si>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</si>
  <si>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</si>
  <si>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</si>
  <si>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</si>
  <si>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</si>
  <si>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</si>
  <si>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</si>
  <si>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</si>
  <si>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</si>
  <si>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</si>
  <si>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</si>
  <si>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</si>
  <si>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</si>
  <si>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</si>
  <si>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</si>
  <si>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</si>
  <si>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</si>
  <si>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</si>
  <si>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</si>
  <si>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</si>
  <si>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</si>
  <si>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</si>
  <si>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</si>
  <si>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</si>
  <si>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</si>
  <si>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</si>
  <si>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</si>
  <si>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</si>
  <si>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</si>
  <si>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</si>
  <si>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</si>
  <si>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</si>
  <si>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</si>
  <si>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</si>
  <si>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</si>
  <si>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</si>
  <si>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</si>
  <si>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</si>
  <si>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</si>
  <si>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</si>
  <si>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</si>
  <si>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</si>
  <si>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</si>
  <si>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</si>
  <si>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</si>
  <si>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</si>
  <si>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</si>
  <si>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</si>
  <si>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</si>
  <si>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</si>
  <si>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</si>
  <si>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</si>
  <si>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</si>
  <si>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</si>
  <si>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</si>
  <si>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</si>
  <si>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</si>
  <si>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</si>
  <si>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</si>
  <si>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</si>
  <si>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</si>
  <si>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</si>
  <si>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</si>
  <si>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</si>
  <si>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</si>
  <si>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</si>
  <si>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</si>
  <si>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</si>
  <si>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</si>
  <si>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</si>
  <si>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</si>
  <si>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</si>
  <si>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</si>
  <si>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</si>
  <si>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</si>
  <si>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</si>
  <si>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</si>
  <si>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</si>
  <si>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</si>
  <si>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</si>
  <si>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</si>
  <si>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</si>
  <si>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</si>
  <si>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</si>
  <si>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</si>
  <si>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</si>
  <si>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</si>
  <si>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</si>
  <si>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</si>
  <si>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113學年度第1學期第19週菜單</t>
  </si>
  <si>
    <t>9車</t>
  </si>
  <si>
    <t>材料用量</t>
    <phoneticPr fontId="2" type="noConversion"/>
  </si>
  <si>
    <t>白米飯(21素)</t>
  </si>
  <si>
    <t>星期一</t>
    <phoneticPr fontId="2" type="noConversion"/>
  </si>
  <si>
    <t>紅麴肉排</t>
  </si>
  <si>
    <t>醣類：</t>
    <phoneticPr fontId="2" type="noConversion"/>
  </si>
  <si>
    <t>蛋白質：</t>
    <phoneticPr fontId="2" type="noConversion"/>
  </si>
  <si>
    <t>片</t>
  </si>
  <si>
    <t>白醬馬鈴薯</t>
  </si>
  <si>
    <t>脂肪：</t>
    <phoneticPr fontId="2" type="noConversion"/>
  </si>
  <si>
    <t>蛋白質：</t>
    <phoneticPr fontId="2" type="noConversion"/>
  </si>
  <si>
    <t>洋芋(切中丁)</t>
  </si>
  <si>
    <t>公斤</t>
  </si>
  <si>
    <t>包</t>
  </si>
  <si>
    <t>紅蘿蔔(切小丁)</t>
  </si>
  <si>
    <t>餐數</t>
    <phoneticPr fontId="2" type="noConversion"/>
  </si>
  <si>
    <t>麻婆豆腐</t>
  </si>
  <si>
    <t>封口豆腐(1.2K)非基因榮洲</t>
  </si>
  <si>
    <t>盒</t>
  </si>
  <si>
    <t>非基改素肉燥(180g)</t>
  </si>
  <si>
    <t>濕香菇(小朵)(QR)</t>
  </si>
  <si>
    <t>炒履歷蚵白菜</t>
  </si>
  <si>
    <t>履歷蚵白菜(切實重)</t>
  </si>
  <si>
    <t>薑母(一週量)</t>
  </si>
  <si>
    <t>菜頭湯</t>
  </si>
  <si>
    <t>菜頭(去皮)</t>
  </si>
  <si>
    <t>熱量：</t>
    <phoneticPr fontId="2" type="noConversion"/>
  </si>
  <si>
    <t>脂肪：</t>
    <phoneticPr fontId="2" type="noConversion"/>
  </si>
  <si>
    <t>光泉100%葡萄汁(精進)</t>
  </si>
  <si>
    <t>白油麵(3.5K)</t>
  </si>
  <si>
    <t>蕃茄素肉醬</t>
  </si>
  <si>
    <t>罐</t>
  </si>
  <si>
    <t>三色豆(CAS-1k/包)</t>
  </si>
  <si>
    <t>鴻喜菇(QR)</t>
  </si>
  <si>
    <t>滷雞蛋</t>
  </si>
  <si>
    <t>個</t>
  </si>
  <si>
    <t>清炒櫛瓜</t>
  </si>
  <si>
    <t>櫛瓜(QR)</t>
  </si>
  <si>
    <t>炒履歷菠菜</t>
  </si>
  <si>
    <t>履歷菠菜(切實重)</t>
  </si>
  <si>
    <t>星期二</t>
    <phoneticPr fontId="2" type="noConversion"/>
  </si>
  <si>
    <t>玉米濃湯</t>
  </si>
  <si>
    <t>熱量：</t>
    <phoneticPr fontId="2" type="noConversion"/>
  </si>
  <si>
    <t>醣類：</t>
    <phoneticPr fontId="2" type="noConversion"/>
  </si>
  <si>
    <t>玉米醬牛(小-411g)</t>
  </si>
  <si>
    <t>玉米粒(QR-K)</t>
  </si>
  <si>
    <t>鴻喜菇 (QR)</t>
  </si>
  <si>
    <t>5.8份</t>
  </si>
  <si>
    <t>0.0份</t>
  </si>
  <si>
    <t>3.1份</t>
  </si>
  <si>
    <t>1.7份</t>
  </si>
  <si>
    <t>1.9份</t>
  </si>
  <si>
    <t>4.1份</t>
  </si>
  <si>
    <t>2.3份</t>
  </si>
  <si>
    <t>3.0份</t>
  </si>
  <si>
    <t>4.8份</t>
  </si>
  <si>
    <t>868大卡</t>
    <phoneticPr fontId="2" type="noConversion"/>
  </si>
  <si>
    <t>128.0 g</t>
    <phoneticPr fontId="2" type="noConversion"/>
  </si>
  <si>
    <t>23.8 g</t>
    <phoneticPr fontId="2" type="noConversion"/>
  </si>
  <si>
    <t>35.1 g</t>
    <phoneticPr fontId="2" type="noConversion"/>
  </si>
  <si>
    <t>854大卡</t>
    <phoneticPr fontId="2" type="noConversion"/>
  </si>
  <si>
    <t>110.0 g</t>
    <phoneticPr fontId="2" type="noConversion"/>
  </si>
  <si>
    <t>30.6 g</t>
    <phoneticPr fontId="2" type="noConversion"/>
  </si>
  <si>
    <t>30.3 g</t>
    <phoneticPr fontId="2" type="noConversion"/>
  </si>
  <si>
    <t>素紅糟排-片</t>
  </si>
  <si>
    <t>素紅糟排-片(備品)</t>
  </si>
  <si>
    <t>素濃湯粉(120g包)</t>
  </si>
  <si>
    <t>素魚丸</t>
  </si>
  <si>
    <t>毛豆仁(冷凍)</t>
  </si>
  <si>
    <t>蕃茄丁罐頭(400G/罐)</t>
  </si>
  <si>
    <t>滷蛋(國產:台灣)</t>
  </si>
  <si>
    <t>滷蛋(國產:台灣)(備品)</t>
  </si>
  <si>
    <t>非基改小小豆干丁</t>
  </si>
  <si>
    <t>非基改素絞肉(溼)</t>
  </si>
  <si>
    <t>素火腿丁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</si>
  <si>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</si>
  <si>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:4.0</t>
    </r>
    <r>
      <rPr>
        <sz val="16"/>
        <rFont val="細明體"/>
        <family val="3"/>
        <charset val="136"/>
      </rPr>
      <t>份</t>
    </r>
    <phoneticPr fontId="2" type="noConversion"/>
  </si>
  <si>
    <t>無調味堅果(加菜)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</si>
</sst>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4" zoomScale="80" zoomScaleNormal="80" workbookViewId="0">
      <selection activeCell="Q9" sqref="Q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12</v>
      </c>
      <c r="C4" s="335"/>
      <c r="D4" s="339" t="s">
        <v>127</v>
      </c>
      <c r="E4" s="322" t="s">
        <v>129</v>
      </c>
      <c r="F4" s="323"/>
      <c r="G4" s="324"/>
      <c r="H4" s="322" t="s">
        <v>133</v>
      </c>
      <c r="I4" s="323"/>
      <c r="J4" s="324"/>
      <c r="K4" s="322" t="s">
        <v>141</v>
      </c>
      <c r="L4" s="323"/>
      <c r="M4" s="324"/>
      <c r="N4" s="322" t="s">
        <v>146</v>
      </c>
      <c r="O4" s="323"/>
      <c r="P4" s="324"/>
      <c r="Q4" s="322" t="s">
        <v>149</v>
      </c>
      <c r="R4" s="323"/>
      <c r="S4" s="324"/>
      <c r="T4" s="326" t="s">
        <v>153</v>
      </c>
      <c r="U4" s="19" t="s">
        <v>151</v>
      </c>
      <c r="V4" s="120" t="s">
        <v>181</v>
      </c>
      <c r="W4" s="5" t="s">
        <v>37</v>
      </c>
      <c r="X4" s="5" t="s">
        <v>172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189</v>
      </c>
      <c r="F5" s="108">
        <v>21</v>
      </c>
      <c r="G5" s="109" t="s">
        <v>132</v>
      </c>
      <c r="H5" s="110" t="s">
        <v>136</v>
      </c>
      <c r="I5" s="108">
        <v>2</v>
      </c>
      <c r="J5" s="111" t="s">
        <v>137</v>
      </c>
      <c r="K5" s="110" t="s">
        <v>142</v>
      </c>
      <c r="L5" s="108">
        <v>2</v>
      </c>
      <c r="M5" s="111" t="s">
        <v>143</v>
      </c>
      <c r="N5" s="110" t="s">
        <v>147</v>
      </c>
      <c r="O5" s="108">
        <v>1.8</v>
      </c>
      <c r="P5" s="111" t="s">
        <v>137</v>
      </c>
      <c r="Q5" s="110" t="s">
        <v>150</v>
      </c>
      <c r="R5" s="108">
        <v>1</v>
      </c>
      <c r="S5" s="111" t="s">
        <v>137</v>
      </c>
      <c r="T5" s="327"/>
      <c r="U5" s="20" t="s">
        <v>130</v>
      </c>
      <c r="V5" s="120" t="s">
        <v>182</v>
      </c>
      <c r="W5" s="5" t="s">
        <v>39</v>
      </c>
      <c r="X5" s="5" t="s">
        <v>173</v>
      </c>
    </row>
    <row r="6" spans="2:24" s="5" customFormat="1" ht="19.5" customHeight="1" x14ac:dyDescent="0.4">
      <c r="B6" s="6">
        <v>30</v>
      </c>
      <c r="C6" s="336"/>
      <c r="D6" s="339"/>
      <c r="E6" s="112" t="s">
        <v>190</v>
      </c>
      <c r="F6" s="113">
        <v>5</v>
      </c>
      <c r="G6" s="114" t="s">
        <v>132</v>
      </c>
      <c r="H6" s="112" t="s">
        <v>191</v>
      </c>
      <c r="I6" s="113">
        <v>1</v>
      </c>
      <c r="J6" s="114" t="s">
        <v>138</v>
      </c>
      <c r="K6" s="112" t="s">
        <v>144</v>
      </c>
      <c r="L6" s="113">
        <v>1</v>
      </c>
      <c r="M6" s="114" t="s">
        <v>138</v>
      </c>
      <c r="N6" s="112" t="s">
        <v>148</v>
      </c>
      <c r="O6" s="113">
        <v>0.5</v>
      </c>
      <c r="P6" s="114" t="s">
        <v>137</v>
      </c>
      <c r="Q6" s="112" t="s">
        <v>192</v>
      </c>
      <c r="R6" s="113">
        <v>0.3</v>
      </c>
      <c r="S6" s="114" t="s">
        <v>137</v>
      </c>
      <c r="T6" s="327"/>
      <c r="U6" s="20" t="s">
        <v>152</v>
      </c>
      <c r="V6" s="120" t="s">
        <v>183</v>
      </c>
      <c r="W6" s="5" t="s">
        <v>41</v>
      </c>
      <c r="X6" s="5" t="s">
        <v>174</v>
      </c>
    </row>
    <row r="7" spans="2:24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 t="s">
        <v>193</v>
      </c>
      <c r="I7" s="113">
        <v>0.3</v>
      </c>
      <c r="J7" s="116" t="s">
        <v>137</v>
      </c>
      <c r="K7" s="115" t="s">
        <v>193</v>
      </c>
      <c r="L7" s="113">
        <v>0.3</v>
      </c>
      <c r="M7" s="116" t="s">
        <v>137</v>
      </c>
      <c r="N7" s="115"/>
      <c r="O7" s="113"/>
      <c r="P7" s="116"/>
      <c r="Q7" s="115"/>
      <c r="R7" s="113"/>
      <c r="S7" s="116"/>
      <c r="T7" s="327"/>
      <c r="U7" s="20" t="s">
        <v>131</v>
      </c>
      <c r="V7" s="120" t="s">
        <v>184</v>
      </c>
      <c r="W7" s="5" t="s">
        <v>43</v>
      </c>
      <c r="X7" s="5" t="s">
        <v>175</v>
      </c>
    </row>
    <row r="8" spans="2:24" s="5" customFormat="1" ht="19.5" customHeight="1" x14ac:dyDescent="0.4">
      <c r="B8" s="320" t="s">
        <v>128</v>
      </c>
      <c r="C8" s="336"/>
      <c r="D8" s="339"/>
      <c r="E8" s="112"/>
      <c r="F8" s="113"/>
      <c r="G8" s="114"/>
      <c r="H8" s="112" t="s">
        <v>139</v>
      </c>
      <c r="I8" s="113">
        <v>0.1</v>
      </c>
      <c r="J8" s="114" t="s">
        <v>137</v>
      </c>
      <c r="K8" s="112" t="s">
        <v>145</v>
      </c>
      <c r="L8" s="113">
        <v>0.3</v>
      </c>
      <c r="M8" s="114" t="s">
        <v>137</v>
      </c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173</v>
      </c>
    </row>
    <row r="9" spans="2:24" s="5" customFormat="1" ht="19.5" customHeight="1" x14ac:dyDescent="0.4">
      <c r="B9" s="32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176</v>
      </c>
    </row>
    <row r="10" spans="2:24" s="5" customFormat="1" ht="22.2" x14ac:dyDescent="0.4">
      <c r="B10" s="32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140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21</v>
      </c>
      <c r="C12" s="9"/>
      <c r="D12" s="341"/>
      <c r="E12" s="332" t="s">
        <v>200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12</v>
      </c>
      <c r="C13" s="335"/>
      <c r="D13" s="338" t="s">
        <v>154</v>
      </c>
      <c r="E13" s="322" t="s">
        <v>155</v>
      </c>
      <c r="F13" s="323"/>
      <c r="G13" s="324"/>
      <c r="H13" s="322" t="s">
        <v>159</v>
      </c>
      <c r="I13" s="323"/>
      <c r="J13" s="324"/>
      <c r="K13" s="322" t="s">
        <v>161</v>
      </c>
      <c r="L13" s="323"/>
      <c r="M13" s="324"/>
      <c r="N13" s="322" t="s">
        <v>163</v>
      </c>
      <c r="O13" s="323"/>
      <c r="P13" s="324"/>
      <c r="Q13" s="322" t="s">
        <v>166</v>
      </c>
      <c r="R13" s="323"/>
      <c r="S13" s="324"/>
      <c r="T13" s="326" t="s">
        <v>202</v>
      </c>
      <c r="U13" s="19" t="s">
        <v>167</v>
      </c>
      <c r="V13" s="122" t="s">
        <v>185</v>
      </c>
      <c r="W13" s="5" t="s">
        <v>37</v>
      </c>
      <c r="X13" s="5" t="s">
        <v>177</v>
      </c>
    </row>
    <row r="14" spans="2:24" s="5" customFormat="1" ht="22.2" x14ac:dyDescent="0.4">
      <c r="B14" s="6" t="s">
        <v>3</v>
      </c>
      <c r="C14" s="336"/>
      <c r="D14" s="339"/>
      <c r="E14" s="110" t="s">
        <v>194</v>
      </c>
      <c r="F14" s="108">
        <v>1</v>
      </c>
      <c r="G14" s="111" t="s">
        <v>156</v>
      </c>
      <c r="H14" s="110" t="s">
        <v>195</v>
      </c>
      <c r="I14" s="108">
        <v>21</v>
      </c>
      <c r="J14" s="111" t="s">
        <v>160</v>
      </c>
      <c r="K14" s="110" t="s">
        <v>162</v>
      </c>
      <c r="L14" s="108">
        <v>3</v>
      </c>
      <c r="M14" s="111" t="s">
        <v>137</v>
      </c>
      <c r="N14" s="110" t="s">
        <v>164</v>
      </c>
      <c r="O14" s="108">
        <v>1.8</v>
      </c>
      <c r="P14" s="111" t="s">
        <v>137</v>
      </c>
      <c r="Q14" s="110" t="s">
        <v>169</v>
      </c>
      <c r="R14" s="108">
        <v>1</v>
      </c>
      <c r="S14" s="111" t="s">
        <v>156</v>
      </c>
      <c r="T14" s="327"/>
      <c r="U14" s="20" t="s">
        <v>168</v>
      </c>
      <c r="V14" s="120" t="s">
        <v>186</v>
      </c>
      <c r="W14" s="5" t="s">
        <v>39</v>
      </c>
      <c r="X14" s="5" t="s">
        <v>173</v>
      </c>
    </row>
    <row r="15" spans="2:24" s="5" customFormat="1" ht="22.2" x14ac:dyDescent="0.4">
      <c r="B15" s="6">
        <v>31</v>
      </c>
      <c r="C15" s="336"/>
      <c r="D15" s="339"/>
      <c r="E15" s="112" t="s">
        <v>157</v>
      </c>
      <c r="F15" s="113">
        <v>0.5</v>
      </c>
      <c r="G15" s="114" t="s">
        <v>137</v>
      </c>
      <c r="H15" s="112" t="s">
        <v>196</v>
      </c>
      <c r="I15" s="113">
        <v>5</v>
      </c>
      <c r="J15" s="114" t="s">
        <v>160</v>
      </c>
      <c r="K15" s="112" t="s">
        <v>158</v>
      </c>
      <c r="L15" s="113">
        <v>0.3</v>
      </c>
      <c r="M15" s="114" t="s">
        <v>137</v>
      </c>
      <c r="N15" s="112"/>
      <c r="O15" s="113"/>
      <c r="P15" s="114"/>
      <c r="Q15" s="112" t="s">
        <v>191</v>
      </c>
      <c r="R15" s="113">
        <v>1</v>
      </c>
      <c r="S15" s="114" t="s">
        <v>138</v>
      </c>
      <c r="T15" s="327"/>
      <c r="U15" s="20" t="s">
        <v>134</v>
      </c>
      <c r="V15" s="120" t="s">
        <v>187</v>
      </c>
      <c r="W15" s="5" t="s">
        <v>41</v>
      </c>
      <c r="X15" s="5" t="s">
        <v>178</v>
      </c>
    </row>
    <row r="16" spans="2:24" s="5" customFormat="1" ht="22.2" x14ac:dyDescent="0.4">
      <c r="B16" s="6" t="s">
        <v>4</v>
      </c>
      <c r="C16" s="336"/>
      <c r="D16" s="339"/>
      <c r="E16" s="112" t="s">
        <v>197</v>
      </c>
      <c r="F16" s="113">
        <v>0.5</v>
      </c>
      <c r="G16" s="114" t="s">
        <v>137</v>
      </c>
      <c r="H16" s="112"/>
      <c r="I16" s="113"/>
      <c r="J16" s="114"/>
      <c r="K16" s="112"/>
      <c r="L16" s="113"/>
      <c r="M16" s="114"/>
      <c r="N16" s="112"/>
      <c r="O16" s="113"/>
      <c r="P16" s="114"/>
      <c r="Q16" s="112" t="s">
        <v>170</v>
      </c>
      <c r="R16" s="113">
        <v>0.5</v>
      </c>
      <c r="S16" s="114" t="s">
        <v>137</v>
      </c>
      <c r="T16" s="327"/>
      <c r="U16" s="20" t="s">
        <v>135</v>
      </c>
      <c r="V16" s="120" t="s">
        <v>188</v>
      </c>
      <c r="W16" s="5" t="s">
        <v>43</v>
      </c>
      <c r="X16" s="5" t="s">
        <v>179</v>
      </c>
    </row>
    <row r="17" spans="2:24" s="5" customFormat="1" ht="22.2" x14ac:dyDescent="0.4">
      <c r="B17" s="320" t="s">
        <v>165</v>
      </c>
      <c r="C17" s="336"/>
      <c r="D17" s="339"/>
      <c r="E17" s="112" t="s">
        <v>198</v>
      </c>
      <c r="F17" s="113">
        <v>0.3</v>
      </c>
      <c r="G17" s="114" t="s">
        <v>137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 t="s">
        <v>199</v>
      </c>
      <c r="R17" s="113">
        <v>0.1</v>
      </c>
      <c r="S17" s="114" t="s">
        <v>137</v>
      </c>
      <c r="T17" s="327"/>
      <c r="U17" s="20"/>
      <c r="V17" s="120"/>
      <c r="W17" s="5" t="s">
        <v>46</v>
      </c>
      <c r="X17" s="5" t="s">
        <v>173</v>
      </c>
    </row>
    <row r="18" spans="2:24" s="5" customFormat="1" ht="22.2" x14ac:dyDescent="0.4">
      <c r="B18" s="320"/>
      <c r="C18" s="337"/>
      <c r="D18" s="339"/>
      <c r="E18" s="112" t="s">
        <v>158</v>
      </c>
      <c r="F18" s="113">
        <v>0.3</v>
      </c>
      <c r="G18" s="114" t="s">
        <v>137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 t="s">
        <v>171</v>
      </c>
      <c r="R18" s="113">
        <v>0.1</v>
      </c>
      <c r="S18" s="114" t="s">
        <v>137</v>
      </c>
      <c r="T18" s="327"/>
      <c r="U18" s="20"/>
      <c r="V18" s="120"/>
      <c r="W18" s="5" t="s">
        <v>47</v>
      </c>
      <c r="X18" s="5" t="s">
        <v>180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140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21</v>
      </c>
      <c r="C21" s="9"/>
      <c r="D21" s="341"/>
      <c r="E21" s="332" t="s">
        <v>201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/>
      <c r="C22" s="335"/>
      <c r="D22" s="338"/>
      <c r="E22" s="322"/>
      <c r="F22" s="323"/>
      <c r="G22" s="324"/>
      <c r="H22" s="322"/>
      <c r="I22" s="323"/>
      <c r="J22" s="324"/>
      <c r="K22" s="322"/>
      <c r="L22" s="323"/>
      <c r="M22" s="324"/>
      <c r="N22" s="322"/>
      <c r="O22" s="323"/>
      <c r="P22" s="324"/>
      <c r="Q22" s="322"/>
      <c r="R22" s="323"/>
      <c r="S22" s="324"/>
      <c r="T22" s="326"/>
      <c r="U22" s="19"/>
      <c r="V22" s="122"/>
    </row>
    <row r="23" spans="2:24" s="5" customFormat="1" ht="22.2" x14ac:dyDescent="0.4">
      <c r="B23" s="6" t="s">
        <v>3</v>
      </c>
      <c r="C23" s="336"/>
      <c r="D23" s="339"/>
      <c r="E23" s="110"/>
      <c r="F23" s="108"/>
      <c r="G23" s="111"/>
      <c r="H23" s="110"/>
      <c r="I23" s="108"/>
      <c r="J23" s="111"/>
      <c r="K23" s="110"/>
      <c r="L23" s="108"/>
      <c r="M23" s="111"/>
      <c r="N23" s="110"/>
      <c r="O23" s="108"/>
      <c r="P23" s="111"/>
      <c r="Q23" s="110"/>
      <c r="R23" s="108"/>
      <c r="S23" s="111"/>
      <c r="T23" s="327"/>
      <c r="U23" s="20"/>
      <c r="V23" s="120"/>
    </row>
    <row r="24" spans="2:24" s="5" customFormat="1" ht="22.2" x14ac:dyDescent="0.4">
      <c r="B24" s="6"/>
      <c r="C24" s="336"/>
      <c r="D24" s="339"/>
      <c r="E24" s="112"/>
      <c r="F24" s="113"/>
      <c r="G24" s="114"/>
      <c r="H24" s="112"/>
      <c r="I24" s="113"/>
      <c r="J24" s="114"/>
      <c r="K24" s="112"/>
      <c r="L24" s="113"/>
      <c r="M24" s="114"/>
      <c r="N24" s="112"/>
      <c r="O24" s="113"/>
      <c r="P24" s="114"/>
      <c r="Q24" s="112"/>
      <c r="R24" s="113"/>
      <c r="S24" s="114"/>
      <c r="T24" s="327"/>
      <c r="U24" s="20"/>
      <c r="V24" s="120"/>
    </row>
    <row r="25" spans="2:24" s="5" customFormat="1" ht="22.2" x14ac:dyDescent="0.4">
      <c r="B25" s="6" t="s">
        <v>4</v>
      </c>
      <c r="C25" s="336"/>
      <c r="D25" s="339"/>
      <c r="E25" s="112"/>
      <c r="F25" s="113"/>
      <c r="G25" s="114"/>
      <c r="H25" s="112"/>
      <c r="I25" s="113"/>
      <c r="J25" s="114"/>
      <c r="K25" s="112"/>
      <c r="L25" s="113"/>
      <c r="M25" s="114"/>
      <c r="N25" s="112"/>
      <c r="O25" s="113"/>
      <c r="P25" s="114"/>
      <c r="Q25" s="112"/>
      <c r="R25" s="113"/>
      <c r="S25" s="114"/>
      <c r="T25" s="327"/>
      <c r="U25" s="20"/>
      <c r="V25" s="120"/>
    </row>
    <row r="26" spans="2:24" s="5" customFormat="1" ht="22.2" x14ac:dyDescent="0.4">
      <c r="B26" s="320"/>
      <c r="C26" s="336"/>
      <c r="D26" s="339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27"/>
      <c r="U26" s="20"/>
      <c r="V26" s="120"/>
    </row>
    <row r="27" spans="2:24" s="5" customFormat="1" ht="22.2" x14ac:dyDescent="0.4">
      <c r="B27" s="320"/>
      <c r="C27" s="337"/>
      <c r="D27" s="33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/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/>
      <c r="C30" s="9"/>
      <c r="D30" s="341"/>
      <c r="E30" s="332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/>
      <c r="C31" s="335"/>
      <c r="D31" s="338"/>
      <c r="E31" s="322"/>
      <c r="F31" s="323"/>
      <c r="G31" s="324"/>
      <c r="H31" s="322"/>
      <c r="I31" s="323"/>
      <c r="J31" s="324"/>
      <c r="K31" s="322"/>
      <c r="L31" s="323"/>
      <c r="M31" s="324"/>
      <c r="N31" s="322"/>
      <c r="O31" s="323"/>
      <c r="P31" s="324"/>
      <c r="Q31" s="322"/>
      <c r="R31" s="323"/>
      <c r="S31" s="324"/>
      <c r="T31" s="326"/>
      <c r="U31" s="19"/>
      <c r="V31" s="122"/>
    </row>
    <row r="32" spans="2:24" ht="22.2" x14ac:dyDescent="0.3">
      <c r="B32" s="6" t="s">
        <v>3</v>
      </c>
      <c r="C32" s="336"/>
      <c r="D32" s="339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27"/>
      <c r="U32" s="20"/>
      <c r="V32" s="120"/>
    </row>
    <row r="33" spans="2:22" ht="22.2" x14ac:dyDescent="0.3">
      <c r="B33" s="6"/>
      <c r="C33" s="336"/>
      <c r="D33" s="339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27"/>
      <c r="U33" s="20"/>
      <c r="V33" s="120"/>
    </row>
    <row r="34" spans="2:22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27"/>
      <c r="U34" s="20"/>
      <c r="V34" s="120"/>
    </row>
    <row r="35" spans="2:22" ht="22.2" x14ac:dyDescent="0.3">
      <c r="B35" s="320"/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</row>
    <row r="36" spans="2:22" ht="22.2" x14ac:dyDescent="0.3">
      <c r="B36" s="32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</row>
    <row r="37" spans="2:22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2" ht="22.2" x14ac:dyDescent="0.3">
      <c r="B38" s="7"/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2" ht="21" x14ac:dyDescent="0.3">
      <c r="B39" s="15"/>
      <c r="C39" s="9"/>
      <c r="D39" s="341"/>
      <c r="E39" s="345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2" ht="22.2" x14ac:dyDescent="0.3">
      <c r="B40" s="6"/>
      <c r="C40" s="335"/>
      <c r="D40" s="338"/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</row>
    <row r="41" spans="2:22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</row>
    <row r="42" spans="2:22" ht="22.2" x14ac:dyDescent="0.3">
      <c r="B42" s="6"/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</row>
    <row r="43" spans="2:22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</row>
    <row r="44" spans="2:22" ht="22.2" x14ac:dyDescent="0.3">
      <c r="B44" s="320"/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</row>
    <row r="45" spans="2:22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</row>
    <row r="46" spans="2:22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2" ht="22.2" x14ac:dyDescent="0.3">
      <c r="B47" s="7"/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2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45650.754959606478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113學年度第1學期第19週菜單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12</v>
      </c>
      <c r="C6" s="367" t="str">
        <f>RIGHT(IF(午餐設計表!B8&lt;&gt;"",午餐設計表!B8,""),1)</f>
        <v>一</v>
      </c>
      <c r="D6" s="25" t="str">
        <f>IF(午餐設計表!D4&gt;"",午餐設計表!D4,"")</f>
        <v>白米飯(21素)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紅麴肉排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30</v>
      </c>
      <c r="C8" s="362"/>
      <c r="D8" s="25" t="str">
        <f>IF(午餐設計表!H4&gt;"",午餐設計表!H4,"")</f>
        <v>白醬馬鈴薯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麻婆豆腐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炒履歷蚵白菜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菜頭湯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光泉100%葡萄汁(精進)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12</v>
      </c>
      <c r="C13" s="361" t="str">
        <f>RIGHT(IF(午餐設計表!B17&lt;&gt;"",午餐設計表!B17,""),1)</f>
        <v>二</v>
      </c>
      <c r="D13" s="32" t="str">
        <f>IF(午餐設計表!D13&gt;"",午餐設計表!D13,"")</f>
        <v>白油麵(3.5K)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蕃茄素肉醬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31</v>
      </c>
      <c r="C15" s="362"/>
      <c r="D15" s="25" t="str">
        <f>IF(午餐設計表!H13&gt;"",午餐設計表!H13,"")</f>
        <v>滷雞蛋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清炒櫛瓜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炒履歷菠菜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玉米濃湯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>無調味堅果(加菜)</v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 t="str">
        <f>IF(午餐設計表!B22&lt;&gt;"",午餐設計表!B22,"")</f>
        <v/>
      </c>
      <c r="C20" s="361" t="str">
        <f>RIGHT(IF(午餐設計表!B26&lt;&gt;"",午餐設計表!B26,""),1)</f>
        <v/>
      </c>
      <c r="D20" s="32" t="str">
        <f>IF(午餐設計表!D22&gt;"",午餐設計表!D22,"")</f>
        <v/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/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 t="str">
        <f>IF(午餐設計表!B24&lt;&gt;"",午餐設計表!B24,"")</f>
        <v/>
      </c>
      <c r="C22" s="362"/>
      <c r="D22" s="25" t="str">
        <f>IF(午餐設計表!H22&gt;"",午餐設計表!H22,"")</f>
        <v/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/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/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/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 t="str">
        <f>IF(午餐設計表!B31&lt;&gt;"",午餐設計表!B31,"")</f>
        <v/>
      </c>
      <c r="C27" s="361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 t="str">
        <f>IF(午餐設計表!B33&lt;&gt;"",午餐設計表!B33,"")</f>
        <v/>
      </c>
      <c r="C29" s="362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 t="str">
        <f>IF(午餐設計表!B40&lt;&gt;"",午餐設計表!B40,"")</f>
        <v/>
      </c>
      <c r="C34" s="361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 t="str">
        <f>IF(午餐設計表!B42&lt;&gt;"",午餐設計表!B42,"")</f>
        <v/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113學年度第1學期第19週菜單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12</v>
      </c>
      <c r="B4" s="53" t="str">
        <f>午餐設計表!D4</f>
        <v>白米飯(21素)</v>
      </c>
      <c r="C4" s="53" t="s">
        <v>34</v>
      </c>
      <c r="D4" s="53" t="s">
        <v>35</v>
      </c>
      <c r="E4" s="53" t="str">
        <f>午餐設計表!E4</f>
        <v>紅麴肉排</v>
      </c>
      <c r="F4" s="53"/>
      <c r="G4" s="53" t="s">
        <v>35</v>
      </c>
      <c r="H4" s="53" t="str">
        <f>午餐設計表!H4</f>
        <v>白醬馬鈴薯</v>
      </c>
      <c r="I4" s="53"/>
      <c r="J4" s="53" t="s">
        <v>35</v>
      </c>
      <c r="K4" s="53" t="str">
        <f>午餐設計表!K4</f>
        <v>麻婆豆腐</v>
      </c>
      <c r="L4" s="53"/>
      <c r="M4" s="53" t="s">
        <v>35</v>
      </c>
      <c r="N4" s="53" t="str">
        <f>午餐設計表!N4</f>
        <v>炒履歷蚵白菜</v>
      </c>
      <c r="O4" s="53"/>
      <c r="P4" s="53" t="s">
        <v>35</v>
      </c>
      <c r="Q4" s="53" t="str">
        <f>午餐設計表!Q4</f>
        <v>菜頭湯</v>
      </c>
      <c r="R4" s="53"/>
      <c r="S4" s="53" t="s">
        <v>35</v>
      </c>
      <c r="T4" s="369" t="str">
        <f>午餐設計表!T4</f>
        <v>光泉100%葡萄汁(精進)</v>
      </c>
      <c r="U4" s="54" t="s">
        <v>36</v>
      </c>
      <c r="V4" s="55" t="s">
        <v>37</v>
      </c>
      <c r="W4" s="56" t="str">
        <f>午餐設計表!X4</f>
        <v>5.8份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素紅糟排-片</v>
      </c>
      <c r="F5" s="58"/>
      <c r="G5" s="61">
        <f>午餐設計表!F5</f>
        <v>21</v>
      </c>
      <c r="H5" s="60" t="str">
        <f>午餐設計表!H5</f>
        <v>洋芋(切中丁)</v>
      </c>
      <c r="I5" s="60"/>
      <c r="J5" s="61">
        <f>午餐設計表!I5</f>
        <v>2</v>
      </c>
      <c r="K5" s="58" t="str">
        <f>午餐設計表!K5</f>
        <v>封口豆腐(1.2K)非基因榮洲</v>
      </c>
      <c r="L5" s="60"/>
      <c r="M5" s="61">
        <f>午餐設計表!L5</f>
        <v>2</v>
      </c>
      <c r="N5" s="58" t="str">
        <f>午餐設計表!N5</f>
        <v>履歷蚵白菜(切實重)</v>
      </c>
      <c r="O5" s="60"/>
      <c r="P5" s="61">
        <f>午餐設計表!O5</f>
        <v>1.8</v>
      </c>
      <c r="Q5" s="58" t="str">
        <f>午餐設計表!Q5</f>
        <v>菜頭(去皮)</v>
      </c>
      <c r="R5" s="60"/>
      <c r="S5" s="61">
        <f>午餐設計表!R5</f>
        <v>1</v>
      </c>
      <c r="T5" s="370"/>
      <c r="U5" s="62" t="str">
        <f>午餐設計表!V5</f>
        <v>128.0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30</v>
      </c>
      <c r="B6" s="58"/>
      <c r="C6" s="58"/>
      <c r="D6" s="59"/>
      <c r="E6" s="60" t="str">
        <f>午餐設計表!E6</f>
        <v>素紅糟排-片(備品)</v>
      </c>
      <c r="F6" s="58"/>
      <c r="G6" s="61">
        <f>午餐設計表!F6</f>
        <v>5</v>
      </c>
      <c r="H6" s="60" t="str">
        <f>午餐設計表!H6</f>
        <v>素濃湯粉(120g包)</v>
      </c>
      <c r="I6" s="60"/>
      <c r="J6" s="61">
        <f>午餐設計表!I6</f>
        <v>1</v>
      </c>
      <c r="K6" s="58" t="str">
        <f>午餐設計表!K6</f>
        <v>非基改素肉燥(180g)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0.5</v>
      </c>
      <c r="Q6" s="58" t="str">
        <f>午餐設計表!Q6</f>
        <v>素魚丸</v>
      </c>
      <c r="R6" s="60"/>
      <c r="S6" s="61">
        <f>午餐設計表!R6</f>
        <v>0.3</v>
      </c>
      <c r="T6" s="370"/>
      <c r="U6" s="65" t="s">
        <v>40</v>
      </c>
      <c r="V6" s="66" t="s">
        <v>41</v>
      </c>
      <c r="W6" s="64" t="str">
        <f>午餐設計表!X6</f>
        <v>3.1份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 t="str">
        <f>午餐設計表!H7</f>
        <v>毛豆仁(冷凍)</v>
      </c>
      <c r="I7" s="67"/>
      <c r="J7" s="61">
        <f>午餐設計表!I7</f>
        <v>0.3</v>
      </c>
      <c r="K7" s="58" t="str">
        <f>午餐設計表!K7</f>
        <v>毛豆仁(冷凍)</v>
      </c>
      <c r="L7" s="67"/>
      <c r="M7" s="61">
        <f>午餐設計表!L7</f>
        <v>0.3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70"/>
      <c r="U7" s="62" t="str">
        <f>午餐設計表!V6</f>
        <v>23.8 g</v>
      </c>
      <c r="V7" s="66" t="s">
        <v>43</v>
      </c>
      <c r="W7" s="64" t="str">
        <f>午餐設計表!X7</f>
        <v>1.7份</v>
      </c>
    </row>
    <row r="8" spans="1:23" ht="27.75" customHeight="1" x14ac:dyDescent="0.4">
      <c r="A8" s="374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紅蘿蔔(切小丁)</v>
      </c>
      <c r="I8" s="67"/>
      <c r="J8" s="61">
        <f>午餐設計表!I8</f>
        <v>0.1</v>
      </c>
      <c r="K8" s="58" t="str">
        <f>午餐設計表!K8</f>
        <v>濕香菇(小朵)(QR)</v>
      </c>
      <c r="L8" s="67"/>
      <c r="M8" s="61">
        <f>午餐設計表!L8</f>
        <v>0.3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35.1 g</v>
      </c>
      <c r="V9" s="68" t="s">
        <v>47</v>
      </c>
      <c r="W9" s="64" t="str">
        <f>午餐設計表!X9</f>
        <v>1.9份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868大卡</v>
      </c>
      <c r="V11" s="75"/>
      <c r="W11" s="76"/>
    </row>
    <row r="12" spans="1:23" ht="27.75" customHeight="1" x14ac:dyDescent="0.4">
      <c r="A12" s="52">
        <f>午餐設計表!B13</f>
        <v>12</v>
      </c>
      <c r="B12" s="53" t="str">
        <f>午餐設計表!D13</f>
        <v>白油麵(3.5K)</v>
      </c>
      <c r="C12" s="53" t="s">
        <v>34</v>
      </c>
      <c r="D12" s="53"/>
      <c r="E12" s="53" t="str">
        <f>午餐設計表!E13</f>
        <v>蕃茄素肉醬</v>
      </c>
      <c r="F12" s="53"/>
      <c r="G12" s="53"/>
      <c r="H12" s="53" t="str">
        <f>午餐設計表!H13</f>
        <v>滷雞蛋</v>
      </c>
      <c r="I12" s="53"/>
      <c r="J12" s="53"/>
      <c r="K12" s="53" t="str">
        <f>午餐設計表!K13</f>
        <v>清炒櫛瓜</v>
      </c>
      <c r="L12" s="53"/>
      <c r="M12" s="53"/>
      <c r="N12" s="53" t="str">
        <f>午餐設計表!N13</f>
        <v>炒履歷菠菜</v>
      </c>
      <c r="O12" s="53"/>
      <c r="P12" s="53"/>
      <c r="Q12" s="53" t="str">
        <f>午餐設計表!Q13</f>
        <v>玉米濃湯</v>
      </c>
      <c r="R12" s="53"/>
      <c r="S12" s="53"/>
      <c r="T12" s="369" t="str">
        <f>午餐設計表!T13</f>
        <v>無調味堅果(加菜)</v>
      </c>
      <c r="U12" s="54" t="s">
        <v>36</v>
      </c>
      <c r="V12" s="55" t="s">
        <v>37</v>
      </c>
      <c r="W12" s="56" t="str">
        <f>午餐設計表!X13</f>
        <v>4.1份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蕃茄丁罐頭(400G/罐)</v>
      </c>
      <c r="F13" s="58"/>
      <c r="G13" s="61">
        <f>午餐設計表!F14</f>
        <v>1</v>
      </c>
      <c r="H13" s="58" t="str">
        <f>午餐設計表!H14</f>
        <v>滷蛋(國產:台灣)</v>
      </c>
      <c r="I13" s="60"/>
      <c r="J13" s="59">
        <f>午餐設計表!I14</f>
        <v>21</v>
      </c>
      <c r="K13" s="58" t="str">
        <f>午餐設計表!K14</f>
        <v>櫛瓜(QR)</v>
      </c>
      <c r="L13" s="60"/>
      <c r="M13" s="61">
        <f>午餐設計表!L14</f>
        <v>3</v>
      </c>
      <c r="N13" s="58" t="str">
        <f>午餐設計表!N14</f>
        <v>履歷菠菜(切實重)</v>
      </c>
      <c r="O13" s="60"/>
      <c r="P13" s="61">
        <f>午餐設計表!O14</f>
        <v>1.8</v>
      </c>
      <c r="Q13" s="58" t="str">
        <f>午餐設計表!Q14</f>
        <v>玉米醬牛(小-411g)</v>
      </c>
      <c r="R13" s="60"/>
      <c r="S13" s="61">
        <f>午餐設計表!R14</f>
        <v>1</v>
      </c>
      <c r="T13" s="370"/>
      <c r="U13" s="62" t="str">
        <f>午餐設計表!V14</f>
        <v>110.0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31</v>
      </c>
      <c r="B14" s="60"/>
      <c r="C14" s="60"/>
      <c r="D14" s="61"/>
      <c r="E14" s="60" t="str">
        <f>午餐設計表!E15</f>
        <v>三色豆(CAS-1k/包)</v>
      </c>
      <c r="F14" s="58"/>
      <c r="G14" s="61">
        <f>午餐設計表!F15</f>
        <v>0.5</v>
      </c>
      <c r="H14" s="58" t="str">
        <f>午餐設計表!H15</f>
        <v>滷蛋(國產:台灣)(備品)</v>
      </c>
      <c r="I14" s="60"/>
      <c r="J14" s="59">
        <f>午餐設計表!I15</f>
        <v>5</v>
      </c>
      <c r="K14" s="58" t="str">
        <f>午餐設計表!K15</f>
        <v>鴻喜菇(QR)</v>
      </c>
      <c r="L14" s="60"/>
      <c r="M14" s="61">
        <f>午餐設計表!L15</f>
        <v>0.3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素濃湯粉(120g包)</v>
      </c>
      <c r="R14" s="60"/>
      <c r="S14" s="61">
        <f>午餐設計表!R15</f>
        <v>1</v>
      </c>
      <c r="T14" s="370"/>
      <c r="U14" s="65" t="s">
        <v>40</v>
      </c>
      <c r="V14" s="66" t="s">
        <v>41</v>
      </c>
      <c r="W14" s="64" t="str">
        <f>午餐設計表!X15</f>
        <v>2.3份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非基改小小豆干丁</v>
      </c>
      <c r="F15" s="67"/>
      <c r="G15" s="61">
        <f>午餐設計表!F16</f>
        <v>0.5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玉米粒(QR-K)</v>
      </c>
      <c r="R15" s="67"/>
      <c r="S15" s="61">
        <f>午餐設計表!R16</f>
        <v>0.5</v>
      </c>
      <c r="T15" s="370"/>
      <c r="U15" s="62" t="str">
        <f>午餐設計表!V15</f>
        <v>30.6 g</v>
      </c>
      <c r="V15" s="66" t="s">
        <v>43</v>
      </c>
      <c r="W15" s="64" t="str">
        <f>午餐設計表!X16</f>
        <v>3.0份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非基改素絞肉(溼)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素火腿丁</v>
      </c>
      <c r="R16" s="67"/>
      <c r="S16" s="61">
        <f>午餐設計表!R17</f>
        <v>0.1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鴻喜菇(QR)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鴻喜菇 (QR)</v>
      </c>
      <c r="R17" s="67"/>
      <c r="S17" s="61">
        <f>午餐設計表!R18</f>
        <v>0.1</v>
      </c>
      <c r="T17" s="370"/>
      <c r="U17" s="62" t="str">
        <f>午餐設計表!V16</f>
        <v>30.3 g</v>
      </c>
      <c r="V17" s="68" t="s">
        <v>47</v>
      </c>
      <c r="W17" s="64" t="str">
        <f>午餐設計表!X18</f>
        <v>4.8份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854大卡</v>
      </c>
      <c r="V19" s="78"/>
      <c r="W19" s="79"/>
    </row>
    <row r="20" spans="1:23" ht="27.75" customHeight="1" x14ac:dyDescent="0.4">
      <c r="A20" s="80">
        <f>午餐設計表!B22</f>
        <v>0</v>
      </c>
      <c r="B20" s="53">
        <f>午餐設計表!D22</f>
        <v>0</v>
      </c>
      <c r="C20" s="53" t="s">
        <v>34</v>
      </c>
      <c r="D20" s="53"/>
      <c r="E20" s="53">
        <f>午餐設計表!E22</f>
        <v>0</v>
      </c>
      <c r="F20" s="53"/>
      <c r="G20" s="53"/>
      <c r="H20" s="53">
        <f>午餐設計表!H22</f>
        <v>0</v>
      </c>
      <c r="I20" s="53"/>
      <c r="J20" s="53"/>
      <c r="K20" s="53">
        <f>午餐設計表!K22</f>
        <v>0</v>
      </c>
      <c r="L20" s="53"/>
      <c r="M20" s="53"/>
      <c r="N20" s="53">
        <f>午餐設計表!N22</f>
        <v>0</v>
      </c>
      <c r="O20" s="53"/>
      <c r="P20" s="53"/>
      <c r="Q20" s="53">
        <f>午餐設計表!Q22</f>
        <v>0</v>
      </c>
      <c r="R20" s="53"/>
      <c r="S20" s="53"/>
      <c r="T20" s="369">
        <f>午餐設計表!T22</f>
        <v>0</v>
      </c>
      <c r="U20" s="54" t="s">
        <v>36</v>
      </c>
      <c r="V20" s="55" t="s">
        <v>37</v>
      </c>
      <c r="W20" s="56">
        <f>午餐設計表!X22</f>
        <v>0</v>
      </c>
    </row>
    <row r="21" spans="1:23" ht="27.75" customHeight="1" x14ac:dyDescent="0.4">
      <c r="A21" s="81" t="s">
        <v>38</v>
      </c>
      <c r="B21" s="60"/>
      <c r="C21" s="58"/>
      <c r="D21" s="60"/>
      <c r="E21" s="60">
        <f>午餐設計表!E23</f>
        <v>0</v>
      </c>
      <c r="F21" s="60"/>
      <c r="G21" s="61">
        <f>午餐設計表!F23</f>
        <v>0</v>
      </c>
      <c r="H21" s="60">
        <f>午餐設計表!H23</f>
        <v>0</v>
      </c>
      <c r="I21" s="58"/>
      <c r="J21" s="61">
        <f>午餐設計表!I23</f>
        <v>0</v>
      </c>
      <c r="K21" s="60">
        <f>午餐設計表!K23</f>
        <v>0</v>
      </c>
      <c r="L21" s="60"/>
      <c r="M21" s="61">
        <f>午餐設計表!L23</f>
        <v>0</v>
      </c>
      <c r="N21" s="60">
        <f>午餐設計表!N23</f>
        <v>0</v>
      </c>
      <c r="O21" s="60"/>
      <c r="P21" s="61">
        <f>午餐設計表!O23</f>
        <v>0</v>
      </c>
      <c r="Q21" s="60">
        <f>午餐設計表!Q23</f>
        <v>0</v>
      </c>
      <c r="R21" s="60"/>
      <c r="S21" s="61">
        <f>午餐設計表!R23</f>
        <v>0</v>
      </c>
      <c r="T21" s="370"/>
      <c r="U21" s="62">
        <f>午餐設計表!V23</f>
        <v>0</v>
      </c>
      <c r="V21" s="63" t="s">
        <v>39</v>
      </c>
      <c r="W21" s="64">
        <f>午餐設計表!X23</f>
        <v>0</v>
      </c>
    </row>
    <row r="22" spans="1:23" ht="27.75" customHeight="1" x14ac:dyDescent="0.4">
      <c r="A22" s="81">
        <f>午餐設計表!B24</f>
        <v>0</v>
      </c>
      <c r="B22" s="60"/>
      <c r="C22" s="58"/>
      <c r="D22" s="60"/>
      <c r="E22" s="60">
        <f>午餐設計表!E24</f>
        <v>0</v>
      </c>
      <c r="F22" s="60"/>
      <c r="G22" s="61">
        <f>午餐設計表!F24</f>
        <v>0</v>
      </c>
      <c r="H22" s="60">
        <f>午餐設計表!H24</f>
        <v>0</v>
      </c>
      <c r="I22" s="60"/>
      <c r="J22" s="61">
        <f>午餐設計表!I24</f>
        <v>0</v>
      </c>
      <c r="K22" s="60">
        <f>午餐設計表!K24</f>
        <v>0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>
        <f>午餐設計表!Q24</f>
        <v>0</v>
      </c>
      <c r="R22" s="60"/>
      <c r="S22" s="61">
        <f>午餐設計表!R24</f>
        <v>0</v>
      </c>
      <c r="T22" s="370"/>
      <c r="U22" s="65" t="s">
        <v>40</v>
      </c>
      <c r="V22" s="66" t="s">
        <v>41</v>
      </c>
      <c r="W22" s="64">
        <f>午餐設計表!X24</f>
        <v>0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0"/>
      <c r="U23" s="62">
        <f>午餐設計表!V24</f>
        <v>0</v>
      </c>
      <c r="V23" s="66" t="s">
        <v>43</v>
      </c>
      <c r="W23" s="64">
        <f>午餐設計表!X25</f>
        <v>0</v>
      </c>
    </row>
    <row r="24" spans="1:23" ht="27.75" customHeight="1" x14ac:dyDescent="0.4">
      <c r="A24" s="372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>
        <f>午餐設計表!X26</f>
        <v>0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>
        <f>午餐設計表!V25</f>
        <v>0</v>
      </c>
      <c r="V25" s="68" t="s">
        <v>47</v>
      </c>
      <c r="W25" s="64">
        <f>午餐設計表!X27</f>
        <v>0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>
        <f>午餐設計表!V22</f>
        <v>0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70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70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70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4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>
        <f>午餐設計表!X40</f>
        <v>0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>
        <f>午餐設計表!X42</f>
        <v>0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>
        <f>午餐設計表!X43</f>
        <v>0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>
        <f>午餐設計表!X44</f>
        <v>0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>
        <f>午餐設計表!X45</f>
        <v>0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113學年度第1學期第19週菜單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12</v>
      </c>
      <c r="D2" s="129" t="s">
        <v>3</v>
      </c>
      <c r="E2" s="129">
        <f>午餐設計表!B6</f>
        <v>30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12</v>
      </c>
      <c r="O2" s="129" t="s">
        <v>3</v>
      </c>
      <c r="P2" s="129">
        <f>午餐設計表!B15</f>
        <v>31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0</v>
      </c>
      <c r="Z2" s="134" t="s">
        <v>61</v>
      </c>
      <c r="AA2" s="134">
        <f>午餐設計表!B24</f>
        <v>0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0</v>
      </c>
      <c r="AV2" s="134" t="s">
        <v>3</v>
      </c>
      <c r="AW2" s="134">
        <f>午餐設計表!B42</f>
        <v>0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0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0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白米飯(21素)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白油麵(3.5K)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>
        <f>午餐設計表!D22</f>
        <v>0</v>
      </c>
      <c r="Z4" s="386"/>
      <c r="AA4" s="386"/>
      <c r="AB4" s="386"/>
      <c r="AC4" s="386"/>
      <c r="AD4" s="391"/>
      <c r="AE4" s="143">
        <f>午餐設計表!B30</f>
        <v>0</v>
      </c>
      <c r="AF4" s="385"/>
      <c r="AG4" s="386"/>
      <c r="AH4" s="387"/>
      <c r="AI4" s="141" t="s">
        <v>2</v>
      </c>
      <c r="AJ4" s="385">
        <f>午餐設計表!D31</f>
        <v>0</v>
      </c>
      <c r="AK4" s="386"/>
      <c r="AL4" s="386"/>
      <c r="AM4" s="386"/>
      <c r="AN4" s="386"/>
      <c r="AO4" s="391"/>
      <c r="AP4" s="144">
        <f>午餐設計表!B39</f>
        <v>0</v>
      </c>
      <c r="AQ4" s="390"/>
      <c r="AR4" s="386"/>
      <c r="AS4" s="387"/>
      <c r="AT4" s="139" t="s">
        <v>2</v>
      </c>
      <c r="AU4" s="385">
        <f>午餐設計表!D40</f>
        <v>0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紅麴肉排</v>
      </c>
      <c r="C6" s="402" t="str">
        <f>午餐設計表!E5</f>
        <v>素紅糟排-片</v>
      </c>
      <c r="D6" s="402"/>
      <c r="E6" s="402"/>
      <c r="F6" s="402"/>
      <c r="G6" s="153">
        <f>午餐設計表!F5</f>
        <v>21</v>
      </c>
      <c r="H6" s="154" t="str">
        <f>午餐設計表!G5</f>
        <v>片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03" t="str">
        <f>午餐設計表!E13</f>
        <v>蕃茄素肉醬</v>
      </c>
      <c r="N6" s="402" t="str">
        <f>午餐設計表!E14</f>
        <v>蕃茄丁罐頭(400G/罐)</v>
      </c>
      <c r="O6" s="402"/>
      <c r="P6" s="402"/>
      <c r="Q6" s="402"/>
      <c r="R6" s="158">
        <f>午餐設計表!F14</f>
        <v>1</v>
      </c>
      <c r="S6" s="159" t="str">
        <f>午餐設計表!G14</f>
        <v>罐</v>
      </c>
      <c r="T6" s="160">
        <f t="shared" ref="T6:T12" si="2">R6*1000/$T$4</f>
        <v>47.61904761904762</v>
      </c>
      <c r="U6" s="160"/>
      <c r="V6" s="161"/>
      <c r="W6" s="162">
        <f t="shared" ref="W6:W35" si="3">V6*R6</f>
        <v>0</v>
      </c>
      <c r="X6" s="403">
        <f>午餐設計表!E22</f>
        <v>0</v>
      </c>
      <c r="Y6" s="402">
        <f>午餐設計表!E23</f>
        <v>0</v>
      </c>
      <c r="Z6" s="402"/>
      <c r="AA6" s="402"/>
      <c r="AB6" s="402"/>
      <c r="AC6" s="163">
        <f>午餐設計表!F23</f>
        <v>0</v>
      </c>
      <c r="AD6" s="164">
        <f>午餐設計表!G23</f>
        <v>0</v>
      </c>
      <c r="AE6" s="165" t="e">
        <f t="shared" ref="AE6:AE12" si="4">AC6*1000/$AE$4</f>
        <v>#DIV/0!</v>
      </c>
      <c r="AF6" s="165"/>
      <c r="AG6" s="166"/>
      <c r="AH6" s="167">
        <f t="shared" ref="AH6:AH35" si="5">AG6*AC6</f>
        <v>0</v>
      </c>
      <c r="AI6" s="403">
        <f>午餐設計表!E31</f>
        <v>0</v>
      </c>
      <c r="AJ6" s="402">
        <f>午餐設計表!E32</f>
        <v>0</v>
      </c>
      <c r="AK6" s="402"/>
      <c r="AL6" s="402"/>
      <c r="AM6" s="402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素紅糟排-片(備品)</v>
      </c>
      <c r="D7" s="406"/>
      <c r="E7" s="406"/>
      <c r="F7" s="406"/>
      <c r="G7" s="175">
        <f>午餐設計表!F6</f>
        <v>5</v>
      </c>
      <c r="H7" s="176" t="str">
        <f>午餐設計表!G6</f>
        <v>片</v>
      </c>
      <c r="I7" s="177">
        <f t="shared" si="0"/>
        <v>238.0952380952381</v>
      </c>
      <c r="J7" s="177"/>
      <c r="K7" s="178"/>
      <c r="L7" s="157">
        <f t="shared" si="1"/>
        <v>0</v>
      </c>
      <c r="M7" s="404"/>
      <c r="N7" s="406" t="str">
        <f>午餐設計表!E15</f>
        <v>三色豆(CAS-1k/包)</v>
      </c>
      <c r="O7" s="406"/>
      <c r="P7" s="406"/>
      <c r="Q7" s="406"/>
      <c r="R7" s="179">
        <f>午餐設計表!F15</f>
        <v>0.5</v>
      </c>
      <c r="S7" s="180" t="str">
        <f>午餐設計表!G15</f>
        <v>公斤</v>
      </c>
      <c r="T7" s="181">
        <f t="shared" si="2"/>
        <v>23.80952380952381</v>
      </c>
      <c r="U7" s="181"/>
      <c r="V7" s="182"/>
      <c r="W7" s="183">
        <f t="shared" si="3"/>
        <v>0</v>
      </c>
      <c r="X7" s="404"/>
      <c r="Y7" s="406">
        <f>午餐設計表!E24</f>
        <v>0</v>
      </c>
      <c r="Z7" s="406"/>
      <c r="AA7" s="406"/>
      <c r="AB7" s="406"/>
      <c r="AC7" s="184">
        <f>午餐設計表!F24</f>
        <v>0</v>
      </c>
      <c r="AD7" s="185">
        <f>午餐設計表!G24</f>
        <v>0</v>
      </c>
      <c r="AE7" s="186" t="e">
        <f t="shared" si="4"/>
        <v>#DIV/0!</v>
      </c>
      <c r="AF7" s="186"/>
      <c r="AG7" s="187"/>
      <c r="AH7" s="188">
        <f t="shared" si="5"/>
        <v>0</v>
      </c>
      <c r="AI7" s="404"/>
      <c r="AJ7" s="406">
        <f>午餐設計表!E33</f>
        <v>0</v>
      </c>
      <c r="AK7" s="406"/>
      <c r="AL7" s="406"/>
      <c r="AM7" s="406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>
        <f>午餐設計表!E7</f>
        <v>0</v>
      </c>
      <c r="D8" s="406"/>
      <c r="E8" s="406"/>
      <c r="F8" s="406"/>
      <c r="G8" s="175">
        <f>午餐設計表!F7</f>
        <v>0</v>
      </c>
      <c r="H8" s="176">
        <f>午餐設計表!G7</f>
        <v>0</v>
      </c>
      <c r="I8" s="177">
        <f t="shared" si="0"/>
        <v>0</v>
      </c>
      <c r="J8" s="177"/>
      <c r="K8" s="178"/>
      <c r="L8" s="157">
        <f t="shared" si="1"/>
        <v>0</v>
      </c>
      <c r="M8" s="404"/>
      <c r="N8" s="406" t="str">
        <f>午餐設計表!E16</f>
        <v>非基改小小豆干丁</v>
      </c>
      <c r="O8" s="406"/>
      <c r="P8" s="406"/>
      <c r="Q8" s="406"/>
      <c r="R8" s="179">
        <f>午餐設計表!F16</f>
        <v>0.5</v>
      </c>
      <c r="S8" s="180" t="str">
        <f>午餐設計表!G16</f>
        <v>公斤</v>
      </c>
      <c r="T8" s="181">
        <f t="shared" si="2"/>
        <v>23.80952380952381</v>
      </c>
      <c r="U8" s="181"/>
      <c r="V8" s="182"/>
      <c r="W8" s="183">
        <f t="shared" si="3"/>
        <v>0</v>
      </c>
      <c r="X8" s="404"/>
      <c r="Y8" s="406">
        <f>午餐設計表!E25</f>
        <v>0</v>
      </c>
      <c r="Z8" s="406"/>
      <c r="AA8" s="406"/>
      <c r="AB8" s="406"/>
      <c r="AC8" s="184">
        <f>午餐設計表!F25</f>
        <v>0</v>
      </c>
      <c r="AD8" s="185">
        <f>午餐設計表!G25</f>
        <v>0</v>
      </c>
      <c r="AE8" s="186" t="e">
        <f t="shared" si="4"/>
        <v>#DIV/0!</v>
      </c>
      <c r="AF8" s="186"/>
      <c r="AG8" s="187"/>
      <c r="AH8" s="188">
        <f t="shared" si="5"/>
        <v>0</v>
      </c>
      <c r="AI8" s="404"/>
      <c r="AJ8" s="406">
        <f>午餐設計表!E34</f>
        <v>0</v>
      </c>
      <c r="AK8" s="406"/>
      <c r="AL8" s="406"/>
      <c r="AM8" s="406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>
        <f>午餐設計表!E8</f>
        <v>0</v>
      </c>
      <c r="D9" s="406"/>
      <c r="E9" s="406"/>
      <c r="F9" s="406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4"/>
      <c r="N9" s="406" t="str">
        <f>午餐設計表!E17</f>
        <v>非基改素絞肉(溼)</v>
      </c>
      <c r="O9" s="406"/>
      <c r="P9" s="406"/>
      <c r="Q9" s="406"/>
      <c r="R9" s="179">
        <f>午餐設計表!F17</f>
        <v>0.3</v>
      </c>
      <c r="S9" s="180" t="str">
        <f>午餐設計表!G17</f>
        <v>公斤</v>
      </c>
      <c r="T9" s="181">
        <f t="shared" si="2"/>
        <v>14.285714285714286</v>
      </c>
      <c r="U9" s="181"/>
      <c r="V9" s="182"/>
      <c r="W9" s="183">
        <f t="shared" si="3"/>
        <v>0</v>
      </c>
      <c r="X9" s="404"/>
      <c r="Y9" s="406">
        <f>午餐設計表!E26</f>
        <v>0</v>
      </c>
      <c r="Z9" s="406"/>
      <c r="AA9" s="406"/>
      <c r="AB9" s="406"/>
      <c r="AC9" s="184">
        <f>午餐設計表!F26</f>
        <v>0</v>
      </c>
      <c r="AD9" s="185">
        <f>午餐設計表!G26</f>
        <v>0</v>
      </c>
      <c r="AE9" s="186" t="e">
        <f t="shared" si="4"/>
        <v>#DIV/0!</v>
      </c>
      <c r="AF9" s="186"/>
      <c r="AG9" s="187"/>
      <c r="AH9" s="188">
        <f t="shared" si="5"/>
        <v>0</v>
      </c>
      <c r="AI9" s="404"/>
      <c r="AJ9" s="406">
        <f>午餐設計表!E35</f>
        <v>0</v>
      </c>
      <c r="AK9" s="406"/>
      <c r="AL9" s="406"/>
      <c r="AM9" s="406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>
        <f>午餐設計表!E9</f>
        <v>0</v>
      </c>
      <c r="D10" s="406"/>
      <c r="E10" s="406"/>
      <c r="F10" s="40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4"/>
      <c r="N10" s="406" t="str">
        <f>午餐設計表!E18</f>
        <v>鴻喜菇(QR)</v>
      </c>
      <c r="O10" s="406"/>
      <c r="P10" s="406"/>
      <c r="Q10" s="406"/>
      <c r="R10" s="179">
        <f>午餐設計表!F18</f>
        <v>0.3</v>
      </c>
      <c r="S10" s="180" t="str">
        <f>午餐設計表!G18</f>
        <v>公斤</v>
      </c>
      <c r="T10" s="181">
        <f t="shared" si="2"/>
        <v>14.285714285714286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 t="e">
        <f t="shared" si="4"/>
        <v>#DIV/0!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 t="e">
        <f t="shared" si="4"/>
        <v>#DIV/0!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 t="e">
        <f t="shared" si="4"/>
        <v>#DIV/0!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白醬馬鈴薯</v>
      </c>
      <c r="C15" s="402" t="str">
        <f>午餐設計表!H5</f>
        <v>洋芋(切中丁)</v>
      </c>
      <c r="D15" s="402"/>
      <c r="E15" s="402"/>
      <c r="F15" s="402"/>
      <c r="G15" s="158">
        <f>午餐設計表!I5</f>
        <v>2</v>
      </c>
      <c r="H15" s="226" t="str">
        <f>午餐設計表!J5</f>
        <v>公斤</v>
      </c>
      <c r="I15" s="155">
        <f t="shared" ref="I15:I21" si="10">G15*1000/$I$4</f>
        <v>95.238095238095241</v>
      </c>
      <c r="J15" s="155"/>
      <c r="K15" s="157"/>
      <c r="L15" s="157">
        <f t="shared" si="1"/>
        <v>0</v>
      </c>
      <c r="M15" s="411" t="str">
        <f>午餐設計表!H13</f>
        <v>滷雞蛋</v>
      </c>
      <c r="N15" s="402" t="str">
        <f>午餐設計表!H14</f>
        <v>滷蛋(國產:台灣)</v>
      </c>
      <c r="O15" s="402"/>
      <c r="P15" s="402"/>
      <c r="Q15" s="402"/>
      <c r="R15" s="158">
        <f>午餐設計表!I14</f>
        <v>21</v>
      </c>
      <c r="S15" s="159" t="str">
        <f>午餐設計表!J14</f>
        <v>個</v>
      </c>
      <c r="T15" s="160">
        <f t="shared" ref="T15:T21" si="11">R15*1000/$T$4</f>
        <v>1000</v>
      </c>
      <c r="U15" s="160"/>
      <c r="V15" s="161"/>
      <c r="W15" s="162">
        <f t="shared" si="3"/>
        <v>0</v>
      </c>
      <c r="X15" s="411">
        <f>午餐設計表!H22</f>
        <v>0</v>
      </c>
      <c r="Y15" s="402">
        <f>午餐設計表!H23</f>
        <v>0</v>
      </c>
      <c r="Z15" s="402"/>
      <c r="AA15" s="402"/>
      <c r="AB15" s="402"/>
      <c r="AC15" s="158">
        <f>午餐設計表!I23</f>
        <v>0</v>
      </c>
      <c r="AD15" s="159">
        <f>午餐設計表!J23</f>
        <v>0</v>
      </c>
      <c r="AE15" s="165" t="e">
        <f t="shared" ref="AE15:AE21" si="12">AC15*1000/$AE$4</f>
        <v>#DIV/0!</v>
      </c>
      <c r="AF15" s="165"/>
      <c r="AG15" s="166"/>
      <c r="AH15" s="167">
        <f t="shared" si="5"/>
        <v>0</v>
      </c>
      <c r="AI15" s="411">
        <f>午餐設計表!H31</f>
        <v>0</v>
      </c>
      <c r="AJ15" s="402">
        <f>午餐設計表!H32</f>
        <v>0</v>
      </c>
      <c r="AK15" s="402"/>
      <c r="AL15" s="402"/>
      <c r="AM15" s="402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素濃湯粉(120g包)</v>
      </c>
      <c r="D16" s="406"/>
      <c r="E16" s="406"/>
      <c r="F16" s="406"/>
      <c r="G16" s="179">
        <f>午餐設計表!I6</f>
        <v>1</v>
      </c>
      <c r="H16" s="232" t="str">
        <f>午餐設計表!J6</f>
        <v>包</v>
      </c>
      <c r="I16" s="177">
        <f t="shared" si="10"/>
        <v>47.61904761904762</v>
      </c>
      <c r="J16" s="177"/>
      <c r="K16" s="178"/>
      <c r="L16" s="157">
        <f t="shared" si="1"/>
        <v>0</v>
      </c>
      <c r="M16" s="412"/>
      <c r="N16" s="406" t="str">
        <f>午餐設計表!H15</f>
        <v>滷蛋(國產:台灣)(備品)</v>
      </c>
      <c r="O16" s="406"/>
      <c r="P16" s="406"/>
      <c r="Q16" s="406"/>
      <c r="R16" s="179">
        <f>午餐設計表!I15</f>
        <v>5</v>
      </c>
      <c r="S16" s="180" t="str">
        <f>午餐設計表!J15</f>
        <v>個</v>
      </c>
      <c r="T16" s="181">
        <f t="shared" si="11"/>
        <v>238.0952380952381</v>
      </c>
      <c r="U16" s="181"/>
      <c r="V16" s="182"/>
      <c r="W16" s="183">
        <f t="shared" si="3"/>
        <v>0</v>
      </c>
      <c r="X16" s="412"/>
      <c r="Y16" s="406">
        <f>午餐設計表!H24</f>
        <v>0</v>
      </c>
      <c r="Z16" s="406"/>
      <c r="AA16" s="406"/>
      <c r="AB16" s="406"/>
      <c r="AC16" s="179">
        <f>午餐設計表!I24</f>
        <v>0</v>
      </c>
      <c r="AD16" s="180">
        <f>午餐設計表!J24</f>
        <v>0</v>
      </c>
      <c r="AE16" s="186" t="e">
        <f t="shared" si="12"/>
        <v>#DIV/0!</v>
      </c>
      <c r="AF16" s="186"/>
      <c r="AG16" s="187"/>
      <c r="AH16" s="188">
        <f t="shared" si="5"/>
        <v>0</v>
      </c>
      <c r="AI16" s="412"/>
      <c r="AJ16" s="406">
        <f>午餐設計表!H33</f>
        <v>0</v>
      </c>
      <c r="AK16" s="406"/>
      <c r="AL16" s="406"/>
      <c r="AM16" s="406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毛豆仁(冷凍)</v>
      </c>
      <c r="D17" s="406"/>
      <c r="E17" s="406"/>
      <c r="F17" s="406"/>
      <c r="G17" s="179">
        <f>午餐設計表!I7</f>
        <v>0.3</v>
      </c>
      <c r="H17" s="232" t="str">
        <f>午餐設計表!J7</f>
        <v>公斤</v>
      </c>
      <c r="I17" s="177">
        <f t="shared" si="10"/>
        <v>14.285714285714286</v>
      </c>
      <c r="J17" s="177"/>
      <c r="K17" s="178"/>
      <c r="L17" s="157">
        <f t="shared" si="1"/>
        <v>0</v>
      </c>
      <c r="M17" s="412"/>
      <c r="N17" s="406">
        <f>午餐設計表!H16</f>
        <v>0</v>
      </c>
      <c r="O17" s="406"/>
      <c r="P17" s="406"/>
      <c r="Q17" s="406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12"/>
      <c r="Y17" s="406">
        <f>午餐設計表!H25</f>
        <v>0</v>
      </c>
      <c r="Z17" s="406"/>
      <c r="AA17" s="406"/>
      <c r="AB17" s="406"/>
      <c r="AC17" s="179">
        <f>午餐設計表!I25</f>
        <v>0</v>
      </c>
      <c r="AD17" s="180">
        <f>午餐設計表!J25</f>
        <v>0</v>
      </c>
      <c r="AE17" s="186" t="e">
        <f t="shared" si="12"/>
        <v>#DIV/0!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紅蘿蔔(切小丁)</v>
      </c>
      <c r="D18" s="406"/>
      <c r="E18" s="406"/>
      <c r="F18" s="406"/>
      <c r="G18" s="179">
        <f>午餐設計表!I8</f>
        <v>0.1</v>
      </c>
      <c r="H18" s="232" t="str">
        <f>午餐設計表!J8</f>
        <v>公斤</v>
      </c>
      <c r="I18" s="177">
        <f t="shared" si="10"/>
        <v>4.7619047619047619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>
        <f>午餐設計表!H26</f>
        <v>0</v>
      </c>
      <c r="Z18" s="406"/>
      <c r="AA18" s="406"/>
      <c r="AB18" s="406"/>
      <c r="AC18" s="179">
        <f>午餐設計表!I26</f>
        <v>0</v>
      </c>
      <c r="AD18" s="180">
        <f>午餐設計表!J26</f>
        <v>0</v>
      </c>
      <c r="AE18" s="186" t="e">
        <f t="shared" si="12"/>
        <v>#DIV/0!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>
        <f>午餐設計表!H27</f>
        <v>0</v>
      </c>
      <c r="Z19" s="406"/>
      <c r="AA19" s="406"/>
      <c r="AB19" s="406"/>
      <c r="AC19" s="179">
        <f>午餐設計表!I27</f>
        <v>0</v>
      </c>
      <c r="AD19" s="180">
        <f>午餐設計表!J27</f>
        <v>0</v>
      </c>
      <c r="AE19" s="186" t="e">
        <f t="shared" si="12"/>
        <v>#DIV/0!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 t="e">
        <f t="shared" si="12"/>
        <v>#DIV/0!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 t="e">
        <f t="shared" si="12"/>
        <v>#DIV/0!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麻婆豆腐</v>
      </c>
      <c r="C23" s="402" t="str">
        <f>午餐設計表!K5</f>
        <v>封口豆腐(1.2K)非基因榮洲</v>
      </c>
      <c r="D23" s="402"/>
      <c r="E23" s="402"/>
      <c r="F23" s="402"/>
      <c r="G23" s="158">
        <f>午餐設計表!L5</f>
        <v>2</v>
      </c>
      <c r="H23" s="159" t="str">
        <f>午餐設計表!M5</f>
        <v>盒</v>
      </c>
      <c r="I23" s="155">
        <f t="shared" ref="I23:I34" si="15">G23*1000/$I$4</f>
        <v>95.238095238095241</v>
      </c>
      <c r="J23" s="155"/>
      <c r="K23" s="157"/>
      <c r="L23" s="157">
        <f t="shared" si="1"/>
        <v>0</v>
      </c>
      <c r="M23" s="411" t="str">
        <f>午餐設計表!K13</f>
        <v>清炒櫛瓜</v>
      </c>
      <c r="N23" s="402" t="str">
        <f>午餐設計表!K14</f>
        <v>櫛瓜(QR)</v>
      </c>
      <c r="O23" s="402"/>
      <c r="P23" s="402"/>
      <c r="Q23" s="402"/>
      <c r="R23" s="158">
        <f>午餐設計表!L14</f>
        <v>3</v>
      </c>
      <c r="S23" s="159" t="str">
        <f>午餐設計表!M14</f>
        <v>公斤</v>
      </c>
      <c r="T23" s="160">
        <f t="shared" ref="T23:T34" si="16">R23*1000/$T$4</f>
        <v>142.85714285714286</v>
      </c>
      <c r="U23" s="160"/>
      <c r="V23" s="161"/>
      <c r="W23" s="162">
        <f t="shared" si="3"/>
        <v>0</v>
      </c>
      <c r="X23" s="411">
        <f>午餐設計表!K22</f>
        <v>0</v>
      </c>
      <c r="Y23" s="402">
        <f>午餐設計表!K23</f>
        <v>0</v>
      </c>
      <c r="Z23" s="402"/>
      <c r="AA23" s="402"/>
      <c r="AB23" s="402"/>
      <c r="AC23" s="163">
        <f>午餐設計表!L23</f>
        <v>0</v>
      </c>
      <c r="AD23" s="164">
        <f>午餐設計表!M23</f>
        <v>0</v>
      </c>
      <c r="AE23" s="165" t="e">
        <f t="shared" ref="AE23:AE34" si="17">AC23*1000/$AE$4</f>
        <v>#DIV/0!</v>
      </c>
      <c r="AF23" s="165"/>
      <c r="AG23" s="166"/>
      <c r="AH23" s="167">
        <f t="shared" si="5"/>
        <v>0</v>
      </c>
      <c r="AI23" s="411">
        <f>午餐設計表!K31</f>
        <v>0</v>
      </c>
      <c r="AJ23" s="402">
        <f>午餐設計表!K32</f>
        <v>0</v>
      </c>
      <c r="AK23" s="402"/>
      <c r="AL23" s="402"/>
      <c r="AM23" s="402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非基改素肉燥(180g)</v>
      </c>
      <c r="D24" s="406"/>
      <c r="E24" s="406"/>
      <c r="F24" s="406"/>
      <c r="G24" s="179">
        <f>午餐設計表!L6</f>
        <v>1</v>
      </c>
      <c r="H24" s="180" t="str">
        <f>午餐設計表!M6</f>
        <v>包</v>
      </c>
      <c r="I24" s="177">
        <f t="shared" si="15"/>
        <v>47.61904761904762</v>
      </c>
      <c r="J24" s="177"/>
      <c r="K24" s="178"/>
      <c r="L24" s="157">
        <f t="shared" si="1"/>
        <v>0</v>
      </c>
      <c r="M24" s="412"/>
      <c r="N24" s="406" t="str">
        <f>午餐設計表!K15</f>
        <v>鴻喜菇(QR)</v>
      </c>
      <c r="O24" s="406"/>
      <c r="P24" s="406"/>
      <c r="Q24" s="406"/>
      <c r="R24" s="179">
        <f>午餐設計表!L15</f>
        <v>0.3</v>
      </c>
      <c r="S24" s="180" t="str">
        <f>午餐設計表!M15</f>
        <v>公斤</v>
      </c>
      <c r="T24" s="181">
        <f t="shared" si="16"/>
        <v>14.285714285714286</v>
      </c>
      <c r="U24" s="181"/>
      <c r="V24" s="182"/>
      <c r="W24" s="183">
        <f t="shared" si="3"/>
        <v>0</v>
      </c>
      <c r="X24" s="412"/>
      <c r="Y24" s="406">
        <f>午餐設計表!K24</f>
        <v>0</v>
      </c>
      <c r="Z24" s="406"/>
      <c r="AA24" s="406"/>
      <c r="AB24" s="406"/>
      <c r="AC24" s="184">
        <f>午餐設計表!L24</f>
        <v>0</v>
      </c>
      <c r="AD24" s="185">
        <f>午餐設計表!M24</f>
        <v>0</v>
      </c>
      <c r="AE24" s="186" t="e">
        <f t="shared" si="17"/>
        <v>#DIV/0!</v>
      </c>
      <c r="AF24" s="186"/>
      <c r="AG24" s="187"/>
      <c r="AH24" s="188">
        <f t="shared" si="5"/>
        <v>0</v>
      </c>
      <c r="AI24" s="412"/>
      <c r="AJ24" s="406">
        <f>午餐設計表!K33</f>
        <v>0</v>
      </c>
      <c r="AK24" s="406"/>
      <c r="AL24" s="406"/>
      <c r="AM24" s="406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毛豆仁(冷凍)</v>
      </c>
      <c r="D25" s="406"/>
      <c r="E25" s="406"/>
      <c r="F25" s="406"/>
      <c r="G25" s="179">
        <f>午餐設計表!L7</f>
        <v>0.3</v>
      </c>
      <c r="H25" s="180" t="str">
        <f>午餐設計表!M7</f>
        <v>公斤</v>
      </c>
      <c r="I25" s="177">
        <f t="shared" si="15"/>
        <v>14.285714285714286</v>
      </c>
      <c r="J25" s="177"/>
      <c r="K25" s="178"/>
      <c r="L25" s="157">
        <f t="shared" si="1"/>
        <v>0</v>
      </c>
      <c r="M25" s="412"/>
      <c r="N25" s="406">
        <f>午餐設計表!K16</f>
        <v>0</v>
      </c>
      <c r="O25" s="406"/>
      <c r="P25" s="406"/>
      <c r="Q25" s="406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12"/>
      <c r="Y25" s="406">
        <f>午餐設計表!K25</f>
        <v>0</v>
      </c>
      <c r="Z25" s="406"/>
      <c r="AA25" s="406"/>
      <c r="AB25" s="406"/>
      <c r="AC25" s="184">
        <f>午餐設計表!L25</f>
        <v>0</v>
      </c>
      <c r="AD25" s="185">
        <f>午餐設計表!M25</f>
        <v>0</v>
      </c>
      <c r="AE25" s="186" t="e">
        <f t="shared" si="17"/>
        <v>#DIV/0!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濕香菇(小朵)(QR)</v>
      </c>
      <c r="D26" s="406"/>
      <c r="E26" s="406"/>
      <c r="F26" s="406"/>
      <c r="G26" s="179">
        <f>午餐設計表!L8</f>
        <v>0.3</v>
      </c>
      <c r="H26" s="180" t="str">
        <f>午餐設計表!M8</f>
        <v>公斤</v>
      </c>
      <c r="I26" s="177">
        <f t="shared" si="15"/>
        <v>14.285714285714286</v>
      </c>
      <c r="J26" s="177"/>
      <c r="K26" s="178"/>
      <c r="L26" s="157">
        <f t="shared" si="1"/>
        <v>0</v>
      </c>
      <c r="M26" s="412"/>
      <c r="N26" s="406">
        <f>午餐設計表!K17</f>
        <v>0</v>
      </c>
      <c r="O26" s="406"/>
      <c r="P26" s="406"/>
      <c r="Q26" s="406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 t="e">
        <f t="shared" si="17"/>
        <v>#DIV/0!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 t="e">
        <f t="shared" si="17"/>
        <v>#DIV/0!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菜頭湯</v>
      </c>
      <c r="C28" s="418" t="str">
        <f>午餐設計表!Q5</f>
        <v>菜頭(去皮)</v>
      </c>
      <c r="D28" s="418"/>
      <c r="E28" s="418"/>
      <c r="F28" s="418"/>
      <c r="G28" s="243">
        <f>午餐設計表!R5</f>
        <v>1</v>
      </c>
      <c r="H28" s="244" t="str">
        <f>午餐設計表!S5</f>
        <v>公斤</v>
      </c>
      <c r="I28" s="155">
        <f t="shared" si="15"/>
        <v>47.61904761904762</v>
      </c>
      <c r="J28" s="155"/>
      <c r="K28" s="157"/>
      <c r="L28" s="157">
        <f t="shared" si="1"/>
        <v>0</v>
      </c>
      <c r="M28" s="419" t="str">
        <f>午餐設計表!Q13</f>
        <v>玉米濃湯</v>
      </c>
      <c r="N28" s="418" t="str">
        <f>午餐設計表!Q14</f>
        <v>玉米醬牛(小-411g)</v>
      </c>
      <c r="O28" s="418"/>
      <c r="P28" s="418"/>
      <c r="Q28" s="418"/>
      <c r="R28" s="243">
        <f>午餐設計表!R14</f>
        <v>1</v>
      </c>
      <c r="S28" s="244" t="str">
        <f>午餐設計表!S14</f>
        <v>罐</v>
      </c>
      <c r="T28" s="160">
        <f t="shared" si="16"/>
        <v>47.61904761904762</v>
      </c>
      <c r="U28" s="160"/>
      <c r="V28" s="161"/>
      <c r="W28" s="162">
        <f t="shared" si="3"/>
        <v>0</v>
      </c>
      <c r="X28" s="419">
        <f>午餐設計表!Q22</f>
        <v>0</v>
      </c>
      <c r="Y28" s="418">
        <f>午餐設計表!Q23</f>
        <v>0</v>
      </c>
      <c r="Z28" s="418"/>
      <c r="AA28" s="418"/>
      <c r="AB28" s="418"/>
      <c r="AC28" s="245">
        <f>午餐設計表!R23</f>
        <v>0</v>
      </c>
      <c r="AD28" s="246">
        <f>午餐設計表!S23</f>
        <v>0</v>
      </c>
      <c r="AE28" s="165" t="e">
        <f t="shared" si="17"/>
        <v>#DIV/0!</v>
      </c>
      <c r="AF28" s="165"/>
      <c r="AG28" s="166"/>
      <c r="AH28" s="167">
        <f t="shared" si="5"/>
        <v>0</v>
      </c>
      <c r="AI28" s="419">
        <f>午餐設計表!Q31</f>
        <v>0</v>
      </c>
      <c r="AJ28" s="418">
        <f>午餐設計表!Q32</f>
        <v>0</v>
      </c>
      <c r="AK28" s="418"/>
      <c r="AL28" s="418"/>
      <c r="AM28" s="418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素魚丸</v>
      </c>
      <c r="D29" s="406"/>
      <c r="E29" s="406"/>
      <c r="F29" s="406"/>
      <c r="G29" s="179">
        <f>午餐設計表!R6</f>
        <v>0.3</v>
      </c>
      <c r="H29" s="180" t="str">
        <f>午餐設計表!S6</f>
        <v>公斤</v>
      </c>
      <c r="I29" s="177">
        <f t="shared" si="15"/>
        <v>14.285714285714286</v>
      </c>
      <c r="J29" s="177"/>
      <c r="K29" s="178"/>
      <c r="L29" s="157">
        <f t="shared" si="1"/>
        <v>0</v>
      </c>
      <c r="M29" s="412"/>
      <c r="N29" s="406" t="str">
        <f>午餐設計表!Q15</f>
        <v>素濃湯粉(120g包)</v>
      </c>
      <c r="O29" s="406"/>
      <c r="P29" s="406"/>
      <c r="Q29" s="406"/>
      <c r="R29" s="179">
        <f>午餐設計表!R15</f>
        <v>1</v>
      </c>
      <c r="S29" s="180" t="str">
        <f>午餐設計表!S15</f>
        <v>包</v>
      </c>
      <c r="T29" s="181">
        <f t="shared" si="16"/>
        <v>47.61904761904762</v>
      </c>
      <c r="U29" s="181"/>
      <c r="V29" s="182"/>
      <c r="W29" s="183">
        <f t="shared" si="3"/>
        <v>0</v>
      </c>
      <c r="X29" s="412"/>
      <c r="Y29" s="406">
        <f>午餐設計表!Q24</f>
        <v>0</v>
      </c>
      <c r="Z29" s="406"/>
      <c r="AA29" s="406"/>
      <c r="AB29" s="406"/>
      <c r="AC29" s="184">
        <f>午餐設計表!R24</f>
        <v>0</v>
      </c>
      <c r="AD29" s="185">
        <f>午餐設計表!S24</f>
        <v>0</v>
      </c>
      <c r="AE29" s="186" t="e">
        <f t="shared" si="17"/>
        <v>#DIV/0!</v>
      </c>
      <c r="AF29" s="186"/>
      <c r="AG29" s="187"/>
      <c r="AH29" s="188">
        <f t="shared" si="5"/>
        <v>0</v>
      </c>
      <c r="AI29" s="412"/>
      <c r="AJ29" s="406">
        <f>午餐設計表!Q33</f>
        <v>0</v>
      </c>
      <c r="AK29" s="406"/>
      <c r="AL29" s="406"/>
      <c r="AM29" s="406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>
        <f>午餐設計表!Q7</f>
        <v>0</v>
      </c>
      <c r="D30" s="406"/>
      <c r="E30" s="406"/>
      <c r="F30" s="406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12"/>
      <c r="N30" s="406" t="str">
        <f>午餐設計表!Q16</f>
        <v>玉米粒(QR-K)</v>
      </c>
      <c r="O30" s="406"/>
      <c r="P30" s="406"/>
      <c r="Q30" s="406"/>
      <c r="R30" s="179">
        <f>午餐設計表!R16</f>
        <v>0.5</v>
      </c>
      <c r="S30" s="180" t="str">
        <f>午餐設計表!S16</f>
        <v>公斤</v>
      </c>
      <c r="T30" s="181">
        <f t="shared" si="16"/>
        <v>23.80952380952381</v>
      </c>
      <c r="U30" s="181"/>
      <c r="V30" s="182"/>
      <c r="W30" s="183">
        <f t="shared" si="3"/>
        <v>0</v>
      </c>
      <c r="X30" s="412"/>
      <c r="Y30" s="406">
        <f>午餐設計表!Q25</f>
        <v>0</v>
      </c>
      <c r="Z30" s="406"/>
      <c r="AA30" s="406"/>
      <c r="AB30" s="406"/>
      <c r="AC30" s="184">
        <f>午餐設計表!R25</f>
        <v>0</v>
      </c>
      <c r="AD30" s="185">
        <f>午餐設計表!S25</f>
        <v>0</v>
      </c>
      <c r="AE30" s="186" t="e">
        <f t="shared" si="17"/>
        <v>#DIV/0!</v>
      </c>
      <c r="AF30" s="186"/>
      <c r="AG30" s="187"/>
      <c r="AH30" s="188">
        <f t="shared" si="5"/>
        <v>0</v>
      </c>
      <c r="AI30" s="412"/>
      <c r="AJ30" s="406">
        <f>午餐設計表!Q34</f>
        <v>0</v>
      </c>
      <c r="AK30" s="406"/>
      <c r="AL30" s="406"/>
      <c r="AM30" s="406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 t="str">
        <f>午餐設計表!Q17</f>
        <v>素火腿丁</v>
      </c>
      <c r="O31" s="406"/>
      <c r="P31" s="406"/>
      <c r="Q31" s="406"/>
      <c r="R31" s="179">
        <f>午餐設計表!R17</f>
        <v>0.1</v>
      </c>
      <c r="S31" s="180" t="str">
        <f>午餐設計表!S17</f>
        <v>公斤</v>
      </c>
      <c r="T31" s="181">
        <f t="shared" si="16"/>
        <v>4.7619047619047619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 t="e">
        <f t="shared" si="17"/>
        <v>#DIV/0!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 t="str">
        <f>午餐設計表!Q18</f>
        <v>鴻喜菇 (QR)</v>
      </c>
      <c r="O32" s="406"/>
      <c r="P32" s="406"/>
      <c r="Q32" s="406"/>
      <c r="R32" s="179">
        <f>午餐設計表!R18</f>
        <v>0.1</v>
      </c>
      <c r="S32" s="180" t="str">
        <f>午餐設計表!S18</f>
        <v>公斤</v>
      </c>
      <c r="T32" s="181">
        <f t="shared" si="16"/>
        <v>4.7619047619047619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 t="e">
        <f t="shared" si="17"/>
        <v>#DIV/0!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 t="e">
        <f t="shared" si="17"/>
        <v>#DIV/0!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 t="e">
        <f t="shared" si="17"/>
        <v>#DIV/0!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光泉100%葡萄汁(精進)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 t="str">
        <f>午餐設計表!T13</f>
        <v>無調味堅果(加菜)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>
        <f>午餐設計表!T22</f>
        <v>0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35</v>
      </c>
      <c r="F37" s="268">
        <f>D40*5+I40*4+G40*5</f>
        <v>25</v>
      </c>
      <c r="G37" s="268">
        <f>C40*15+E40*5+F40*15</f>
        <v>95.5</v>
      </c>
      <c r="H37" s="269">
        <f>E37*4+F37*9+G37*4</f>
        <v>747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27.299999999999997</v>
      </c>
      <c r="Q37" s="268">
        <f>O40*5+T40*4+R40*5</f>
        <v>35.5</v>
      </c>
      <c r="R37" s="269">
        <f>N40*15+P40*5+Q40*15</f>
        <v>76.5</v>
      </c>
      <c r="S37" s="269">
        <f>P37*4+Q37*9+R37*4</f>
        <v>734.7</v>
      </c>
      <c r="T37" s="270"/>
      <c r="U37" s="465"/>
      <c r="V37" s="466"/>
      <c r="W37" s="467"/>
      <c r="X37" s="441"/>
      <c r="Y37" s="442"/>
      <c r="Z37" s="443"/>
      <c r="AA37" s="268" t="e">
        <f>Y40*2+Z40*7+AA40*1+AE40*8</f>
        <v>#VALUE!</v>
      </c>
      <c r="AB37" s="268" t="e">
        <f>Z40*5+AE40*4+AC40*5</f>
        <v>#VALUE!</v>
      </c>
      <c r="AC37" s="269" t="e">
        <f>Y40*15+AA40*5+AB40*15</f>
        <v>#VALUE!</v>
      </c>
      <c r="AD37" s="269" t="e">
        <f>AA37*4+AB37*9+AC37*4</f>
        <v>#VALUE!</v>
      </c>
      <c r="AE37" s="271"/>
      <c r="AF37" s="466"/>
      <c r="AG37" s="466"/>
      <c r="AH37" s="467"/>
      <c r="AI37" s="441"/>
      <c r="AJ37" s="442"/>
      <c r="AK37" s="443"/>
      <c r="AL37" s="268" t="e">
        <f>AJ40*2+AK40*7+AL40*1+AP40*8</f>
        <v>#VALUE!</v>
      </c>
      <c r="AM37" s="268" t="e">
        <f>AK40*5+AP40*4+AN40*5</f>
        <v>#VALUE!</v>
      </c>
      <c r="AN37" s="269" t="e">
        <f>AJ40*15+AL40*5+AM40*15</f>
        <v>#VALUE!</v>
      </c>
      <c r="AO37" s="269" t="e">
        <f>AL37*4+AM37*9+AN37*4</f>
        <v>#VALUE!</v>
      </c>
      <c r="AP37" s="272"/>
      <c r="AQ37" s="428"/>
      <c r="AR37" s="429"/>
      <c r="AS37" s="430"/>
      <c r="AT37" s="441"/>
      <c r="AU37" s="442"/>
      <c r="AV37" s="443"/>
      <c r="AW37" s="268" t="e">
        <f>AU40*2+AV40*7+AW40*1+BA40*8</f>
        <v>#VALUE!</v>
      </c>
      <c r="AX37" s="268" t="e">
        <f>AV40*5+BA40*4+AY40*5</f>
        <v>#VALUE!</v>
      </c>
      <c r="AY37" s="269" t="e">
        <f>AU40*15+AW40*5+AX40*15</f>
        <v>#VALUE!</v>
      </c>
      <c r="AZ37" s="269" t="e">
        <f>AW37*4+AX37*9+AY37*4</f>
        <v>#VALUE!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0.18741633199464525</v>
      </c>
      <c r="F38" s="274">
        <f>(F37*9)/H37</f>
        <v>0.30120481927710846</v>
      </c>
      <c r="G38" s="274">
        <f>(G37*4)/H37</f>
        <v>0.51137884872824635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0.14863209473254388</v>
      </c>
      <c r="Q38" s="274">
        <f>(Q37*9)/S37</f>
        <v>0.43487137607186604</v>
      </c>
      <c r="R38" s="274">
        <f>(R37*4)/S37</f>
        <v>0.41649652919558999</v>
      </c>
      <c r="S38" s="274">
        <f>P38+Q38+R38</f>
        <v>0.99999999999999989</v>
      </c>
      <c r="T38" s="276"/>
      <c r="U38" s="468"/>
      <c r="V38" s="469"/>
      <c r="W38" s="470"/>
      <c r="X38" s="444" t="s">
        <v>110</v>
      </c>
      <c r="Y38" s="445"/>
      <c r="Z38" s="446"/>
      <c r="AA38" s="274" t="e">
        <f>(AA37*4)/AD37</f>
        <v>#VALUE!</v>
      </c>
      <c r="AB38" s="274" t="e">
        <f>(AB37*9)/AD37</f>
        <v>#VALUE!</v>
      </c>
      <c r="AC38" s="274" t="e">
        <f>(AC37*4)/AD37</f>
        <v>#VALUE!</v>
      </c>
      <c r="AD38" s="274" t="e">
        <f>AA38+AB38+AC38</f>
        <v>#VALUE!</v>
      </c>
      <c r="AE38" s="277"/>
      <c r="AF38" s="469"/>
      <c r="AG38" s="469"/>
      <c r="AH38" s="470"/>
      <c r="AI38" s="444" t="s">
        <v>110</v>
      </c>
      <c r="AJ38" s="445"/>
      <c r="AK38" s="446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#VALUE!</v>
      </c>
      <c r="AX38" s="274" t="e">
        <f>(AX37*9)/AZ37</f>
        <v>#VALUE!</v>
      </c>
      <c r="AY38" s="274" t="e">
        <f>(AY37*4)/AZ37</f>
        <v>#VALUE!</v>
      </c>
      <c r="AZ38" s="274" t="e">
        <f>AW38+AX38+AY38</f>
        <v>#VALUE!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5.8</v>
      </c>
      <c r="D40" s="283" t="str">
        <f>MID(午餐設計表!X6,1,LEN(午餐設計表!X6)-1)</f>
        <v>3.1</v>
      </c>
      <c r="E40" s="284" t="str">
        <f>MID(午餐設計表!X7,1,LEN(午餐設計表!X7)-1)</f>
        <v>1.7</v>
      </c>
      <c r="F40" s="284" t="str">
        <f>MID(午餐設計表!X8,1,LEN(午餐設計表!X8)-1)</f>
        <v>0.0</v>
      </c>
      <c r="G40" s="285" t="str">
        <f>MID(午餐設計表!X9,1,LEN(午餐設計表!X9)-1)</f>
        <v>1.9</v>
      </c>
      <c r="H40" s="286">
        <f>H37</f>
        <v>747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4.1</v>
      </c>
      <c r="O40" s="283" t="str">
        <f>MID(午餐設計表!X15,1,LEN(午餐設計表!X15)-1)</f>
        <v>2.3</v>
      </c>
      <c r="P40" s="284" t="str">
        <f>MID(午餐設計表!X16,1,LEN(午餐設計表!X16)-1)</f>
        <v>3.0</v>
      </c>
      <c r="Q40" s="284" t="str">
        <f>MID(午餐設計表!X17,1,LEN(午餐設計表!X17)-1)</f>
        <v>0.0</v>
      </c>
      <c r="R40" s="285" t="str">
        <f>MID(午餐設計表!X18,1,LEN(午餐設計表!X18)-1)</f>
        <v>4.8</v>
      </c>
      <c r="S40" s="286">
        <f>S37</f>
        <v>734.7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e">
        <f>MID(午餐設計表!X22,1,LEN(午餐設計表!X22)-1)</f>
        <v>#VALUE!</v>
      </c>
      <c r="Z40" s="283" t="e">
        <f>MID(午餐設計表!X24,1,LEN(午餐設計表!X24)-1)</f>
        <v>#VALUE!</v>
      </c>
      <c r="AA40" s="284" t="e">
        <f>MID(午餐設計表!X25,1,LEN(午餐設計表!X25)-1)</f>
        <v>#VALUE!</v>
      </c>
      <c r="AB40" s="284" t="e">
        <f>MID(午餐設計表!X26,1,LEN(午餐設計表!X26)-1)</f>
        <v>#VALUE!</v>
      </c>
      <c r="AC40" s="285" t="e">
        <f>MID(午餐設計表!X27,1,LEN(午餐設計表!X27)-1)</f>
        <v>#VALUE!</v>
      </c>
      <c r="AD40" s="286" t="e">
        <f>AD37</f>
        <v>#VALUE!</v>
      </c>
      <c r="AE40" s="287" t="e">
        <f>MID(午餐設計表!X23,1,LEN(午餐設計表!X23)-1)</f>
        <v>#VALUE!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e">
        <f>MID(午餐設計表!X40,1,LEN(午餐設計表!X40)-1)</f>
        <v>#VALUE!</v>
      </c>
      <c r="AV40" s="283" t="e">
        <f>MID(午餐設計表!X42,1,LEN(午餐設計表!X42)-1)</f>
        <v>#VALUE!</v>
      </c>
      <c r="AW40" s="284" t="e">
        <f>MID(午餐設計表!X43,1,LEN(午餐設計表!X43)-1)</f>
        <v>#VALUE!</v>
      </c>
      <c r="AX40" s="284" t="e">
        <f>MID(午餐設計表!X44,1,LEN(午餐設計表!X44)-1)</f>
        <v>#VALUE!</v>
      </c>
      <c r="AY40" s="285" t="e">
        <f>MID(午餐設計表!X45,1,LEN(午餐設計表!X45)-1)</f>
        <v>#VALUE!</v>
      </c>
      <c r="AZ40" s="286" t="e">
        <f>AZ37</f>
        <v>#VALUE!</v>
      </c>
      <c r="BA40" s="287" t="e">
        <f>MID(午餐設計表!X41,1,LEN(午餐設計表!X41)-1)</f>
        <v>#VALUE!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113學年度第1學期第19週菜單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12</v>
      </c>
      <c r="C4" s="335">
        <f>午餐設計表!C4</f>
        <v>0</v>
      </c>
      <c r="D4" s="339" t="str">
        <f>午餐設計表!D4</f>
        <v>白米飯(21素)</v>
      </c>
      <c r="E4" s="322" t="str">
        <f>午餐設計表!E4</f>
        <v>紅麴肉排</v>
      </c>
      <c r="F4" s="323"/>
      <c r="G4" s="324"/>
      <c r="H4" s="322" t="str">
        <f>午餐設計表!H4</f>
        <v>白醬馬鈴薯</v>
      </c>
      <c r="I4" s="323"/>
      <c r="J4" s="324"/>
      <c r="K4" s="322" t="str">
        <f>午餐設計表!K4</f>
        <v>麻婆豆腐</v>
      </c>
      <c r="L4" s="323"/>
      <c r="M4" s="324"/>
      <c r="N4" s="322" t="str">
        <f>午餐設計表!N4</f>
        <v>炒履歷蚵白菜</v>
      </c>
      <c r="O4" s="323"/>
      <c r="P4" s="324"/>
      <c r="Q4" s="322" t="str">
        <f>午餐設計表!Q4</f>
        <v>菜頭湯</v>
      </c>
      <c r="R4" s="323"/>
      <c r="S4" s="324"/>
      <c r="T4" s="326" t="str">
        <f>午餐設計表!T4</f>
        <v>光泉100%葡萄汁(精進)</v>
      </c>
      <c r="U4" s="19" t="str">
        <f>午餐設計表!U4</f>
        <v>熱量：</v>
      </c>
      <c r="V4" s="120" t="str">
        <f>午餐設計表!V4</f>
        <v>868大卡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素紅糟排-片</v>
      </c>
      <c r="F5" s="108">
        <f>午餐設計表!F5</f>
        <v>21</v>
      </c>
      <c r="G5" s="109" t="str">
        <f>午餐設計表!G5</f>
        <v>片</v>
      </c>
      <c r="H5" s="110" t="str">
        <f>午餐設計表!H5</f>
        <v>洋芋(切中丁)</v>
      </c>
      <c r="I5" s="108">
        <f>午餐設計表!I5</f>
        <v>2</v>
      </c>
      <c r="J5" s="111" t="str">
        <f>午餐設計表!J5</f>
        <v>公斤</v>
      </c>
      <c r="K5" s="110" t="str">
        <f>午餐設計表!K5</f>
        <v>封口豆腐(1.2K)非基因榮洲</v>
      </c>
      <c r="L5" s="108">
        <f>午餐設計表!L5</f>
        <v>2</v>
      </c>
      <c r="M5" s="111" t="str">
        <f>午餐設計表!M5</f>
        <v>盒</v>
      </c>
      <c r="N5" s="110" t="str">
        <f>午餐設計表!N5</f>
        <v>履歷蚵白菜(切實重)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菜頭(去皮)</v>
      </c>
      <c r="R5" s="108">
        <f>午餐設計表!R5</f>
        <v>1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128.0 g</v>
      </c>
    </row>
    <row r="6" spans="2:22" s="5" customFormat="1" ht="19.5" customHeight="1" x14ac:dyDescent="0.4">
      <c r="B6" s="6">
        <f>午餐設計表!B6</f>
        <v>30</v>
      </c>
      <c r="C6" s="336"/>
      <c r="D6" s="339"/>
      <c r="E6" s="112" t="str">
        <f>午餐設計表!E6</f>
        <v>素紅糟排-片(備品)</v>
      </c>
      <c r="F6" s="113">
        <f>午餐設計表!F6</f>
        <v>5</v>
      </c>
      <c r="G6" s="114" t="str">
        <f>午餐設計表!G6</f>
        <v>片</v>
      </c>
      <c r="H6" s="112" t="str">
        <f>午餐設計表!H6</f>
        <v>素濃湯粉(120g包)</v>
      </c>
      <c r="I6" s="113">
        <f>午餐設計表!I6</f>
        <v>1</v>
      </c>
      <c r="J6" s="114" t="str">
        <f>午餐設計表!J6</f>
        <v>包</v>
      </c>
      <c r="K6" s="112" t="str">
        <f>午餐設計表!K6</f>
        <v>非基改素肉燥(180g)</v>
      </c>
      <c r="L6" s="113">
        <f>午餐設計表!L6</f>
        <v>1</v>
      </c>
      <c r="M6" s="114" t="str">
        <f>午餐設計表!M6</f>
        <v>包</v>
      </c>
      <c r="N6" s="112" t="str">
        <f>午餐設計表!N6</f>
        <v>薑母(一週量)</v>
      </c>
      <c r="O6" s="113">
        <f>午餐設計表!O6</f>
        <v>0.5</v>
      </c>
      <c r="P6" s="114" t="str">
        <f>午餐設計表!P6</f>
        <v>公斤</v>
      </c>
      <c r="Q6" s="112" t="str">
        <f>午餐設計表!Q6</f>
        <v>素魚丸</v>
      </c>
      <c r="R6" s="113">
        <f>午餐設計表!R6</f>
        <v>0.3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23.8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 t="str">
        <f>午餐設計表!H7</f>
        <v>毛豆仁(冷凍)</v>
      </c>
      <c r="I7" s="113">
        <f>午餐設計表!I7</f>
        <v>0.3</v>
      </c>
      <c r="J7" s="116" t="str">
        <f>午餐設計表!J7</f>
        <v>公斤</v>
      </c>
      <c r="K7" s="115" t="str">
        <f>午餐設計表!K7</f>
        <v>毛豆仁(冷凍)</v>
      </c>
      <c r="L7" s="113">
        <f>午餐設計表!L7</f>
        <v>0.3</v>
      </c>
      <c r="M7" s="116" t="str">
        <f>午餐設計表!M7</f>
        <v>公斤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7"/>
      <c r="U7" s="20" t="str">
        <f>午餐設計表!U7</f>
        <v>蛋白質：</v>
      </c>
      <c r="V7" s="120" t="str">
        <f>午餐設計表!V7</f>
        <v>35.1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 t="str">
        <f>午餐設計表!H8</f>
        <v>紅蘿蔔(切小丁)</v>
      </c>
      <c r="I8" s="113">
        <f>午餐設計表!I8</f>
        <v>0.1</v>
      </c>
      <c r="J8" s="114" t="str">
        <f>午餐設計表!J8</f>
        <v>公斤</v>
      </c>
      <c r="K8" s="112" t="str">
        <f>午餐設計表!K8</f>
        <v>濕香菇(小朵)(QR)</v>
      </c>
      <c r="L8" s="113">
        <f>午餐設計表!L8</f>
        <v>0.3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41"/>
      <c r="E12" s="332" t="str">
        <f>午餐設計表!E12</f>
        <v>全穀雜糧類:5.5份 乳品類:0.0份 豆魚蛋肉類:3.2份 蔬菜類:1.6份 水果類:1.0份 油脂與堅果種子類:2.5份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12</v>
      </c>
      <c r="C13" s="335">
        <f>午餐設計表!C13</f>
        <v>0</v>
      </c>
      <c r="D13" s="338" t="str">
        <f>午餐設計表!D13</f>
        <v>白油麵(3.5K)</v>
      </c>
      <c r="E13" s="322" t="str">
        <f>午餐設計表!E13</f>
        <v>蕃茄素肉醬</v>
      </c>
      <c r="F13" s="323"/>
      <c r="G13" s="324"/>
      <c r="H13" s="322" t="str">
        <f>午餐設計表!H13</f>
        <v>滷雞蛋</v>
      </c>
      <c r="I13" s="323"/>
      <c r="J13" s="324"/>
      <c r="K13" s="322" t="str">
        <f>午餐設計表!K13</f>
        <v>清炒櫛瓜</v>
      </c>
      <c r="L13" s="323"/>
      <c r="M13" s="324"/>
      <c r="N13" s="322" t="str">
        <f>午餐設計表!N13</f>
        <v>炒履歷菠菜</v>
      </c>
      <c r="O13" s="323"/>
      <c r="P13" s="324"/>
      <c r="Q13" s="322" t="str">
        <f>午餐設計表!Q13</f>
        <v>玉米濃湯</v>
      </c>
      <c r="R13" s="323"/>
      <c r="S13" s="324"/>
      <c r="T13" s="326" t="str">
        <f>午餐設計表!T13</f>
        <v>無調味堅果(加菜)</v>
      </c>
      <c r="U13" s="19" t="str">
        <f>午餐設計表!U13</f>
        <v>熱量：</v>
      </c>
      <c r="V13" s="122" t="str">
        <f>午餐設計表!V13</f>
        <v>854大卡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蕃茄丁罐頭(400G/罐)</v>
      </c>
      <c r="F14" s="108">
        <f>午餐設計表!F14</f>
        <v>1</v>
      </c>
      <c r="G14" s="111" t="str">
        <f>午餐設計表!G14</f>
        <v>罐</v>
      </c>
      <c r="H14" s="110" t="str">
        <f>午餐設計表!H14</f>
        <v>滷蛋(國產:台灣)</v>
      </c>
      <c r="I14" s="108">
        <f>午餐設計表!I14</f>
        <v>21</v>
      </c>
      <c r="J14" s="111" t="str">
        <f>午餐設計表!J14</f>
        <v>個</v>
      </c>
      <c r="K14" s="110" t="str">
        <f>午餐設計表!K14</f>
        <v>櫛瓜(QR)</v>
      </c>
      <c r="L14" s="108">
        <f>午餐設計表!L14</f>
        <v>3</v>
      </c>
      <c r="M14" s="111" t="str">
        <f>午餐設計表!M14</f>
        <v>公斤</v>
      </c>
      <c r="N14" s="110" t="str">
        <f>午餐設計表!N14</f>
        <v>履歷菠菜(切實重)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玉米醬牛(小-411g)</v>
      </c>
      <c r="R14" s="108">
        <f>午餐設計表!R14</f>
        <v>1</v>
      </c>
      <c r="S14" s="111" t="str">
        <f>午餐設計表!S14</f>
        <v>罐</v>
      </c>
      <c r="T14" s="327"/>
      <c r="U14" s="20" t="str">
        <f>午餐設計表!U14</f>
        <v>醣類：</v>
      </c>
      <c r="V14" s="120" t="str">
        <f>午餐設計表!V14</f>
        <v>110.0 g</v>
      </c>
    </row>
    <row r="15" spans="2:22" s="5" customFormat="1" ht="22.2" x14ac:dyDescent="0.4">
      <c r="B15" s="6">
        <f>午餐設計表!B15</f>
        <v>31</v>
      </c>
      <c r="C15" s="336"/>
      <c r="D15" s="339"/>
      <c r="E15" s="112" t="str">
        <f>午餐設計表!E15</f>
        <v>三色豆(CAS-1k/包)</v>
      </c>
      <c r="F15" s="113">
        <f>午餐設計表!F15</f>
        <v>0.5</v>
      </c>
      <c r="G15" s="114" t="str">
        <f>午餐設計表!G15</f>
        <v>公斤</v>
      </c>
      <c r="H15" s="112" t="str">
        <f>午餐設計表!H15</f>
        <v>滷蛋(國產:台灣)(備品)</v>
      </c>
      <c r="I15" s="113">
        <f>午餐設計表!I15</f>
        <v>5</v>
      </c>
      <c r="J15" s="114" t="str">
        <f>午餐設計表!J15</f>
        <v>個</v>
      </c>
      <c r="K15" s="112" t="str">
        <f>午餐設計表!K15</f>
        <v>鴻喜菇(QR)</v>
      </c>
      <c r="L15" s="113">
        <f>午餐設計表!L15</f>
        <v>0.3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素濃湯粉(120g包)</v>
      </c>
      <c r="R15" s="113">
        <f>午餐設計表!R15</f>
        <v>1</v>
      </c>
      <c r="S15" s="114" t="str">
        <f>午餐設計表!S15</f>
        <v>包</v>
      </c>
      <c r="T15" s="327"/>
      <c r="U15" s="20" t="str">
        <f>午餐設計表!U15</f>
        <v>脂肪：</v>
      </c>
      <c r="V15" s="120" t="str">
        <f>午餐設計表!V15</f>
        <v>30.6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非基改小小豆干丁</v>
      </c>
      <c r="F16" s="113">
        <f>午餐設計表!F16</f>
        <v>0.5</v>
      </c>
      <c r="G16" s="114" t="str">
        <f>午餐設計表!G16</f>
        <v>公斤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玉米粒(QR-K)</v>
      </c>
      <c r="R16" s="113">
        <f>午餐設計表!R16</f>
        <v>0.5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30.3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非基改素絞肉(溼)</v>
      </c>
      <c r="F17" s="113">
        <f>午餐設計表!F17</f>
        <v>0.3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素火腿丁</v>
      </c>
      <c r="R17" s="113">
        <f>午餐設計表!R17</f>
        <v>0.1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鴻喜菇(QR)</v>
      </c>
      <c r="F18" s="113">
        <f>午餐設計表!F18</f>
        <v>0.3</v>
      </c>
      <c r="G18" s="114" t="str">
        <f>午餐設計表!G18</f>
        <v>公斤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 t="str">
        <f>午餐設計表!Q18</f>
        <v>鴻喜菇 (QR)</v>
      </c>
      <c r="R18" s="113">
        <f>午餐設計表!R18</f>
        <v>0.1</v>
      </c>
      <c r="S18" s="114" t="str">
        <f>午餐設計表!S18</f>
        <v>公斤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41"/>
      <c r="E21" s="332" t="str">
        <f>午餐設計表!E21</f>
        <v>全穀雜糧類:6.3份 乳品類:0.0份 豆魚蛋肉類:2.5份 蔬菜類:1.6份 水果類:0.0份 油脂與堅果種子類:4.0份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0</v>
      </c>
      <c r="C22" s="335">
        <f>午餐設計表!C22</f>
        <v>0</v>
      </c>
      <c r="D22" s="338">
        <f>午餐設計表!D22</f>
        <v>0</v>
      </c>
      <c r="E22" s="322">
        <f>午餐設計表!E22</f>
        <v>0</v>
      </c>
      <c r="F22" s="323"/>
      <c r="G22" s="324"/>
      <c r="H22" s="322">
        <f>午餐設計表!H22</f>
        <v>0</v>
      </c>
      <c r="I22" s="323"/>
      <c r="J22" s="324"/>
      <c r="K22" s="322">
        <f>午餐設計表!K22</f>
        <v>0</v>
      </c>
      <c r="L22" s="323"/>
      <c r="M22" s="324"/>
      <c r="N22" s="322">
        <f>午餐設計表!N22</f>
        <v>0</v>
      </c>
      <c r="O22" s="323"/>
      <c r="P22" s="324"/>
      <c r="Q22" s="322">
        <f>午餐設計表!Q22</f>
        <v>0</v>
      </c>
      <c r="R22" s="323"/>
      <c r="S22" s="324"/>
      <c r="T22" s="326">
        <f>午餐設計表!T22</f>
        <v>0</v>
      </c>
      <c r="U22" s="19">
        <f>午餐設計表!U22</f>
        <v>0</v>
      </c>
      <c r="V22" s="122">
        <f>午餐設計表!V22</f>
        <v>0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>
        <f>午餐設計表!E23</f>
        <v>0</v>
      </c>
      <c r="F23" s="108">
        <f>午餐設計表!F23</f>
        <v>0</v>
      </c>
      <c r="G23" s="111">
        <f>午餐設計表!G23</f>
        <v>0</v>
      </c>
      <c r="H23" s="110">
        <f>午餐設計表!H23</f>
        <v>0</v>
      </c>
      <c r="I23" s="108">
        <f>午餐設計表!I23</f>
        <v>0</v>
      </c>
      <c r="J23" s="111">
        <f>午餐設計表!J23</f>
        <v>0</v>
      </c>
      <c r="K23" s="110">
        <f>午餐設計表!K23</f>
        <v>0</v>
      </c>
      <c r="L23" s="108">
        <f>午餐設計表!L23</f>
        <v>0</v>
      </c>
      <c r="M23" s="111">
        <f>午餐設計表!M23</f>
        <v>0</v>
      </c>
      <c r="N23" s="110">
        <f>午餐設計表!N23</f>
        <v>0</v>
      </c>
      <c r="O23" s="108">
        <f>午餐設計表!O23</f>
        <v>0</v>
      </c>
      <c r="P23" s="111">
        <f>午餐設計表!P23</f>
        <v>0</v>
      </c>
      <c r="Q23" s="110">
        <f>午餐設計表!Q23</f>
        <v>0</v>
      </c>
      <c r="R23" s="108">
        <f>午餐設計表!R23</f>
        <v>0</v>
      </c>
      <c r="S23" s="111">
        <f>午餐設計表!S23</f>
        <v>0</v>
      </c>
      <c r="T23" s="327"/>
      <c r="U23" s="20">
        <f>午餐設計表!U23</f>
        <v>0</v>
      </c>
      <c r="V23" s="120">
        <f>午餐設計表!V23</f>
        <v>0</v>
      </c>
    </row>
    <row r="24" spans="2:22" s="5" customFormat="1" ht="22.2" x14ac:dyDescent="0.4">
      <c r="B24" s="6">
        <f>午餐設計表!B24</f>
        <v>0</v>
      </c>
      <c r="C24" s="336"/>
      <c r="D24" s="339"/>
      <c r="E24" s="112">
        <f>午餐設計表!E24</f>
        <v>0</v>
      </c>
      <c r="F24" s="113">
        <f>午餐設計表!F24</f>
        <v>0</v>
      </c>
      <c r="G24" s="114">
        <f>午餐設計表!G24</f>
        <v>0</v>
      </c>
      <c r="H24" s="112">
        <f>午餐設計表!H24</f>
        <v>0</v>
      </c>
      <c r="I24" s="113">
        <f>午餐設計表!I24</f>
        <v>0</v>
      </c>
      <c r="J24" s="114">
        <f>午餐設計表!J24</f>
        <v>0</v>
      </c>
      <c r="K24" s="112">
        <f>午餐設計表!K24</f>
        <v>0</v>
      </c>
      <c r="L24" s="113">
        <f>午餐設計表!L24</f>
        <v>0</v>
      </c>
      <c r="M24" s="114">
        <f>午餐設計表!M24</f>
        <v>0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>
        <f>午餐設計表!Q24</f>
        <v>0</v>
      </c>
      <c r="R24" s="113">
        <f>午餐設計表!R24</f>
        <v>0</v>
      </c>
      <c r="S24" s="114">
        <f>午餐設計表!S24</f>
        <v>0</v>
      </c>
      <c r="T24" s="327"/>
      <c r="U24" s="20">
        <f>午餐設計表!U24</f>
        <v>0</v>
      </c>
      <c r="V24" s="120">
        <f>午餐設計表!V24</f>
        <v>0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7"/>
      <c r="U25" s="20">
        <f>午餐設計表!U25</f>
        <v>0</v>
      </c>
      <c r="V25" s="120">
        <f>午餐設計表!V25</f>
        <v>0</v>
      </c>
    </row>
    <row r="26" spans="2:22" s="5" customFormat="1" ht="22.2" x14ac:dyDescent="0.4">
      <c r="B26" s="320">
        <f>午餐設計表!B26</f>
        <v>0</v>
      </c>
      <c r="C26" s="336"/>
      <c r="D26" s="33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>
        <f>午餐設計表!B29</f>
        <v>0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0</v>
      </c>
      <c r="C30" s="9">
        <f>午餐設計表!C30</f>
        <v>0</v>
      </c>
      <c r="D30" s="341"/>
      <c r="E30" s="332">
        <f>午餐設計表!E30</f>
        <v>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5">
        <f>午餐設計表!C31</f>
        <v>0</v>
      </c>
      <c r="D31" s="338">
        <f>午餐設計表!D31</f>
        <v>0</v>
      </c>
      <c r="E31" s="322">
        <f>午餐設計表!E31</f>
        <v>0</v>
      </c>
      <c r="F31" s="323"/>
      <c r="G31" s="324"/>
      <c r="H31" s="322">
        <f>午餐設計表!H31</f>
        <v>0</v>
      </c>
      <c r="I31" s="323"/>
      <c r="J31" s="324"/>
      <c r="K31" s="322">
        <f>午餐設計表!K31</f>
        <v>0</v>
      </c>
      <c r="L31" s="323"/>
      <c r="M31" s="324"/>
      <c r="N31" s="322">
        <f>午餐設計表!N31</f>
        <v>0</v>
      </c>
      <c r="O31" s="323"/>
      <c r="P31" s="324"/>
      <c r="Q31" s="322">
        <f>午餐設計表!Q31</f>
        <v>0</v>
      </c>
      <c r="R31" s="323"/>
      <c r="S31" s="324"/>
      <c r="T31" s="326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36"/>
      <c r="D32" s="339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27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36"/>
      <c r="D33" s="339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27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7"/>
      <c r="U34" s="20">
        <f>午餐設計表!U34</f>
        <v>0</v>
      </c>
      <c r="V34" s="120">
        <f>午餐設計表!V34</f>
        <v>0</v>
      </c>
    </row>
    <row r="35" spans="2:22" ht="22.2" x14ac:dyDescent="0.3">
      <c r="B35" s="320">
        <f>午餐設計表!B35</f>
        <v>0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41"/>
      <c r="E39" s="345">
        <f>午餐設計表!E39</f>
        <v>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0</v>
      </c>
      <c r="C40" s="335">
        <f>午餐設計表!C40</f>
        <v>0</v>
      </c>
      <c r="D40" s="338">
        <f>午餐設計表!D40</f>
        <v>0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0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>
        <f>午餐設計表!B44</f>
        <v>0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>
        <f>午餐設計表!B47</f>
        <v>0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45650.754959606478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2024-12-24T10:07:10Z</cp:lastPrinted>
  <dcterms:created xsi:type="dcterms:W3CDTF">2003-03-13T12:56:25Z</dcterms:created>
  <dcterms:modified xsi:type="dcterms:W3CDTF">2024-12-24T10:07:15Z</dcterms:modified>
</cp:coreProperties>
</file>