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09週(113.10.21--10.25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AB37" i="5" s="1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AH8" i="5" s="1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9" i="5" s="1"/>
  <c r="AU4" i="5"/>
  <c r="AP4" i="5"/>
  <c r="AP33" i="5" s="1"/>
  <c r="AJ4" i="5"/>
  <c r="AE4" i="5"/>
  <c r="Y4" i="5"/>
  <c r="T4" i="5"/>
  <c r="T29" i="5" s="1"/>
  <c r="N4" i="5"/>
  <c r="I4" i="5"/>
  <c r="I12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AE27" i="5"/>
  <c r="BD26" i="5"/>
  <c r="I26" i="5"/>
  <c r="BD25" i="5"/>
  <c r="L25" i="5"/>
  <c r="AS24" i="5"/>
  <c r="AE24" i="5"/>
  <c r="W23" i="5"/>
  <c r="BD22" i="5"/>
  <c r="AS22" i="5"/>
  <c r="AH22" i="5"/>
  <c r="W22" i="5"/>
  <c r="L22" i="5"/>
  <c r="AH21" i="5"/>
  <c r="AE21" i="5"/>
  <c r="W21" i="5"/>
  <c r="BD20" i="5"/>
  <c r="AS20" i="5"/>
  <c r="L20" i="5"/>
  <c r="W19" i="5"/>
  <c r="I19" i="5"/>
  <c r="BD18" i="5"/>
  <c r="W18" i="5"/>
  <c r="BD17" i="5"/>
  <c r="AS17" i="5"/>
  <c r="AE17" i="5"/>
  <c r="AS16" i="5"/>
  <c r="BA15" i="5"/>
  <c r="AS15" i="5"/>
  <c r="AE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8" i="5"/>
  <c r="W8" i="5"/>
  <c r="L8" i="5"/>
  <c r="BD7" i="5"/>
  <c r="W7" i="5"/>
  <c r="L7" i="5"/>
  <c r="AH6" i="5"/>
  <c r="L6" i="5"/>
  <c r="BA31" i="5"/>
  <c r="I31" i="5"/>
  <c r="AX37" i="5" l="1"/>
  <c r="AM37" i="5"/>
  <c r="Q37" i="5"/>
  <c r="BA20" i="5"/>
  <c r="BA25" i="5"/>
  <c r="BA6" i="5"/>
  <c r="AP12" i="5"/>
  <c r="AE8" i="5"/>
  <c r="I10" i="5"/>
  <c r="I7" i="5"/>
  <c r="BA7" i="5"/>
  <c r="AP30" i="5"/>
  <c r="T32" i="5"/>
  <c r="R37" i="5"/>
  <c r="P37" i="5"/>
  <c r="AL37" i="5"/>
  <c r="AN37" i="5"/>
  <c r="T16" i="5"/>
  <c r="AP18" i="5"/>
  <c r="I21" i="5"/>
  <c r="AP28" i="5"/>
  <c r="AE30" i="5"/>
  <c r="AA37" i="5"/>
  <c r="AC37" i="5"/>
  <c r="AY37" i="5"/>
  <c r="AW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/>
  <c r="AY38" i="5"/>
  <c r="AO37" i="5"/>
  <c r="AL38" i="5" s="1"/>
  <c r="AD37" i="5"/>
  <c r="AC38" i="5" s="1"/>
  <c r="S37" i="5"/>
  <c r="P38" i="5" s="1"/>
  <c r="AX38" i="5"/>
  <c r="AZ40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Z38" i="5" l="1"/>
  <c r="AN38" i="5"/>
  <c r="R38" i="5"/>
  <c r="AA38" i="5"/>
  <c r="AD40" i="5"/>
  <c r="AB38" i="5"/>
  <c r="S40" i="5"/>
  <c r="Q38" i="5"/>
  <c r="S38" i="5" s="1"/>
  <c r="AO40" i="5"/>
  <c r="AM38" i="5"/>
  <c r="AO38" i="5" s="1"/>
  <c r="AD38" i="5" l="1"/>
</calcChain>
</file>

<file path=xl/sharedStrings.xml><?xml version="1.0" encoding="utf-8"?>
<sst xmlns="http://schemas.openxmlformats.org/spreadsheetml/2006/main" count="681" uniqueCount="293">
  <si>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</si>
  <si>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</si>
  <si>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</si>
  <si>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</si>
  <si>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</si>
  <si>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</si>
  <si>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</si>
  <si>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</si>
  <si>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</si>
  <si>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</si>
  <si>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</si>
  <si>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</si>
  <si>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</si>
  <si>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</si>
  <si>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</si>
  <si>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</si>
  <si>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</si>
  <si>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</si>
  <si>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</si>
  <si>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</si>
  <si>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</si>
  <si>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</si>
  <si>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</si>
  <si>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</si>
  <si>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</si>
  <si>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</si>
  <si>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</si>
  <si>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</si>
  <si>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</si>
  <si>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</si>
  <si>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</si>
  <si>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</si>
  <si>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</si>
  <si>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</si>
  <si>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</si>
  <si>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</si>
  <si>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</si>
  <si>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</si>
  <si>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</si>
  <si>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</si>
  <si>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</si>
  <si>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</si>
  <si>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</si>
  <si>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</si>
  <si>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</si>
  <si>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</si>
  <si>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</si>
  <si>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</si>
  <si>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</si>
  <si>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</si>
  <si>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</si>
  <si>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</si>
  <si>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</si>
  <si>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</si>
  <si>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</si>
  <si>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</si>
  <si>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</si>
  <si>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</si>
  <si>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</si>
  <si>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</si>
  <si>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</si>
  <si>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</si>
  <si>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</si>
  <si>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</si>
  <si>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</si>
  <si>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</si>
  <si>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</si>
  <si>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</si>
  <si>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</si>
  <si>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</si>
  <si>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</si>
  <si>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</si>
  <si>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</si>
  <si>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</si>
  <si>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</si>
  <si>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</si>
  <si>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</si>
  <si>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</si>
  <si>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</si>
  <si>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</si>
  <si>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</si>
  <si>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</si>
  <si>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</si>
  <si>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</si>
  <si>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</si>
  <si>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</si>
  <si>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</si>
  <si>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</si>
  <si>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</si>
  <si>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</si>
  <si>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</si>
  <si>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</si>
  <si>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</si>
  <si>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</si>
  <si>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</si>
  <si>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</si>
  <si>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</si>
  <si>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</si>
  <si>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</si>
  <si>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</si>
  <si>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</si>
  <si>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</si>
  <si>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</si>
  <si>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</si>
  <si>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</si>
  <si>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</si>
  <si>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</si>
  <si>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</si>
  <si>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</si>
  <si>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</si>
  <si>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</si>
  <si>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</si>
  <si>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</si>
  <si>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</si>
  <si>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</si>
  <si>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</si>
  <si>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</si>
  <si>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</si>
  <si>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</si>
  <si>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</si>
  <si>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</si>
  <si>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</si>
  <si>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</si>
  <si>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</si>
  <si>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113學年度第1學期第9週素食菜單</t>
  </si>
  <si>
    <t>9車</t>
  </si>
  <si>
    <t>材料用量</t>
    <phoneticPr fontId="2" type="noConversion"/>
  </si>
  <si>
    <t>白米飯</t>
  </si>
  <si>
    <t>餐數</t>
    <phoneticPr fontId="2" type="noConversion"/>
  </si>
  <si>
    <t>桂竹筍炒鮮菇</t>
  </si>
  <si>
    <t>熱量：</t>
    <phoneticPr fontId="2" type="noConversion"/>
  </si>
  <si>
    <t>公斤</t>
  </si>
  <si>
    <t>美白菇(QR)</t>
  </si>
  <si>
    <t>木耳(切絲)</t>
  </si>
  <si>
    <t>紅蘿蔔(切絲)</t>
  </si>
  <si>
    <t>星期一</t>
    <phoneticPr fontId="2" type="noConversion"/>
  </si>
  <si>
    <t>糖醋四角油腐</t>
  </si>
  <si>
    <t>個</t>
  </si>
  <si>
    <t>四角油豆腐(大)榮洲備品</t>
  </si>
  <si>
    <t>三色豆(CAS-1k/包)</t>
  </si>
  <si>
    <t>罐</t>
  </si>
  <si>
    <t>鮮炒大黃瓜</t>
  </si>
  <si>
    <t>脂肪：</t>
    <phoneticPr fontId="2" type="noConversion"/>
  </si>
  <si>
    <t>大黃瓜(切片實重)</t>
  </si>
  <si>
    <t>炒高麗菜</t>
  </si>
  <si>
    <t>蛋白質：</t>
    <phoneticPr fontId="2" type="noConversion"/>
  </si>
  <si>
    <t>高麗菜(切實重)</t>
  </si>
  <si>
    <t>薑母(一週量)</t>
  </si>
  <si>
    <t>鮮菇湯</t>
  </si>
  <si>
    <t>醣類：</t>
    <phoneticPr fontId="2" type="noConversion"/>
  </si>
  <si>
    <t>金針菇(QR)</t>
  </si>
  <si>
    <t>履歷豆奶(獎勵金)</t>
  </si>
  <si>
    <t>紫米飯</t>
  </si>
  <si>
    <t>餐數</t>
    <phoneticPr fontId="2" type="noConversion"/>
  </si>
  <si>
    <t>炸時蔬</t>
  </si>
  <si>
    <t>杏鮑菇(A)(QR)</t>
  </si>
  <si>
    <t>蕃薯(切厚片)-炸</t>
  </si>
  <si>
    <t>包</t>
  </si>
  <si>
    <t>小黃瓜</t>
  </si>
  <si>
    <t>大白菜(切實重)</t>
  </si>
  <si>
    <t>田園四寶</t>
  </si>
  <si>
    <t>洋芋(切小丁)</t>
  </si>
  <si>
    <t>玉米粒(QR-K)</t>
  </si>
  <si>
    <t>紅蘿蔔(切小丁)</t>
  </si>
  <si>
    <t>炒履歷蚵白菜</t>
  </si>
  <si>
    <t>履歷蚵白菜(切實重)</t>
  </si>
  <si>
    <t>薑絲(0.6K/包)</t>
  </si>
  <si>
    <t>星期二</t>
    <phoneticPr fontId="2" type="noConversion"/>
  </si>
  <si>
    <t>哈佛蔬菜湯</t>
  </si>
  <si>
    <t>南瓜(切大丁)</t>
  </si>
  <si>
    <t>高麗菜(切片實重)</t>
  </si>
  <si>
    <t>紅蘿蔔(切大丁)</t>
  </si>
  <si>
    <t>五穀米飯</t>
  </si>
  <si>
    <t>白菜獅子頭</t>
  </si>
  <si>
    <t>粒</t>
  </si>
  <si>
    <t>蘿蔔燒豆輪</t>
  </si>
  <si>
    <t>熱量：</t>
    <phoneticPr fontId="2" type="noConversion"/>
  </si>
  <si>
    <t>醣類：</t>
    <phoneticPr fontId="2" type="noConversion"/>
  </si>
  <si>
    <t>菜頭(切大丁)</t>
  </si>
  <si>
    <t>海帶結</t>
  </si>
  <si>
    <t>紅蘿蔔(切中丁)</t>
  </si>
  <si>
    <t>星期三</t>
    <phoneticPr fontId="2" type="noConversion"/>
  </si>
  <si>
    <t>小黃瓜炒菇</t>
  </si>
  <si>
    <t>小黃瓜(切片)</t>
  </si>
  <si>
    <t>袖珍菇(QR)</t>
  </si>
  <si>
    <t>紅蘿蔔(切片)</t>
  </si>
  <si>
    <t>炒履歷青江菜</t>
  </si>
  <si>
    <t>履歷青江菜(切實重)</t>
  </si>
  <si>
    <t>冬瓜補氣湯</t>
  </si>
  <si>
    <t>枸杞(兩)</t>
  </si>
  <si>
    <t>兩</t>
  </si>
  <si>
    <t>紅棗(兩)</t>
  </si>
  <si>
    <t>冬瓜(切大丁)</t>
  </si>
  <si>
    <t>醣類：</t>
    <phoneticPr fontId="2" type="noConversion"/>
  </si>
  <si>
    <t>光泉鮮奶</t>
  </si>
  <si>
    <t>餐數</t>
    <phoneticPr fontId="2" type="noConversion"/>
  </si>
  <si>
    <t>藥膳豆筍</t>
  </si>
  <si>
    <t>脂肪：</t>
    <phoneticPr fontId="2" type="noConversion"/>
  </si>
  <si>
    <t>山藥(去皮)</t>
  </si>
  <si>
    <t>藥膳包(十全)(小包60g)</t>
  </si>
  <si>
    <t>絲瓜針菇</t>
  </si>
  <si>
    <t>蛋白質：</t>
    <phoneticPr fontId="2" type="noConversion"/>
  </si>
  <si>
    <t>絲瓜(切片)</t>
  </si>
  <si>
    <t>清炒櫛瓜</t>
  </si>
  <si>
    <t>櫛瓜(QR)</t>
  </si>
  <si>
    <t>鴻喜菇(QR)</t>
  </si>
  <si>
    <t>炒履歷油菜</t>
  </si>
  <si>
    <t>履歷油菜(切實重)</t>
  </si>
  <si>
    <t>星期四</t>
    <phoneticPr fontId="2" type="noConversion"/>
  </si>
  <si>
    <t>味噌海芽湯</t>
  </si>
  <si>
    <t>封口豆腐(1.2K)非基因榮洲</t>
  </si>
  <si>
    <t>盒</t>
  </si>
  <si>
    <t>海帶芽(乾)(兩)(廠牌/日期)</t>
  </si>
  <si>
    <t>燕麥飯</t>
  </si>
  <si>
    <t>滷蘭花干</t>
  </si>
  <si>
    <t>白醬馬鈴薯</t>
  </si>
  <si>
    <t>洋芋(切中丁)</t>
  </si>
  <si>
    <t>毛豆仁(冷凍)</t>
  </si>
  <si>
    <t>星期五</t>
    <phoneticPr fontId="2" type="noConversion"/>
  </si>
  <si>
    <t>滷蛋</t>
  </si>
  <si>
    <t>炒有機荷葉白菜</t>
  </si>
  <si>
    <t>有機荷葉白菜(尚紘-彰)(切實重)</t>
  </si>
  <si>
    <t>雙圓甜湯</t>
  </si>
  <si>
    <t>二砂台糖(1K/包)</t>
  </si>
  <si>
    <t>塊</t>
  </si>
  <si>
    <t>醣類：</t>
    <phoneticPr fontId="2" type="noConversion"/>
  </si>
  <si>
    <t>全穀雜糧類:6.1份 乳品類:0.0份 豆魚蛋肉類:1.5份 蔬菜類:3.6份 水果類:0.0份 油脂與堅果種子類:2.5份</t>
    <phoneticPr fontId="2" type="noConversion"/>
  </si>
  <si>
    <t>6.1份</t>
  </si>
  <si>
    <t>0.0份</t>
  </si>
  <si>
    <t>1.5份</t>
  </si>
  <si>
    <t>3.6份</t>
  </si>
  <si>
    <t>2.5份</t>
  </si>
  <si>
    <t>全穀雜糧類:7.1份 乳品類:0.0份 豆魚蛋肉類:0.5份 蔬菜類:2.9份 水果類:0.0份 油脂與堅果種子類:2.1份</t>
    <phoneticPr fontId="2" type="noConversion"/>
  </si>
  <si>
    <t>7.1份</t>
  </si>
  <si>
    <t>0.5份</t>
  </si>
  <si>
    <t>2.9份</t>
  </si>
  <si>
    <t>2.1份</t>
  </si>
  <si>
    <t>25.9 g</t>
    <phoneticPr fontId="2" type="noConversion"/>
  </si>
  <si>
    <t>全穀雜糧類:6.4份 乳品類:0.0份 豆魚蛋肉類:1.6份 蔬菜類:3.1份 水果類:0.0份 油脂與堅果種子類:2.5份</t>
    <phoneticPr fontId="2" type="noConversion"/>
  </si>
  <si>
    <t>6.4份</t>
  </si>
  <si>
    <t>1.6份</t>
  </si>
  <si>
    <t>3.1份</t>
  </si>
  <si>
    <t>全穀雜糧類:6.5份 乳品類:0.0份 豆魚蛋肉類:1.7份 蔬菜類:3.4份 水果類:0.0份 油脂與堅果種子類:2.0份</t>
    <phoneticPr fontId="2" type="noConversion"/>
  </si>
  <si>
    <t>6.5份</t>
  </si>
  <si>
    <t>1.7份</t>
  </si>
  <si>
    <t>3.4份</t>
  </si>
  <si>
    <t>2.0份</t>
  </si>
  <si>
    <t>4.8份</t>
  </si>
  <si>
    <t>2.8份</t>
  </si>
  <si>
    <t>1.3份</t>
  </si>
  <si>
    <t>848大卡</t>
    <phoneticPr fontId="2" type="noConversion"/>
  </si>
  <si>
    <t>111.8 g</t>
    <phoneticPr fontId="2" type="noConversion"/>
  </si>
  <si>
    <t>23.2 g</t>
    <phoneticPr fontId="2" type="noConversion"/>
  </si>
  <si>
    <t>48.9 g</t>
    <phoneticPr fontId="2" type="noConversion"/>
  </si>
  <si>
    <t>783大卡</t>
    <phoneticPr fontId="2" type="noConversion"/>
  </si>
  <si>
    <t>110.3 g</t>
    <phoneticPr fontId="2" type="noConversion"/>
  </si>
  <si>
    <t>23.0 g</t>
    <phoneticPr fontId="2" type="noConversion"/>
  </si>
  <si>
    <t>34.3 g</t>
    <phoneticPr fontId="2" type="noConversion"/>
  </si>
  <si>
    <t>834大卡</t>
    <phoneticPr fontId="2" type="noConversion"/>
  </si>
  <si>
    <t>105.0 g</t>
    <phoneticPr fontId="2" type="noConversion"/>
  </si>
  <si>
    <t>25.9 g</t>
    <phoneticPr fontId="2" type="noConversion"/>
  </si>
  <si>
    <t>45.1 g</t>
    <phoneticPr fontId="2" type="noConversion"/>
  </si>
  <si>
    <t>796大卡</t>
    <phoneticPr fontId="2" type="noConversion"/>
  </si>
  <si>
    <t>112.6 g</t>
    <phoneticPr fontId="2" type="noConversion"/>
  </si>
  <si>
    <t>24.3 g</t>
    <phoneticPr fontId="2" type="noConversion"/>
  </si>
  <si>
    <t>32.3 g</t>
    <phoneticPr fontId="2" type="noConversion"/>
  </si>
  <si>
    <t>825大卡</t>
    <phoneticPr fontId="2" type="noConversion"/>
  </si>
  <si>
    <t>113.8 g</t>
    <phoneticPr fontId="2" type="noConversion"/>
  </si>
  <si>
    <t>33.9 g</t>
    <phoneticPr fontId="2" type="noConversion"/>
  </si>
  <si>
    <t>熟桂竹筍(切)淨重</t>
  </si>
  <si>
    <t>四角油豆腐(大)榮洲(pc)</t>
  </si>
  <si>
    <t>蕃茄醬(3K)可果美</t>
  </si>
  <si>
    <t>非基改豆皮(Ｋ)</t>
  </si>
  <si>
    <t>素食用酥炸粉(1K/包)</t>
  </si>
  <si>
    <t>素火腿丁</t>
  </si>
  <si>
    <t>素獅子頭(pc)</t>
  </si>
  <si>
    <t>素獅子頭(pc-備品)</t>
  </si>
  <si>
    <t>小豆輪(特小)</t>
  </si>
  <si>
    <t>玉米筍(QR)</t>
  </si>
  <si>
    <t>非基改素羊肉(0.6K)</t>
  </si>
  <si>
    <t>味噌(140g/包)</t>
  </si>
  <si>
    <t>豆筍</t>
  </si>
  <si>
    <t>蘭花干(素)</t>
  </si>
  <si>
    <t>滷雞蛋(國產:台灣)</t>
  </si>
  <si>
    <t>素濃湯粉(120g包)</t>
  </si>
  <si>
    <t>滷雞蛋(國產:台灣)(備品)</t>
  </si>
  <si>
    <t>冬瓜塊小(0.6K)</t>
  </si>
  <si>
    <t>大粉圓</t>
  </si>
  <si>
    <t>白玉粉圓(Ｋ)(日期)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</si>
  <si>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phoneticPr fontId="2" type="noConversion"/>
  </si>
  <si>
    <t>蘋果(精進)</t>
    <phoneticPr fontId="2" type="noConversion"/>
  </si>
  <si>
    <t>紅蘿蔔炒蛋</t>
  </si>
  <si>
    <t>洗選蛋(QR)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</si>
</sst>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zoomScale="80" zoomScaleNormal="80" workbookViewId="0">
      <selection activeCell="H13" sqref="H13:J1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8"/>
      <c r="D4" s="336" t="s">
        <v>127</v>
      </c>
      <c r="E4" s="322" t="s">
        <v>129</v>
      </c>
      <c r="F4" s="323"/>
      <c r="G4" s="324"/>
      <c r="H4" s="322" t="s">
        <v>136</v>
      </c>
      <c r="I4" s="323"/>
      <c r="J4" s="324"/>
      <c r="K4" s="322" t="s">
        <v>141</v>
      </c>
      <c r="L4" s="323"/>
      <c r="M4" s="324"/>
      <c r="N4" s="322" t="s">
        <v>144</v>
      </c>
      <c r="O4" s="323"/>
      <c r="P4" s="324"/>
      <c r="Q4" s="322" t="s">
        <v>148</v>
      </c>
      <c r="R4" s="323"/>
      <c r="S4" s="324"/>
      <c r="T4" s="326" t="s">
        <v>151</v>
      </c>
      <c r="U4" s="19" t="s">
        <v>130</v>
      </c>
      <c r="V4" s="120" t="s">
        <v>250</v>
      </c>
      <c r="W4" s="5" t="s">
        <v>37</v>
      </c>
      <c r="X4" s="5" t="s">
        <v>227</v>
      </c>
    </row>
    <row r="5" spans="2:24" s="5" customFormat="1" ht="19.5" customHeight="1" x14ac:dyDescent="0.4">
      <c r="B5" s="6" t="s">
        <v>5</v>
      </c>
      <c r="C5" s="339"/>
      <c r="D5" s="336"/>
      <c r="E5" s="107" t="s">
        <v>269</v>
      </c>
      <c r="F5" s="108">
        <v>1.5</v>
      </c>
      <c r="G5" s="109" t="s">
        <v>131</v>
      </c>
      <c r="H5" s="110" t="s">
        <v>270</v>
      </c>
      <c r="I5" s="108">
        <v>21</v>
      </c>
      <c r="J5" s="111" t="s">
        <v>137</v>
      </c>
      <c r="K5" s="110" t="s">
        <v>143</v>
      </c>
      <c r="L5" s="108">
        <v>2</v>
      </c>
      <c r="M5" s="111" t="s">
        <v>131</v>
      </c>
      <c r="N5" s="110" t="s">
        <v>146</v>
      </c>
      <c r="O5" s="108">
        <v>1.8</v>
      </c>
      <c r="P5" s="111" t="s">
        <v>131</v>
      </c>
      <c r="Q5" s="110" t="s">
        <v>150</v>
      </c>
      <c r="R5" s="108">
        <v>0.5</v>
      </c>
      <c r="S5" s="111" t="s">
        <v>131</v>
      </c>
      <c r="T5" s="327"/>
      <c r="U5" s="20" t="s">
        <v>149</v>
      </c>
      <c r="V5" s="120" t="s">
        <v>251</v>
      </c>
      <c r="W5" s="5" t="s">
        <v>39</v>
      </c>
      <c r="X5" s="5" t="s">
        <v>228</v>
      </c>
    </row>
    <row r="6" spans="2:24" s="5" customFormat="1" ht="19.5" customHeight="1" x14ac:dyDescent="0.4">
      <c r="B6" s="6">
        <v>21</v>
      </c>
      <c r="C6" s="339"/>
      <c r="D6" s="336"/>
      <c r="E6" s="112" t="s">
        <v>132</v>
      </c>
      <c r="F6" s="113">
        <v>0.3</v>
      </c>
      <c r="G6" s="114" t="s">
        <v>131</v>
      </c>
      <c r="H6" s="112" t="s">
        <v>138</v>
      </c>
      <c r="I6" s="113">
        <v>5</v>
      </c>
      <c r="J6" s="114" t="s">
        <v>137</v>
      </c>
      <c r="K6" s="112" t="s">
        <v>132</v>
      </c>
      <c r="L6" s="113">
        <v>0.3</v>
      </c>
      <c r="M6" s="114" t="s">
        <v>131</v>
      </c>
      <c r="N6" s="112" t="s">
        <v>147</v>
      </c>
      <c r="O6" s="113">
        <v>0.3</v>
      </c>
      <c r="P6" s="114" t="s">
        <v>131</v>
      </c>
      <c r="Q6" s="112" t="s">
        <v>133</v>
      </c>
      <c r="R6" s="113">
        <v>0.1</v>
      </c>
      <c r="S6" s="114" t="s">
        <v>131</v>
      </c>
      <c r="T6" s="327"/>
      <c r="U6" s="20" t="s">
        <v>142</v>
      </c>
      <c r="V6" s="120" t="s">
        <v>252</v>
      </c>
      <c r="W6" s="5" t="s">
        <v>41</v>
      </c>
      <c r="X6" s="5" t="s">
        <v>229</v>
      </c>
    </row>
    <row r="7" spans="2:24" s="5" customFormat="1" ht="19.5" customHeight="1" x14ac:dyDescent="0.4">
      <c r="B7" s="6" t="s">
        <v>4</v>
      </c>
      <c r="C7" s="339"/>
      <c r="D7" s="336"/>
      <c r="E7" s="112" t="s">
        <v>133</v>
      </c>
      <c r="F7" s="113">
        <v>0.1</v>
      </c>
      <c r="G7" s="114" t="s">
        <v>131</v>
      </c>
      <c r="H7" s="115" t="s">
        <v>139</v>
      </c>
      <c r="I7" s="113">
        <v>0.3</v>
      </c>
      <c r="J7" s="116" t="s">
        <v>131</v>
      </c>
      <c r="K7" s="115" t="s">
        <v>133</v>
      </c>
      <c r="L7" s="113">
        <v>0.1</v>
      </c>
      <c r="M7" s="116" t="s">
        <v>131</v>
      </c>
      <c r="N7" s="115" t="s">
        <v>133</v>
      </c>
      <c r="O7" s="113">
        <v>0.1</v>
      </c>
      <c r="P7" s="116" t="s">
        <v>131</v>
      </c>
      <c r="Q7" s="115" t="s">
        <v>134</v>
      </c>
      <c r="R7" s="113">
        <v>0.1</v>
      </c>
      <c r="S7" s="116" t="s">
        <v>131</v>
      </c>
      <c r="T7" s="327"/>
      <c r="U7" s="20" t="s">
        <v>145</v>
      </c>
      <c r="V7" s="120" t="s">
        <v>253</v>
      </c>
      <c r="W7" s="5" t="s">
        <v>43</v>
      </c>
      <c r="X7" s="5" t="s">
        <v>230</v>
      </c>
    </row>
    <row r="8" spans="2:24" s="5" customFormat="1" ht="19.5" customHeight="1" x14ac:dyDescent="0.4">
      <c r="B8" s="320" t="s">
        <v>135</v>
      </c>
      <c r="C8" s="339"/>
      <c r="D8" s="336"/>
      <c r="E8" s="112" t="s">
        <v>134</v>
      </c>
      <c r="F8" s="113">
        <v>0.1</v>
      </c>
      <c r="G8" s="114" t="s">
        <v>131</v>
      </c>
      <c r="H8" s="112" t="s">
        <v>271</v>
      </c>
      <c r="I8" s="113">
        <v>0</v>
      </c>
      <c r="J8" s="114" t="s">
        <v>140</v>
      </c>
      <c r="K8" s="112" t="s">
        <v>272</v>
      </c>
      <c r="L8" s="113">
        <v>0.1</v>
      </c>
      <c r="M8" s="114" t="s">
        <v>131</v>
      </c>
      <c r="N8" s="112"/>
      <c r="O8" s="113"/>
      <c r="P8" s="114"/>
      <c r="Q8" s="112" t="s">
        <v>272</v>
      </c>
      <c r="R8" s="113">
        <v>0.1</v>
      </c>
      <c r="S8" s="114" t="s">
        <v>131</v>
      </c>
      <c r="T8" s="327"/>
      <c r="U8" s="20"/>
      <c r="V8" s="120"/>
      <c r="W8" s="5" t="s">
        <v>46</v>
      </c>
      <c r="X8" s="5" t="s">
        <v>228</v>
      </c>
    </row>
    <row r="9" spans="2:24" s="5" customFormat="1" ht="19.5" customHeight="1" x14ac:dyDescent="0.4">
      <c r="B9" s="320"/>
      <c r="C9" s="340"/>
      <c r="D9" s="336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231</v>
      </c>
    </row>
    <row r="10" spans="2:24" s="5" customFormat="1" ht="22.2" x14ac:dyDescent="0.4">
      <c r="B10" s="321"/>
      <c r="C10" s="8"/>
      <c r="D10" s="336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128</v>
      </c>
      <c r="C11" s="14"/>
      <c r="D11" s="336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21</v>
      </c>
      <c r="C12" s="9"/>
      <c r="D12" s="337"/>
      <c r="E12" s="332" t="s">
        <v>226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10</v>
      </c>
      <c r="C13" s="338"/>
      <c r="D13" s="335" t="s">
        <v>152</v>
      </c>
      <c r="E13" s="322" t="s">
        <v>154</v>
      </c>
      <c r="F13" s="323"/>
      <c r="G13" s="324"/>
      <c r="H13" s="322" t="s">
        <v>291</v>
      </c>
      <c r="I13" s="323"/>
      <c r="J13" s="324"/>
      <c r="K13" s="322" t="s">
        <v>160</v>
      </c>
      <c r="L13" s="323"/>
      <c r="M13" s="324"/>
      <c r="N13" s="322" t="s">
        <v>164</v>
      </c>
      <c r="O13" s="323"/>
      <c r="P13" s="324"/>
      <c r="Q13" s="322" t="s">
        <v>168</v>
      </c>
      <c r="R13" s="323"/>
      <c r="S13" s="324"/>
      <c r="T13" s="326"/>
      <c r="U13" s="19" t="s">
        <v>130</v>
      </c>
      <c r="V13" s="122" t="s">
        <v>254</v>
      </c>
      <c r="W13" s="5" t="s">
        <v>37</v>
      </c>
      <c r="X13" s="5" t="s">
        <v>233</v>
      </c>
    </row>
    <row r="14" spans="2:24" s="5" customFormat="1" ht="22.2" x14ac:dyDescent="0.4">
      <c r="B14" s="6" t="s">
        <v>3</v>
      </c>
      <c r="C14" s="339"/>
      <c r="D14" s="336"/>
      <c r="E14" s="110" t="s">
        <v>155</v>
      </c>
      <c r="F14" s="108">
        <v>1.5</v>
      </c>
      <c r="G14" s="111" t="s">
        <v>131</v>
      </c>
      <c r="H14" s="110" t="s">
        <v>292</v>
      </c>
      <c r="I14" s="108">
        <v>1.2</v>
      </c>
      <c r="J14" s="111" t="s">
        <v>131</v>
      </c>
      <c r="K14" s="110" t="s">
        <v>161</v>
      </c>
      <c r="L14" s="108">
        <v>1.2</v>
      </c>
      <c r="M14" s="111" t="s">
        <v>131</v>
      </c>
      <c r="N14" s="110" t="s">
        <v>165</v>
      </c>
      <c r="O14" s="108">
        <v>1.8</v>
      </c>
      <c r="P14" s="111" t="s">
        <v>131</v>
      </c>
      <c r="Q14" s="110" t="s">
        <v>169</v>
      </c>
      <c r="R14" s="108">
        <v>0.6</v>
      </c>
      <c r="S14" s="111" t="s">
        <v>131</v>
      </c>
      <c r="T14" s="327"/>
      <c r="U14" s="20" t="s">
        <v>149</v>
      </c>
      <c r="V14" s="120" t="s">
        <v>255</v>
      </c>
      <c r="W14" s="5" t="s">
        <v>39</v>
      </c>
      <c r="X14" s="5" t="s">
        <v>228</v>
      </c>
    </row>
    <row r="15" spans="2:24" s="5" customFormat="1" ht="22.2" x14ac:dyDescent="0.4">
      <c r="B15" s="6">
        <v>22</v>
      </c>
      <c r="C15" s="339"/>
      <c r="D15" s="336"/>
      <c r="E15" s="112" t="s">
        <v>156</v>
      </c>
      <c r="F15" s="113">
        <v>1.5</v>
      </c>
      <c r="G15" s="114" t="s">
        <v>131</v>
      </c>
      <c r="H15" s="112" t="s">
        <v>134</v>
      </c>
      <c r="I15" s="113">
        <v>0.6</v>
      </c>
      <c r="J15" s="114" t="s">
        <v>131</v>
      </c>
      <c r="K15" s="112" t="s">
        <v>162</v>
      </c>
      <c r="L15" s="113">
        <v>0.3</v>
      </c>
      <c r="M15" s="114" t="s">
        <v>131</v>
      </c>
      <c r="N15" s="112" t="s">
        <v>166</v>
      </c>
      <c r="O15" s="113">
        <v>0</v>
      </c>
      <c r="P15" s="114" t="s">
        <v>157</v>
      </c>
      <c r="Q15" s="112" t="s">
        <v>170</v>
      </c>
      <c r="R15" s="113">
        <v>0.3</v>
      </c>
      <c r="S15" s="114" t="s">
        <v>131</v>
      </c>
      <c r="T15" s="327"/>
      <c r="U15" s="20" t="s">
        <v>142</v>
      </c>
      <c r="V15" s="120" t="s">
        <v>256</v>
      </c>
      <c r="W15" s="5" t="s">
        <v>41</v>
      </c>
      <c r="X15" s="5" t="s">
        <v>234</v>
      </c>
    </row>
    <row r="16" spans="2:24" s="5" customFormat="1" ht="22.2" x14ac:dyDescent="0.4">
      <c r="B16" s="6" t="s">
        <v>4</v>
      </c>
      <c r="C16" s="339"/>
      <c r="D16" s="336"/>
      <c r="E16" s="112" t="s">
        <v>273</v>
      </c>
      <c r="F16" s="113">
        <v>1</v>
      </c>
      <c r="G16" s="114" t="s">
        <v>157</v>
      </c>
      <c r="H16" s="112"/>
      <c r="I16" s="113"/>
      <c r="J16" s="114"/>
      <c r="K16" s="112" t="s">
        <v>163</v>
      </c>
      <c r="L16" s="113">
        <v>0.1</v>
      </c>
      <c r="M16" s="114" t="s">
        <v>131</v>
      </c>
      <c r="N16" s="112"/>
      <c r="O16" s="113"/>
      <c r="P16" s="114"/>
      <c r="Q16" s="112" t="s">
        <v>133</v>
      </c>
      <c r="R16" s="113">
        <v>0.1</v>
      </c>
      <c r="S16" s="114" t="s">
        <v>131</v>
      </c>
      <c r="T16" s="327"/>
      <c r="U16" s="20" t="s">
        <v>145</v>
      </c>
      <c r="V16" s="120" t="s">
        <v>257</v>
      </c>
      <c r="W16" s="5" t="s">
        <v>43</v>
      </c>
      <c r="X16" s="5" t="s">
        <v>235</v>
      </c>
    </row>
    <row r="17" spans="2:24" s="5" customFormat="1" ht="22.2" x14ac:dyDescent="0.4">
      <c r="B17" s="320" t="s">
        <v>167</v>
      </c>
      <c r="C17" s="339"/>
      <c r="D17" s="336"/>
      <c r="E17" s="112" t="s">
        <v>158</v>
      </c>
      <c r="F17" s="113">
        <v>0.5</v>
      </c>
      <c r="G17" s="114" t="s">
        <v>131</v>
      </c>
      <c r="H17" s="112"/>
      <c r="I17" s="113"/>
      <c r="J17" s="114"/>
      <c r="K17" s="112" t="s">
        <v>274</v>
      </c>
      <c r="L17" s="113">
        <v>0.1</v>
      </c>
      <c r="M17" s="114" t="s">
        <v>131</v>
      </c>
      <c r="N17" s="112"/>
      <c r="O17" s="113"/>
      <c r="P17" s="114"/>
      <c r="Q17" s="112" t="s">
        <v>171</v>
      </c>
      <c r="R17" s="113">
        <v>0.1</v>
      </c>
      <c r="S17" s="114" t="s">
        <v>131</v>
      </c>
      <c r="T17" s="327"/>
      <c r="U17" s="20"/>
      <c r="V17" s="120"/>
      <c r="W17" s="5" t="s">
        <v>46</v>
      </c>
      <c r="X17" s="5" t="s">
        <v>228</v>
      </c>
    </row>
    <row r="18" spans="2:24" s="5" customFormat="1" ht="22.2" x14ac:dyDescent="0.4">
      <c r="B18" s="320"/>
      <c r="C18" s="340"/>
      <c r="D18" s="336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 t="s">
        <v>166</v>
      </c>
      <c r="R18" s="113">
        <v>0</v>
      </c>
      <c r="S18" s="114" t="s">
        <v>157</v>
      </c>
      <c r="T18" s="327"/>
      <c r="U18" s="20"/>
      <c r="V18" s="120"/>
      <c r="W18" s="5" t="s">
        <v>47</v>
      </c>
      <c r="X18" s="5" t="s">
        <v>236</v>
      </c>
    </row>
    <row r="19" spans="2:24" s="5" customFormat="1" ht="22.2" x14ac:dyDescent="0.4">
      <c r="B19" s="321"/>
      <c r="C19" s="8"/>
      <c r="D19" s="336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153</v>
      </c>
      <c r="C20" s="14"/>
      <c r="D20" s="336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1" x14ac:dyDescent="0.4">
      <c r="B21" s="15">
        <v>21</v>
      </c>
      <c r="C21" s="9"/>
      <c r="D21" s="337"/>
      <c r="E21" s="332" t="s">
        <v>232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38"/>
      <c r="D22" s="335" t="s">
        <v>172</v>
      </c>
      <c r="E22" s="322" t="s">
        <v>173</v>
      </c>
      <c r="F22" s="323"/>
      <c r="G22" s="324"/>
      <c r="H22" s="322" t="s">
        <v>175</v>
      </c>
      <c r="I22" s="323"/>
      <c r="J22" s="324"/>
      <c r="K22" s="322" t="s">
        <v>182</v>
      </c>
      <c r="L22" s="323"/>
      <c r="M22" s="324"/>
      <c r="N22" s="322" t="s">
        <v>186</v>
      </c>
      <c r="O22" s="323"/>
      <c r="P22" s="324"/>
      <c r="Q22" s="322" t="s">
        <v>188</v>
      </c>
      <c r="R22" s="323"/>
      <c r="S22" s="324"/>
      <c r="T22" s="326" t="s">
        <v>194</v>
      </c>
      <c r="U22" s="19" t="s">
        <v>176</v>
      </c>
      <c r="V22" s="122" t="s">
        <v>258</v>
      </c>
      <c r="W22" s="5" t="s">
        <v>37</v>
      </c>
      <c r="X22" s="5" t="s">
        <v>239</v>
      </c>
    </row>
    <row r="23" spans="2:24" s="5" customFormat="1" ht="22.2" x14ac:dyDescent="0.4">
      <c r="B23" s="6" t="s">
        <v>3</v>
      </c>
      <c r="C23" s="339"/>
      <c r="D23" s="336"/>
      <c r="E23" s="110" t="s">
        <v>275</v>
      </c>
      <c r="F23" s="108">
        <v>21</v>
      </c>
      <c r="G23" s="111" t="s">
        <v>174</v>
      </c>
      <c r="H23" s="110" t="s">
        <v>178</v>
      </c>
      <c r="I23" s="108">
        <v>1</v>
      </c>
      <c r="J23" s="111" t="s">
        <v>131</v>
      </c>
      <c r="K23" s="110" t="s">
        <v>183</v>
      </c>
      <c r="L23" s="108">
        <v>1</v>
      </c>
      <c r="M23" s="111" t="s">
        <v>131</v>
      </c>
      <c r="N23" s="110" t="s">
        <v>187</v>
      </c>
      <c r="O23" s="108">
        <v>1.8</v>
      </c>
      <c r="P23" s="111" t="s">
        <v>131</v>
      </c>
      <c r="Q23" s="110" t="s">
        <v>189</v>
      </c>
      <c r="R23" s="108">
        <v>1</v>
      </c>
      <c r="S23" s="111" t="s">
        <v>190</v>
      </c>
      <c r="T23" s="327"/>
      <c r="U23" s="20" t="s">
        <v>193</v>
      </c>
      <c r="V23" s="120" t="s">
        <v>259</v>
      </c>
      <c r="W23" s="5" t="s">
        <v>39</v>
      </c>
      <c r="X23" s="5" t="s">
        <v>228</v>
      </c>
    </row>
    <row r="24" spans="2:24" s="5" customFormat="1" ht="22.2" x14ac:dyDescent="0.4">
      <c r="B24" s="6">
        <v>23</v>
      </c>
      <c r="C24" s="339"/>
      <c r="D24" s="336"/>
      <c r="E24" s="112" t="s">
        <v>276</v>
      </c>
      <c r="F24" s="113">
        <v>5</v>
      </c>
      <c r="G24" s="114" t="s">
        <v>174</v>
      </c>
      <c r="H24" s="112" t="s">
        <v>277</v>
      </c>
      <c r="I24" s="113">
        <v>0.3</v>
      </c>
      <c r="J24" s="114" t="s">
        <v>131</v>
      </c>
      <c r="K24" s="112" t="s">
        <v>278</v>
      </c>
      <c r="L24" s="113">
        <v>0.3</v>
      </c>
      <c r="M24" s="114" t="s">
        <v>131</v>
      </c>
      <c r="N24" s="112"/>
      <c r="O24" s="113"/>
      <c r="P24" s="114"/>
      <c r="Q24" s="112" t="s">
        <v>191</v>
      </c>
      <c r="R24" s="113">
        <v>1</v>
      </c>
      <c r="S24" s="114" t="s">
        <v>190</v>
      </c>
      <c r="T24" s="327"/>
      <c r="U24" s="20" t="s">
        <v>142</v>
      </c>
      <c r="V24" s="120" t="s">
        <v>260</v>
      </c>
      <c r="W24" s="5" t="s">
        <v>41</v>
      </c>
      <c r="X24" s="5" t="s">
        <v>240</v>
      </c>
    </row>
    <row r="25" spans="2:24" s="5" customFormat="1" ht="22.2" x14ac:dyDescent="0.4">
      <c r="B25" s="6" t="s">
        <v>4</v>
      </c>
      <c r="C25" s="339"/>
      <c r="D25" s="336"/>
      <c r="E25" s="112" t="s">
        <v>159</v>
      </c>
      <c r="F25" s="113">
        <v>0.6</v>
      </c>
      <c r="G25" s="114" t="s">
        <v>131</v>
      </c>
      <c r="H25" s="112" t="s">
        <v>155</v>
      </c>
      <c r="I25" s="113">
        <v>0.3</v>
      </c>
      <c r="J25" s="114" t="s">
        <v>131</v>
      </c>
      <c r="K25" s="112" t="s">
        <v>184</v>
      </c>
      <c r="L25" s="113">
        <v>0.3</v>
      </c>
      <c r="M25" s="114" t="s">
        <v>131</v>
      </c>
      <c r="N25" s="112"/>
      <c r="O25" s="113"/>
      <c r="P25" s="114"/>
      <c r="Q25" s="112" t="s">
        <v>192</v>
      </c>
      <c r="R25" s="113">
        <v>0.8</v>
      </c>
      <c r="S25" s="114" t="s">
        <v>131</v>
      </c>
      <c r="T25" s="327"/>
      <c r="U25" s="20" t="s">
        <v>145</v>
      </c>
      <c r="V25" s="120" t="s">
        <v>261</v>
      </c>
      <c r="W25" s="5" t="s">
        <v>43</v>
      </c>
      <c r="X25" s="5" t="s">
        <v>241</v>
      </c>
    </row>
    <row r="26" spans="2:24" s="5" customFormat="1" ht="22.2" x14ac:dyDescent="0.4">
      <c r="B26" s="320" t="s">
        <v>181</v>
      </c>
      <c r="C26" s="339"/>
      <c r="D26" s="336"/>
      <c r="E26" s="112" t="s">
        <v>133</v>
      </c>
      <c r="F26" s="113">
        <v>0.1</v>
      </c>
      <c r="G26" s="114" t="s">
        <v>131</v>
      </c>
      <c r="H26" s="112" t="s">
        <v>179</v>
      </c>
      <c r="I26" s="113">
        <v>0.3</v>
      </c>
      <c r="J26" s="114" t="s">
        <v>131</v>
      </c>
      <c r="K26" s="112" t="s">
        <v>185</v>
      </c>
      <c r="L26" s="113">
        <v>0.1</v>
      </c>
      <c r="M26" s="114" t="s">
        <v>131</v>
      </c>
      <c r="N26" s="112"/>
      <c r="O26" s="113"/>
      <c r="P26" s="114"/>
      <c r="Q26" s="112" t="s">
        <v>279</v>
      </c>
      <c r="R26" s="113">
        <v>0.5</v>
      </c>
      <c r="S26" s="114" t="s">
        <v>157</v>
      </c>
      <c r="T26" s="327"/>
      <c r="U26" s="20"/>
      <c r="V26" s="120"/>
      <c r="W26" s="5" t="s">
        <v>46</v>
      </c>
      <c r="X26" s="5" t="s">
        <v>228</v>
      </c>
    </row>
    <row r="27" spans="2:24" s="5" customFormat="1" ht="22.2" x14ac:dyDescent="0.4">
      <c r="B27" s="320"/>
      <c r="C27" s="340"/>
      <c r="D27" s="336"/>
      <c r="E27" s="112"/>
      <c r="F27" s="113"/>
      <c r="G27" s="114"/>
      <c r="H27" s="112" t="s">
        <v>180</v>
      </c>
      <c r="I27" s="113">
        <v>0.1</v>
      </c>
      <c r="J27" s="114" t="s">
        <v>131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231</v>
      </c>
    </row>
    <row r="28" spans="2:24" s="5" customFormat="1" ht="22.2" x14ac:dyDescent="0.4">
      <c r="B28" s="321"/>
      <c r="C28" s="8"/>
      <c r="D28" s="336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128</v>
      </c>
      <c r="C29" s="14"/>
      <c r="D29" s="336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>
        <v>21</v>
      </c>
      <c r="C30" s="9"/>
      <c r="D30" s="337"/>
      <c r="E30" s="332" t="s">
        <v>238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10</v>
      </c>
      <c r="C31" s="338"/>
      <c r="D31" s="335" t="s">
        <v>152</v>
      </c>
      <c r="E31" s="322" t="s">
        <v>196</v>
      </c>
      <c r="F31" s="323"/>
      <c r="G31" s="324"/>
      <c r="H31" s="322" t="s">
        <v>200</v>
      </c>
      <c r="I31" s="323"/>
      <c r="J31" s="324"/>
      <c r="K31" s="322" t="s">
        <v>203</v>
      </c>
      <c r="L31" s="323"/>
      <c r="M31" s="324"/>
      <c r="N31" s="322" t="s">
        <v>206</v>
      </c>
      <c r="O31" s="323"/>
      <c r="P31" s="324"/>
      <c r="Q31" s="322" t="s">
        <v>209</v>
      </c>
      <c r="R31" s="323"/>
      <c r="S31" s="324"/>
      <c r="T31" s="326"/>
      <c r="U31" s="19" t="s">
        <v>130</v>
      </c>
      <c r="V31" s="122" t="s">
        <v>262</v>
      </c>
      <c r="W31" s="5" t="s">
        <v>37</v>
      </c>
      <c r="X31" s="5" t="s">
        <v>243</v>
      </c>
    </row>
    <row r="32" spans="2:24" ht="22.2" x14ac:dyDescent="0.3">
      <c r="B32" s="6" t="s">
        <v>3</v>
      </c>
      <c r="C32" s="339"/>
      <c r="D32" s="336"/>
      <c r="E32" s="110" t="s">
        <v>198</v>
      </c>
      <c r="F32" s="108">
        <v>1</v>
      </c>
      <c r="G32" s="111" t="s">
        <v>131</v>
      </c>
      <c r="H32" s="110" t="s">
        <v>202</v>
      </c>
      <c r="I32" s="108">
        <v>2</v>
      </c>
      <c r="J32" s="111" t="s">
        <v>131</v>
      </c>
      <c r="K32" s="110" t="s">
        <v>204</v>
      </c>
      <c r="L32" s="108">
        <v>3</v>
      </c>
      <c r="M32" s="111" t="s">
        <v>131</v>
      </c>
      <c r="N32" s="110" t="s">
        <v>207</v>
      </c>
      <c r="O32" s="108">
        <v>1.8</v>
      </c>
      <c r="P32" s="111" t="s">
        <v>131</v>
      </c>
      <c r="Q32" s="110" t="s">
        <v>280</v>
      </c>
      <c r="R32" s="108">
        <v>2</v>
      </c>
      <c r="S32" s="111" t="s">
        <v>157</v>
      </c>
      <c r="T32" s="327"/>
      <c r="U32" s="20" t="s">
        <v>177</v>
      </c>
      <c r="V32" s="120" t="s">
        <v>263</v>
      </c>
      <c r="W32" s="10" t="s">
        <v>39</v>
      </c>
      <c r="X32" s="10" t="s">
        <v>228</v>
      </c>
    </row>
    <row r="33" spans="2:24" ht="22.2" x14ac:dyDescent="0.3">
      <c r="B33" s="6">
        <v>24</v>
      </c>
      <c r="C33" s="339"/>
      <c r="D33" s="336"/>
      <c r="E33" s="112" t="s">
        <v>199</v>
      </c>
      <c r="F33" s="113">
        <v>1</v>
      </c>
      <c r="G33" s="114" t="s">
        <v>157</v>
      </c>
      <c r="H33" s="112" t="s">
        <v>150</v>
      </c>
      <c r="I33" s="113">
        <v>0.3</v>
      </c>
      <c r="J33" s="114" t="s">
        <v>131</v>
      </c>
      <c r="K33" s="112" t="s">
        <v>205</v>
      </c>
      <c r="L33" s="113">
        <v>0.3</v>
      </c>
      <c r="M33" s="114" t="s">
        <v>131</v>
      </c>
      <c r="N33" s="112"/>
      <c r="O33" s="113"/>
      <c r="P33" s="114"/>
      <c r="Q33" s="112" t="s">
        <v>210</v>
      </c>
      <c r="R33" s="113">
        <v>1</v>
      </c>
      <c r="S33" s="114" t="s">
        <v>211</v>
      </c>
      <c r="T33" s="327"/>
      <c r="U33" s="20" t="s">
        <v>197</v>
      </c>
      <c r="V33" s="120" t="s">
        <v>264</v>
      </c>
      <c r="W33" s="10" t="s">
        <v>41</v>
      </c>
      <c r="X33" s="10" t="s">
        <v>244</v>
      </c>
    </row>
    <row r="34" spans="2:24" ht="22.2" x14ac:dyDescent="0.3">
      <c r="B34" s="6" t="s">
        <v>4</v>
      </c>
      <c r="C34" s="339"/>
      <c r="D34" s="336"/>
      <c r="E34" s="112" t="s">
        <v>281</v>
      </c>
      <c r="F34" s="113">
        <v>1</v>
      </c>
      <c r="G34" s="114" t="s">
        <v>131</v>
      </c>
      <c r="H34" s="112" t="s">
        <v>134</v>
      </c>
      <c r="I34" s="113">
        <v>0.1</v>
      </c>
      <c r="J34" s="114" t="s">
        <v>131</v>
      </c>
      <c r="K34" s="112"/>
      <c r="L34" s="113"/>
      <c r="M34" s="114"/>
      <c r="N34" s="112"/>
      <c r="O34" s="113"/>
      <c r="P34" s="114"/>
      <c r="Q34" s="112" t="s">
        <v>212</v>
      </c>
      <c r="R34" s="113">
        <v>1</v>
      </c>
      <c r="S34" s="114" t="s">
        <v>190</v>
      </c>
      <c r="T34" s="327"/>
      <c r="U34" s="20" t="s">
        <v>145</v>
      </c>
      <c r="V34" s="120" t="s">
        <v>265</v>
      </c>
      <c r="W34" s="10" t="s">
        <v>43</v>
      </c>
      <c r="X34" s="10" t="s">
        <v>245</v>
      </c>
    </row>
    <row r="35" spans="2:24" ht="22.2" x14ac:dyDescent="0.3">
      <c r="B35" s="320" t="s">
        <v>208</v>
      </c>
      <c r="C35" s="339"/>
      <c r="D35" s="336"/>
      <c r="E35" s="112"/>
      <c r="F35" s="113"/>
      <c r="G35" s="114"/>
      <c r="H35" s="112" t="s">
        <v>166</v>
      </c>
      <c r="I35" s="113">
        <v>0</v>
      </c>
      <c r="J35" s="114" t="s">
        <v>157</v>
      </c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228</v>
      </c>
    </row>
    <row r="36" spans="2:24" ht="22.2" x14ac:dyDescent="0.3">
      <c r="B36" s="320"/>
      <c r="C36" s="340"/>
      <c r="D36" s="336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246</v>
      </c>
    </row>
    <row r="37" spans="2:24" ht="22.2" x14ac:dyDescent="0.3">
      <c r="B37" s="321"/>
      <c r="C37" s="8"/>
      <c r="D37" s="336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195</v>
      </c>
      <c r="C38" s="14"/>
      <c r="D38" s="336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1" x14ac:dyDescent="0.3">
      <c r="B39" s="15">
        <v>21</v>
      </c>
      <c r="C39" s="9"/>
      <c r="D39" s="337"/>
      <c r="E39" s="344" t="s">
        <v>242</v>
      </c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/>
      <c r="V39" s="121"/>
    </row>
    <row r="40" spans="2:24" ht="22.2" x14ac:dyDescent="0.3">
      <c r="B40" s="6">
        <v>10</v>
      </c>
      <c r="C40" s="338"/>
      <c r="D40" s="335" t="s">
        <v>213</v>
      </c>
      <c r="E40" s="322" t="s">
        <v>214</v>
      </c>
      <c r="F40" s="323"/>
      <c r="G40" s="324"/>
      <c r="H40" s="322" t="s">
        <v>215</v>
      </c>
      <c r="I40" s="323"/>
      <c r="J40" s="324"/>
      <c r="K40" s="322" t="s">
        <v>219</v>
      </c>
      <c r="L40" s="323"/>
      <c r="M40" s="324"/>
      <c r="N40" s="322" t="s">
        <v>220</v>
      </c>
      <c r="O40" s="323"/>
      <c r="P40" s="324"/>
      <c r="Q40" s="322" t="s">
        <v>222</v>
      </c>
      <c r="R40" s="323"/>
      <c r="S40" s="324"/>
      <c r="T40" s="326" t="s">
        <v>290</v>
      </c>
      <c r="U40" s="19" t="s">
        <v>130</v>
      </c>
      <c r="V40" s="122" t="s">
        <v>266</v>
      </c>
      <c r="W40" s="10" t="s">
        <v>37</v>
      </c>
      <c r="X40" s="10" t="s">
        <v>247</v>
      </c>
    </row>
    <row r="41" spans="2:24" ht="22.2" x14ac:dyDescent="0.3">
      <c r="B41" s="6" t="s">
        <v>3</v>
      </c>
      <c r="C41" s="339"/>
      <c r="D41" s="336"/>
      <c r="E41" s="110" t="s">
        <v>282</v>
      </c>
      <c r="F41" s="108">
        <v>1.2</v>
      </c>
      <c r="G41" s="111" t="s">
        <v>131</v>
      </c>
      <c r="H41" s="110" t="s">
        <v>216</v>
      </c>
      <c r="I41" s="108">
        <v>2</v>
      </c>
      <c r="J41" s="111" t="s">
        <v>131</v>
      </c>
      <c r="K41" s="110" t="s">
        <v>283</v>
      </c>
      <c r="L41" s="108">
        <v>21</v>
      </c>
      <c r="M41" s="111" t="s">
        <v>137</v>
      </c>
      <c r="N41" s="110" t="s">
        <v>221</v>
      </c>
      <c r="O41" s="108">
        <v>1.8</v>
      </c>
      <c r="P41" s="111" t="s">
        <v>131</v>
      </c>
      <c r="Q41" s="110" t="s">
        <v>223</v>
      </c>
      <c r="R41" s="108">
        <v>0</v>
      </c>
      <c r="S41" s="111" t="s">
        <v>157</v>
      </c>
      <c r="T41" s="327"/>
      <c r="U41" s="20" t="s">
        <v>225</v>
      </c>
      <c r="V41" s="120" t="s">
        <v>267</v>
      </c>
      <c r="W41" s="10" t="s">
        <v>39</v>
      </c>
      <c r="X41" s="10" t="s">
        <v>228</v>
      </c>
    </row>
    <row r="42" spans="2:24" ht="22.2" x14ac:dyDescent="0.3">
      <c r="B42" s="6">
        <v>25</v>
      </c>
      <c r="C42" s="339"/>
      <c r="D42" s="336"/>
      <c r="E42" s="112" t="s">
        <v>178</v>
      </c>
      <c r="F42" s="113">
        <v>0.8</v>
      </c>
      <c r="G42" s="114" t="s">
        <v>131</v>
      </c>
      <c r="H42" s="112" t="s">
        <v>284</v>
      </c>
      <c r="I42" s="113">
        <v>1</v>
      </c>
      <c r="J42" s="114" t="s">
        <v>157</v>
      </c>
      <c r="K42" s="112" t="s">
        <v>285</v>
      </c>
      <c r="L42" s="113">
        <v>5</v>
      </c>
      <c r="M42" s="114" t="s">
        <v>137</v>
      </c>
      <c r="N42" s="112"/>
      <c r="O42" s="113"/>
      <c r="P42" s="114"/>
      <c r="Q42" s="112" t="s">
        <v>286</v>
      </c>
      <c r="R42" s="113">
        <v>0</v>
      </c>
      <c r="S42" s="114" t="s">
        <v>224</v>
      </c>
      <c r="T42" s="327"/>
      <c r="U42" s="20" t="s">
        <v>142</v>
      </c>
      <c r="V42" s="120" t="s">
        <v>237</v>
      </c>
      <c r="W42" s="10" t="s">
        <v>41</v>
      </c>
      <c r="X42" s="10" t="s">
        <v>248</v>
      </c>
    </row>
    <row r="43" spans="2:24" ht="22.2" x14ac:dyDescent="0.3">
      <c r="B43" s="6" t="s">
        <v>4</v>
      </c>
      <c r="C43" s="339"/>
      <c r="D43" s="336"/>
      <c r="E43" s="112" t="s">
        <v>180</v>
      </c>
      <c r="F43" s="113">
        <v>0.1</v>
      </c>
      <c r="G43" s="114" t="s">
        <v>131</v>
      </c>
      <c r="H43" s="112" t="s">
        <v>217</v>
      </c>
      <c r="I43" s="113">
        <v>0.3</v>
      </c>
      <c r="J43" s="114" t="s">
        <v>131</v>
      </c>
      <c r="K43" s="112"/>
      <c r="L43" s="113"/>
      <c r="M43" s="114"/>
      <c r="N43" s="112"/>
      <c r="O43" s="113"/>
      <c r="P43" s="114"/>
      <c r="Q43" s="112" t="s">
        <v>287</v>
      </c>
      <c r="R43" s="113">
        <v>0</v>
      </c>
      <c r="S43" s="114" t="s">
        <v>131</v>
      </c>
      <c r="T43" s="327"/>
      <c r="U43" s="20" t="s">
        <v>201</v>
      </c>
      <c r="V43" s="120" t="s">
        <v>268</v>
      </c>
      <c r="W43" s="10" t="s">
        <v>43</v>
      </c>
      <c r="X43" s="10" t="s">
        <v>249</v>
      </c>
    </row>
    <row r="44" spans="2:24" ht="22.2" x14ac:dyDescent="0.3">
      <c r="B44" s="320" t="s">
        <v>218</v>
      </c>
      <c r="C44" s="339"/>
      <c r="D44" s="336"/>
      <c r="E44" s="112"/>
      <c r="F44" s="113"/>
      <c r="G44" s="114"/>
      <c r="H44" s="112" t="s">
        <v>163</v>
      </c>
      <c r="I44" s="113">
        <v>0.1</v>
      </c>
      <c r="J44" s="114" t="s">
        <v>131</v>
      </c>
      <c r="K44" s="112"/>
      <c r="L44" s="113"/>
      <c r="M44" s="114"/>
      <c r="N44" s="112"/>
      <c r="O44" s="113"/>
      <c r="P44" s="114"/>
      <c r="Q44" s="112" t="s">
        <v>288</v>
      </c>
      <c r="R44" s="113">
        <v>0</v>
      </c>
      <c r="S44" s="114" t="s">
        <v>131</v>
      </c>
      <c r="T44" s="327"/>
      <c r="U44" s="20"/>
      <c r="V44" s="120"/>
      <c r="W44" s="10" t="s">
        <v>46</v>
      </c>
      <c r="X44" s="10" t="s">
        <v>228</v>
      </c>
    </row>
    <row r="45" spans="2:24" ht="22.2" x14ac:dyDescent="0.3">
      <c r="B45" s="320"/>
      <c r="C45" s="340"/>
      <c r="D45" s="336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229</v>
      </c>
    </row>
    <row r="46" spans="2:24" ht="22.2" x14ac:dyDescent="0.3">
      <c r="B46" s="321"/>
      <c r="C46" s="8"/>
      <c r="D46" s="336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128</v>
      </c>
      <c r="C47" s="14"/>
      <c r="D47" s="336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2.8" thickBot="1" x14ac:dyDescent="0.35">
      <c r="B48" s="16">
        <v>21</v>
      </c>
      <c r="C48" s="11"/>
      <c r="D48" s="347"/>
      <c r="E48" s="341" t="s">
        <v>289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45583.691361689816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N4:P4"/>
    <mergeCell ref="Q4:S4"/>
    <mergeCell ref="B8:B10"/>
    <mergeCell ref="B17:B19"/>
    <mergeCell ref="H13:J13"/>
    <mergeCell ref="N13:P13"/>
    <mergeCell ref="Q13:S13"/>
    <mergeCell ref="E13:G13"/>
    <mergeCell ref="Q31:S31"/>
    <mergeCell ref="H22:J22"/>
    <mergeCell ref="E30:T30"/>
    <mergeCell ref="K22:M22"/>
    <mergeCell ref="D31:D39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113學年度第1學期第9週素食菜單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桂竹筍炒鮮菇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21</v>
      </c>
      <c r="C8" s="362"/>
      <c r="D8" s="25" t="str">
        <f>IF(午餐設計表!H4&gt;"",午餐設計表!H4,"")</f>
        <v>糖醋四角油腐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鮮炒大黃瓜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鮮菇湯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履歷豆奶(獎勵金)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紫米飯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炸時蔬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22</v>
      </c>
      <c r="C15" s="362"/>
      <c r="D15" s="25" t="str">
        <f>IF(午餐設計表!H13&gt;"",午餐設計表!H13,"")</f>
        <v>紅蘿蔔炒蛋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田園四寶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炒履歷蚵白菜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哈佛蔬菜湯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白菜獅子頭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23</v>
      </c>
      <c r="C22" s="362"/>
      <c r="D22" s="25" t="str">
        <f>IF(午餐設計表!H22&gt;"",午餐設計表!H22,"")</f>
        <v>蘿蔔燒豆輪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小黃瓜炒菇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冬瓜補氣湯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10</v>
      </c>
      <c r="C27" s="3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藥膳豆筍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24</v>
      </c>
      <c r="C29" s="362"/>
      <c r="D29" s="25" t="str">
        <f>IF(午餐設計表!H31&gt;"",午餐設計表!H31,"")</f>
        <v>絲瓜針菇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清炒櫛瓜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炒履歷油菜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味噌海芽湯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滷蘭花干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25</v>
      </c>
      <c r="C36" s="362"/>
      <c r="D36" s="25" t="str">
        <f>IF(午餐設計表!H40&gt;"",午餐設計表!H40,"")</f>
        <v>白醬馬鈴薯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滷蛋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雙圓甜湯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蘋果(精進)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113學年度第1學期第9週素食菜單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桂竹筍炒鮮菇</v>
      </c>
      <c r="F4" s="53"/>
      <c r="G4" s="53" t="s">
        <v>35</v>
      </c>
      <c r="H4" s="53" t="str">
        <f>午餐設計表!H4</f>
        <v>糖醋四角油腐</v>
      </c>
      <c r="I4" s="53"/>
      <c r="J4" s="53" t="s">
        <v>35</v>
      </c>
      <c r="K4" s="53" t="str">
        <f>午餐設計表!K4</f>
        <v>鮮炒大黃瓜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鮮菇湯</v>
      </c>
      <c r="R4" s="53"/>
      <c r="S4" s="53" t="s">
        <v>35</v>
      </c>
      <c r="T4" s="369" t="str">
        <f>午餐設計表!T4</f>
        <v>履歷豆奶(獎勵金)</v>
      </c>
      <c r="U4" s="54" t="s">
        <v>36</v>
      </c>
      <c r="V4" s="55" t="s">
        <v>37</v>
      </c>
      <c r="W4" s="56" t="str">
        <f>午餐設計表!X4</f>
        <v>6.1份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熟桂竹筍(切)淨重</v>
      </c>
      <c r="F5" s="58"/>
      <c r="G5" s="61">
        <f>午餐設計表!F5</f>
        <v>1.5</v>
      </c>
      <c r="H5" s="60" t="str">
        <f>午餐設計表!H5</f>
        <v>四角油豆腐(大)榮洲(pc)</v>
      </c>
      <c r="I5" s="60"/>
      <c r="J5" s="61">
        <f>午餐設計表!I5</f>
        <v>21</v>
      </c>
      <c r="K5" s="58" t="str">
        <f>午餐設計表!K5</f>
        <v>大黃瓜(切片實重)</v>
      </c>
      <c r="L5" s="60"/>
      <c r="M5" s="61">
        <f>午餐設計表!L5</f>
        <v>2</v>
      </c>
      <c r="N5" s="58" t="str">
        <f>午餐設計表!N5</f>
        <v>高麗菜(切實重)</v>
      </c>
      <c r="O5" s="60"/>
      <c r="P5" s="61">
        <f>午餐設計表!O5</f>
        <v>1.8</v>
      </c>
      <c r="Q5" s="58" t="str">
        <f>午餐設計表!Q5</f>
        <v>金針菇(QR)</v>
      </c>
      <c r="R5" s="60"/>
      <c r="S5" s="61">
        <f>午餐設計表!R5</f>
        <v>0.5</v>
      </c>
      <c r="T5" s="370"/>
      <c r="U5" s="62" t="str">
        <f>午餐設計表!V5</f>
        <v>111.8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21</v>
      </c>
      <c r="B6" s="58"/>
      <c r="C6" s="58"/>
      <c r="D6" s="59"/>
      <c r="E6" s="60" t="str">
        <f>午餐設計表!E6</f>
        <v>美白菇(QR)</v>
      </c>
      <c r="F6" s="58"/>
      <c r="G6" s="61">
        <f>午餐設計表!F6</f>
        <v>0.3</v>
      </c>
      <c r="H6" s="60" t="str">
        <f>午餐設計表!H6</f>
        <v>四角油豆腐(大)榮洲備品</v>
      </c>
      <c r="I6" s="60"/>
      <c r="J6" s="61">
        <f>午餐設計表!I6</f>
        <v>5</v>
      </c>
      <c r="K6" s="58" t="str">
        <f>午餐設計表!K6</f>
        <v>美白菇(QR)</v>
      </c>
      <c r="L6" s="60"/>
      <c r="M6" s="61">
        <f>午餐設計表!L6</f>
        <v>0.3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木耳(切絲)</v>
      </c>
      <c r="R6" s="60"/>
      <c r="S6" s="61">
        <f>午餐設計表!R6</f>
        <v>0.1</v>
      </c>
      <c r="T6" s="370"/>
      <c r="U6" s="65" t="s">
        <v>40</v>
      </c>
      <c r="V6" s="66" t="s">
        <v>41</v>
      </c>
      <c r="W6" s="64" t="str">
        <f>午餐設計表!X6</f>
        <v>1.5份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木耳(切絲)</v>
      </c>
      <c r="F7" s="67"/>
      <c r="G7" s="61">
        <f>午餐設計表!F7</f>
        <v>0.1</v>
      </c>
      <c r="H7" s="60" t="str">
        <f>午餐設計表!H7</f>
        <v>三色豆(CAS-1k/包)</v>
      </c>
      <c r="I7" s="67"/>
      <c r="J7" s="61">
        <f>午餐設計表!I7</f>
        <v>0.3</v>
      </c>
      <c r="K7" s="58" t="str">
        <f>午餐設計表!K7</f>
        <v>木耳(切絲)</v>
      </c>
      <c r="L7" s="67"/>
      <c r="M7" s="61">
        <f>午餐設計表!L7</f>
        <v>0.1</v>
      </c>
      <c r="N7" s="58" t="str">
        <f>午餐設計表!N7</f>
        <v>木耳(切絲)</v>
      </c>
      <c r="O7" s="67"/>
      <c r="P7" s="61">
        <f>午餐設計表!O7</f>
        <v>0.1</v>
      </c>
      <c r="Q7" s="58" t="str">
        <f>午餐設計表!Q7</f>
        <v>紅蘿蔔(切絲)</v>
      </c>
      <c r="R7" s="67"/>
      <c r="S7" s="61">
        <f>午餐設計表!R7</f>
        <v>0.1</v>
      </c>
      <c r="T7" s="370"/>
      <c r="U7" s="62" t="str">
        <f>午餐設計表!V6</f>
        <v>23.2 g</v>
      </c>
      <c r="V7" s="66" t="s">
        <v>43</v>
      </c>
      <c r="W7" s="64" t="str">
        <f>午餐設計表!X7</f>
        <v>3.6份</v>
      </c>
    </row>
    <row r="8" spans="1:23" ht="27.75" customHeight="1" x14ac:dyDescent="0.4">
      <c r="A8" s="374" t="s">
        <v>44</v>
      </c>
      <c r="B8" s="58" t="str">
        <f>午餐設計表!E8</f>
        <v>紅蘿蔔(切絲)</v>
      </c>
      <c r="C8" s="58"/>
      <c r="D8" s="59">
        <f>午餐設計表!F8</f>
        <v>0.1</v>
      </c>
      <c r="E8" s="60" t="str">
        <f>午餐設計表!E8</f>
        <v>紅蘿蔔(切絲)</v>
      </c>
      <c r="F8" s="67"/>
      <c r="G8" s="61">
        <f>午餐設計表!F8</f>
        <v>0.1</v>
      </c>
      <c r="H8" s="60" t="str">
        <f>午餐設計表!H8</f>
        <v>蕃茄醬(3K)可果美</v>
      </c>
      <c r="I8" s="67"/>
      <c r="J8" s="61">
        <f>午餐設計表!I8</f>
        <v>0</v>
      </c>
      <c r="K8" s="58" t="str">
        <f>午餐設計表!K8</f>
        <v>非基改豆皮(Ｋ)</v>
      </c>
      <c r="L8" s="67"/>
      <c r="M8" s="61">
        <f>午餐設計表!L8</f>
        <v>0.1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非基改豆皮(Ｋ)</v>
      </c>
      <c r="R8" s="67"/>
      <c r="S8" s="61">
        <f>午餐設計表!R8</f>
        <v>0.1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48.9 g</v>
      </c>
      <c r="V9" s="68" t="s">
        <v>47</v>
      </c>
      <c r="W9" s="64" t="str">
        <f>午餐設計表!X9</f>
        <v>2.5份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848大卡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紫米飯</v>
      </c>
      <c r="C12" s="53" t="s">
        <v>34</v>
      </c>
      <c r="D12" s="53"/>
      <c r="E12" s="53" t="str">
        <f>午餐設計表!E13</f>
        <v>炸時蔬</v>
      </c>
      <c r="F12" s="53"/>
      <c r="G12" s="53"/>
      <c r="H12" s="53" t="str">
        <f>午餐設計表!H13</f>
        <v>紅蘿蔔炒蛋</v>
      </c>
      <c r="I12" s="53"/>
      <c r="J12" s="53"/>
      <c r="K12" s="53" t="str">
        <f>午餐設計表!K13</f>
        <v>田園四寶</v>
      </c>
      <c r="L12" s="53"/>
      <c r="M12" s="53"/>
      <c r="N12" s="53" t="str">
        <f>午餐設計表!N13</f>
        <v>炒履歷蚵白菜</v>
      </c>
      <c r="O12" s="53"/>
      <c r="P12" s="53"/>
      <c r="Q12" s="53" t="str">
        <f>午餐設計表!Q13</f>
        <v>哈佛蔬菜湯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7.1份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杏鮑菇(A)(QR)</v>
      </c>
      <c r="F13" s="58"/>
      <c r="G13" s="61">
        <f>午餐設計表!F14</f>
        <v>1.5</v>
      </c>
      <c r="H13" s="58" t="str">
        <f>午餐設計表!H14</f>
        <v>洗選蛋(QR)</v>
      </c>
      <c r="I13" s="60"/>
      <c r="J13" s="59">
        <f>午餐設計表!I14</f>
        <v>1.2</v>
      </c>
      <c r="K13" s="58" t="str">
        <f>午餐設計表!K14</f>
        <v>洋芋(切小丁)</v>
      </c>
      <c r="L13" s="60"/>
      <c r="M13" s="61">
        <f>午餐設計表!L14</f>
        <v>1.2</v>
      </c>
      <c r="N13" s="58" t="str">
        <f>午餐設計表!N14</f>
        <v>履歷蚵白菜(切實重)</v>
      </c>
      <c r="O13" s="60"/>
      <c r="P13" s="61">
        <f>午餐設計表!O14</f>
        <v>1.8</v>
      </c>
      <c r="Q13" s="58" t="str">
        <f>午餐設計表!Q14</f>
        <v>南瓜(切大丁)</v>
      </c>
      <c r="R13" s="60"/>
      <c r="S13" s="61">
        <f>午餐設計表!R14</f>
        <v>0.6</v>
      </c>
      <c r="T13" s="370"/>
      <c r="U13" s="62" t="str">
        <f>午餐設計表!V14</f>
        <v>110.3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22</v>
      </c>
      <c r="B14" s="60"/>
      <c r="C14" s="60"/>
      <c r="D14" s="61"/>
      <c r="E14" s="60" t="str">
        <f>午餐設計表!E15</f>
        <v>蕃薯(切厚片)-炸</v>
      </c>
      <c r="F14" s="58"/>
      <c r="G14" s="61">
        <f>午餐設計表!F15</f>
        <v>1.5</v>
      </c>
      <c r="H14" s="58" t="str">
        <f>午餐設計表!H15</f>
        <v>紅蘿蔔(切絲)</v>
      </c>
      <c r="I14" s="60"/>
      <c r="J14" s="59">
        <f>午餐設計表!I15</f>
        <v>0.6</v>
      </c>
      <c r="K14" s="58" t="str">
        <f>午餐設計表!K15</f>
        <v>玉米粒(QR-K)</v>
      </c>
      <c r="L14" s="60"/>
      <c r="M14" s="61">
        <f>午餐設計表!L15</f>
        <v>0.3</v>
      </c>
      <c r="N14" s="58" t="str">
        <f>午餐設計表!N15</f>
        <v>薑絲(0.6K/包)</v>
      </c>
      <c r="O14" s="60"/>
      <c r="P14" s="61">
        <f>午餐設計表!O15</f>
        <v>0</v>
      </c>
      <c r="Q14" s="58" t="str">
        <f>午餐設計表!Q15</f>
        <v>高麗菜(切片實重)</v>
      </c>
      <c r="R14" s="60"/>
      <c r="S14" s="61">
        <f>午餐設計表!R15</f>
        <v>0.3</v>
      </c>
      <c r="T14" s="370"/>
      <c r="U14" s="65" t="s">
        <v>40</v>
      </c>
      <c r="V14" s="66" t="s">
        <v>41</v>
      </c>
      <c r="W14" s="64" t="str">
        <f>午餐設計表!X15</f>
        <v>0.5份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素食用酥炸粉(1K/包)</v>
      </c>
      <c r="F15" s="67"/>
      <c r="G15" s="61">
        <f>午餐設計表!F16</f>
        <v>1</v>
      </c>
      <c r="H15" s="58">
        <f>午餐設計表!H16</f>
        <v>0</v>
      </c>
      <c r="I15" s="67"/>
      <c r="J15" s="59">
        <f>午餐設計表!I16</f>
        <v>0</v>
      </c>
      <c r="K15" s="58" t="str">
        <f>午餐設計表!K16</f>
        <v>紅蘿蔔(切小丁)</v>
      </c>
      <c r="L15" s="67"/>
      <c r="M15" s="61">
        <f>午餐設計表!L16</f>
        <v>0.1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木耳(切絲)</v>
      </c>
      <c r="R15" s="67"/>
      <c r="S15" s="61">
        <f>午餐設計表!R16</f>
        <v>0.1</v>
      </c>
      <c r="T15" s="370"/>
      <c r="U15" s="62" t="str">
        <f>午餐設計表!V15</f>
        <v>23.0 g</v>
      </c>
      <c r="V15" s="66" t="s">
        <v>43</v>
      </c>
      <c r="W15" s="64" t="str">
        <f>午餐設計表!X16</f>
        <v>2.9份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小黃瓜</v>
      </c>
      <c r="F16" s="67"/>
      <c r="G16" s="61">
        <f>午餐設計表!F17</f>
        <v>0.5</v>
      </c>
      <c r="H16" s="58">
        <f>午餐設計表!H17</f>
        <v>0</v>
      </c>
      <c r="I16" s="67"/>
      <c r="J16" s="59">
        <f>午餐設計表!I17</f>
        <v>0</v>
      </c>
      <c r="K16" s="58" t="str">
        <f>午餐設計表!K17</f>
        <v>素火腿丁</v>
      </c>
      <c r="L16" s="67"/>
      <c r="M16" s="61">
        <f>午餐設計表!L17</f>
        <v>0.1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紅蘿蔔(切大丁)</v>
      </c>
      <c r="R16" s="67"/>
      <c r="S16" s="61">
        <f>午餐設計表!R17</f>
        <v>0.1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 t="str">
        <f>午餐設計表!Q18</f>
        <v>薑絲(0.6K/包)</v>
      </c>
      <c r="R17" s="67"/>
      <c r="S17" s="61">
        <f>午餐設計表!R18</f>
        <v>0</v>
      </c>
      <c r="T17" s="370"/>
      <c r="U17" s="62" t="str">
        <f>午餐設計表!V16</f>
        <v>34.3 g</v>
      </c>
      <c r="V17" s="68" t="s">
        <v>47</v>
      </c>
      <c r="W17" s="64" t="str">
        <f>午餐設計表!X18</f>
        <v>2.1份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783大卡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白菜獅子頭</v>
      </c>
      <c r="F20" s="53"/>
      <c r="G20" s="53"/>
      <c r="H20" s="53" t="str">
        <f>午餐設計表!H22</f>
        <v>蘿蔔燒豆輪</v>
      </c>
      <c r="I20" s="53"/>
      <c r="J20" s="53"/>
      <c r="K20" s="53" t="str">
        <f>午餐設計表!K22</f>
        <v>小黃瓜炒菇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冬瓜補氣湯</v>
      </c>
      <c r="R20" s="53"/>
      <c r="S20" s="53"/>
      <c r="T20" s="369" t="str">
        <f>午餐設計表!T22</f>
        <v>光泉鮮奶</v>
      </c>
      <c r="U20" s="54" t="s">
        <v>36</v>
      </c>
      <c r="V20" s="55" t="s">
        <v>37</v>
      </c>
      <c r="W20" s="56" t="str">
        <f>午餐設計表!X22</f>
        <v>6.4份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素獅子頭(pc)</v>
      </c>
      <c r="F21" s="60"/>
      <c r="G21" s="61">
        <f>午餐設計表!F23</f>
        <v>21</v>
      </c>
      <c r="H21" s="60" t="str">
        <f>午餐設計表!H23</f>
        <v>菜頭(切大丁)</v>
      </c>
      <c r="I21" s="58"/>
      <c r="J21" s="61">
        <f>午餐設計表!I23</f>
        <v>1</v>
      </c>
      <c r="K21" s="60" t="str">
        <f>午餐設計表!K23</f>
        <v>小黃瓜(切片)</v>
      </c>
      <c r="L21" s="60"/>
      <c r="M21" s="61">
        <f>午餐設計表!L23</f>
        <v>1</v>
      </c>
      <c r="N21" s="60" t="str">
        <f>午餐設計表!N23</f>
        <v>履歷青江菜(切實重)</v>
      </c>
      <c r="O21" s="60"/>
      <c r="P21" s="61">
        <f>午餐設計表!O23</f>
        <v>1.8</v>
      </c>
      <c r="Q21" s="60" t="str">
        <f>午餐設計表!Q23</f>
        <v>枸杞(兩)</v>
      </c>
      <c r="R21" s="60"/>
      <c r="S21" s="61">
        <f>午餐設計表!R23</f>
        <v>1</v>
      </c>
      <c r="T21" s="370"/>
      <c r="U21" s="62" t="str">
        <f>午餐設計表!V23</f>
        <v>105.0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23</v>
      </c>
      <c r="B22" s="60"/>
      <c r="C22" s="58"/>
      <c r="D22" s="60"/>
      <c r="E22" s="60" t="str">
        <f>午餐設計表!E24</f>
        <v>素獅子頭(pc-備品)</v>
      </c>
      <c r="F22" s="60"/>
      <c r="G22" s="61">
        <f>午餐設計表!F24</f>
        <v>5</v>
      </c>
      <c r="H22" s="60" t="str">
        <f>午餐設計表!H24</f>
        <v>小豆輪(特小)</v>
      </c>
      <c r="I22" s="60"/>
      <c r="J22" s="61">
        <f>午餐設計表!I24</f>
        <v>0.3</v>
      </c>
      <c r="K22" s="60" t="str">
        <f>午餐設計表!K24</f>
        <v>玉米筍(QR)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紅棗(兩)</v>
      </c>
      <c r="R22" s="60"/>
      <c r="S22" s="61">
        <f>午餐設計表!R24</f>
        <v>1</v>
      </c>
      <c r="T22" s="370"/>
      <c r="U22" s="65" t="s">
        <v>40</v>
      </c>
      <c r="V22" s="66" t="s">
        <v>41</v>
      </c>
      <c r="W22" s="64" t="str">
        <f>午餐設計表!X24</f>
        <v>1.6份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大白菜(切實重)</v>
      </c>
      <c r="F23" s="67"/>
      <c r="G23" s="61">
        <f>午餐設計表!F25</f>
        <v>0.6</v>
      </c>
      <c r="H23" s="60" t="str">
        <f>午餐設計表!H25</f>
        <v>杏鮑菇(A)(QR)</v>
      </c>
      <c r="I23" s="67"/>
      <c r="J23" s="61">
        <f>午餐設計表!I25</f>
        <v>0.3</v>
      </c>
      <c r="K23" s="60" t="str">
        <f>午餐設計表!K25</f>
        <v>袖珍菇(QR)</v>
      </c>
      <c r="L23" s="67"/>
      <c r="M23" s="61">
        <f>午餐設計表!L25</f>
        <v>0.3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冬瓜(切大丁)</v>
      </c>
      <c r="R23" s="67"/>
      <c r="S23" s="61">
        <f>午餐設計表!R25</f>
        <v>0.8</v>
      </c>
      <c r="T23" s="370"/>
      <c r="U23" s="62" t="str">
        <f>午餐設計表!V24</f>
        <v>25.9 g</v>
      </c>
      <c r="V23" s="66" t="s">
        <v>43</v>
      </c>
      <c r="W23" s="64" t="str">
        <f>午餐設計表!X25</f>
        <v>3.1份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木耳(切絲)</v>
      </c>
      <c r="F24" s="67"/>
      <c r="G24" s="61">
        <f>午餐設計表!F26</f>
        <v>0.1</v>
      </c>
      <c r="H24" s="60" t="str">
        <f>午餐設計表!H26</f>
        <v>海帶結</v>
      </c>
      <c r="I24" s="67"/>
      <c r="J24" s="61">
        <f>午餐設計表!I26</f>
        <v>0.3</v>
      </c>
      <c r="K24" s="60" t="str">
        <f>午餐設計表!K26</f>
        <v>紅蘿蔔(切片)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非基改素羊肉(0.6K)</v>
      </c>
      <c r="R24" s="67"/>
      <c r="S24" s="61">
        <f>午餐設計表!R26</f>
        <v>0.5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 t="str">
        <f>午餐設計表!H27</f>
        <v>紅蘿蔔(切中丁)</v>
      </c>
      <c r="I25" s="67"/>
      <c r="J25" s="61">
        <f>午餐設計表!I27</f>
        <v>0.1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45.1 g</v>
      </c>
      <c r="V25" s="68" t="s">
        <v>47</v>
      </c>
      <c r="W25" s="64" t="str">
        <f>午餐設計表!X27</f>
        <v>2.5份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834大卡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藥膳豆筍</v>
      </c>
      <c r="F28" s="53"/>
      <c r="G28" s="53"/>
      <c r="H28" s="53" t="str">
        <f>午餐設計表!H31</f>
        <v>絲瓜針菇</v>
      </c>
      <c r="I28" s="53"/>
      <c r="J28" s="53"/>
      <c r="K28" s="53" t="str">
        <f>午餐設計表!K31</f>
        <v>清炒櫛瓜</v>
      </c>
      <c r="L28" s="53"/>
      <c r="M28" s="53"/>
      <c r="N28" s="53" t="str">
        <f>午餐設計表!N31</f>
        <v>炒履歷油菜</v>
      </c>
      <c r="O28" s="53"/>
      <c r="P28" s="53"/>
      <c r="Q28" s="53" t="str">
        <f>午餐設計表!Q31</f>
        <v>味噌海芽湯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 t="str">
        <f>午餐設計表!X31</f>
        <v>6.5份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山藥(去皮)</v>
      </c>
      <c r="F29" s="60"/>
      <c r="G29" s="61">
        <f>午餐設計表!F32</f>
        <v>1</v>
      </c>
      <c r="H29" s="58" t="str">
        <f>午餐設計表!H32</f>
        <v>絲瓜(切片)</v>
      </c>
      <c r="I29" s="58"/>
      <c r="J29" s="59">
        <f>午餐設計表!I32</f>
        <v>2</v>
      </c>
      <c r="K29" s="60" t="str">
        <f>午餐設計表!K32</f>
        <v>櫛瓜(QR)</v>
      </c>
      <c r="L29" s="60"/>
      <c r="M29" s="61">
        <f>午餐設計表!L32</f>
        <v>3</v>
      </c>
      <c r="N29" s="60" t="str">
        <f>午餐設計表!N32</f>
        <v>履歷油菜(切實重)</v>
      </c>
      <c r="O29" s="60"/>
      <c r="P29" s="61">
        <f>午餐設計表!O32</f>
        <v>1.8</v>
      </c>
      <c r="Q29" s="58" t="str">
        <f>午餐設計表!Q32</f>
        <v>味噌(140g/包)</v>
      </c>
      <c r="R29" s="60"/>
      <c r="S29" s="61">
        <f>午餐設計表!R32</f>
        <v>2</v>
      </c>
      <c r="T29" s="370"/>
      <c r="U29" s="62" t="str">
        <f>午餐設計表!V32</f>
        <v>112.6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24</v>
      </c>
      <c r="B30" s="60"/>
      <c r="C30" s="60"/>
      <c r="D30" s="60"/>
      <c r="E30" s="60" t="str">
        <f>午餐設計表!E33</f>
        <v>藥膳包(十全)(小包60g)</v>
      </c>
      <c r="F30" s="60"/>
      <c r="G30" s="61">
        <f>午餐設計表!F33</f>
        <v>1</v>
      </c>
      <c r="H30" s="58" t="str">
        <f>午餐設計表!H33</f>
        <v>金針菇(QR)</v>
      </c>
      <c r="I30" s="58"/>
      <c r="J30" s="59">
        <f>午餐設計表!I33</f>
        <v>0.3</v>
      </c>
      <c r="K30" s="60" t="str">
        <f>午餐設計表!K33</f>
        <v>鴻喜菇(QR)</v>
      </c>
      <c r="L30" s="60"/>
      <c r="M30" s="61">
        <f>午餐設計表!L33</f>
        <v>0.3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封口豆腐(1.2K)非基因榮洲</v>
      </c>
      <c r="R30" s="60"/>
      <c r="S30" s="61">
        <f>午餐設計表!R33</f>
        <v>1</v>
      </c>
      <c r="T30" s="370"/>
      <c r="U30" s="65" t="s">
        <v>40</v>
      </c>
      <c r="V30" s="66" t="s">
        <v>41</v>
      </c>
      <c r="W30" s="64" t="str">
        <f>午餐設計表!X33</f>
        <v>1.7份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豆筍</v>
      </c>
      <c r="F31" s="67"/>
      <c r="G31" s="61">
        <f>午餐設計表!F34</f>
        <v>1</v>
      </c>
      <c r="H31" s="58" t="str">
        <f>午餐設計表!H34</f>
        <v>紅蘿蔔(切絲)</v>
      </c>
      <c r="I31" s="58"/>
      <c r="J31" s="59">
        <f>午餐設計表!I34</f>
        <v>0.1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海帶芽(乾)(兩)(廠牌/日期)</v>
      </c>
      <c r="R31" s="67"/>
      <c r="S31" s="61">
        <f>午餐設計表!R34</f>
        <v>1</v>
      </c>
      <c r="T31" s="370"/>
      <c r="U31" s="62" t="str">
        <f>午餐設計表!V33</f>
        <v>24.3 g</v>
      </c>
      <c r="V31" s="66" t="s">
        <v>43</v>
      </c>
      <c r="W31" s="64" t="str">
        <f>午餐設計表!X34</f>
        <v>3.4份</v>
      </c>
    </row>
    <row r="32" spans="1:23" ht="27.75" customHeight="1" x14ac:dyDescent="0.4">
      <c r="A32" s="374" t="s">
        <v>52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薑絲(0.6K/包)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32.3 g</v>
      </c>
      <c r="V33" s="68" t="s">
        <v>47</v>
      </c>
      <c r="W33" s="64" t="str">
        <f>午餐設計表!X36</f>
        <v>2.0份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796大卡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滷蘭花干</v>
      </c>
      <c r="F36" s="53"/>
      <c r="G36" s="53"/>
      <c r="H36" s="53" t="str">
        <f>午餐設計表!H40</f>
        <v>白醬馬鈴薯</v>
      </c>
      <c r="I36" s="53"/>
      <c r="J36" s="53"/>
      <c r="K36" s="53" t="str">
        <f>午餐設計表!K40</f>
        <v>滷蛋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雙圓甜湯</v>
      </c>
      <c r="R36" s="53"/>
      <c r="S36" s="53"/>
      <c r="T36" s="369" t="str">
        <f>午餐設計表!T40</f>
        <v>蘋果(精進)</v>
      </c>
      <c r="U36" s="54" t="s">
        <v>36</v>
      </c>
      <c r="V36" s="55" t="s">
        <v>37</v>
      </c>
      <c r="W36" s="56" t="str">
        <f>午餐設計表!X40</f>
        <v>4.8份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蘭花干(素)</v>
      </c>
      <c r="F37" s="58"/>
      <c r="G37" s="61">
        <f>午餐設計表!F41</f>
        <v>1.2</v>
      </c>
      <c r="H37" s="58" t="str">
        <f>午餐設計表!H41</f>
        <v>洋芋(切中丁)</v>
      </c>
      <c r="I37" s="60"/>
      <c r="J37" s="59">
        <f>午餐設計表!I41</f>
        <v>2</v>
      </c>
      <c r="K37" s="60" t="str">
        <f>午餐設計表!K41</f>
        <v>滷雞蛋(國產:台灣)</v>
      </c>
      <c r="L37" s="58"/>
      <c r="M37" s="61">
        <f>午餐設計表!L41</f>
        <v>21</v>
      </c>
      <c r="N37" s="60" t="str">
        <f>午餐設計表!N41</f>
        <v>有機荷葉白菜(尚紘-彰)(切實重)</v>
      </c>
      <c r="O37" s="58"/>
      <c r="P37" s="61">
        <f>午餐設計表!O41</f>
        <v>1.8</v>
      </c>
      <c r="Q37" s="83" t="str">
        <f>午餐設計表!Q41</f>
        <v>二砂台糖(1K/包)</v>
      </c>
      <c r="R37" s="60"/>
      <c r="S37" s="61">
        <f>午餐設計表!R41</f>
        <v>0</v>
      </c>
      <c r="T37" s="370"/>
      <c r="U37" s="62" t="str">
        <f>午餐設計表!V41</f>
        <v>113.8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25</v>
      </c>
      <c r="B38" s="58"/>
      <c r="C38" s="58"/>
      <c r="D38" s="58"/>
      <c r="E38" s="60" t="str">
        <f>午餐設計表!E42</f>
        <v>菜頭(切大丁)</v>
      </c>
      <c r="F38" s="58"/>
      <c r="G38" s="61">
        <f>午餐設計表!F42</f>
        <v>0.8</v>
      </c>
      <c r="H38" s="58" t="str">
        <f>午餐設計表!H42</f>
        <v>素濃湯粉(120g包)</v>
      </c>
      <c r="I38" s="60"/>
      <c r="J38" s="59">
        <f>午餐設計表!I42</f>
        <v>1</v>
      </c>
      <c r="K38" s="60" t="str">
        <f>午餐設計表!K42</f>
        <v>滷雞蛋(國產:台灣)(備品)</v>
      </c>
      <c r="L38" s="58"/>
      <c r="M38" s="84">
        <f>午餐設計表!L42</f>
        <v>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冬瓜塊小(0.6K)</v>
      </c>
      <c r="R38" s="86"/>
      <c r="S38" s="61">
        <f>午餐設計表!R42</f>
        <v>0</v>
      </c>
      <c r="T38" s="370"/>
      <c r="U38" s="65" t="s">
        <v>40</v>
      </c>
      <c r="V38" s="66" t="s">
        <v>41</v>
      </c>
      <c r="W38" s="64" t="str">
        <f>午餐設計表!X42</f>
        <v>2.8份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紅蘿蔔(切中丁)</v>
      </c>
      <c r="F39" s="58"/>
      <c r="G39" s="61">
        <f>午餐設計表!F43</f>
        <v>0.1</v>
      </c>
      <c r="H39" s="58" t="str">
        <f>午餐設計表!H43</f>
        <v>毛豆仁(冷凍)</v>
      </c>
      <c r="I39" s="67"/>
      <c r="J39" s="59">
        <f>午餐設計表!I43</f>
        <v>0.3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大粉圓</v>
      </c>
      <c r="R39" s="86"/>
      <c r="S39" s="61">
        <f>午餐設計表!R43</f>
        <v>0</v>
      </c>
      <c r="T39" s="370"/>
      <c r="U39" s="62" t="str">
        <f>午餐設計表!V42</f>
        <v>25.9 g</v>
      </c>
      <c r="V39" s="66" t="s">
        <v>43</v>
      </c>
      <c r="W39" s="64" t="str">
        <f>午餐設計表!X43</f>
        <v>1.3份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紅蘿蔔(切小丁)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白玉粉圓(Ｋ)(日期)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 t="str">
        <f>午餐設計表!V43</f>
        <v>33.9 g</v>
      </c>
      <c r="V41" s="68" t="s">
        <v>47</v>
      </c>
      <c r="W41" s="64" t="str">
        <f>午餐設計表!X45</f>
        <v>1.5份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 t="str">
        <f>午餐設計表!V40</f>
        <v>825大卡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113學年度第1學期第9週素食菜單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21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22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23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10</v>
      </c>
      <c r="AK2" s="134" t="s">
        <v>3</v>
      </c>
      <c r="AL2" s="134">
        <f>午餐設計表!B33</f>
        <v>24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25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21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21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紫米飯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21</v>
      </c>
      <c r="AF4" s="385"/>
      <c r="AG4" s="386"/>
      <c r="AH4" s="387"/>
      <c r="AI4" s="141" t="s">
        <v>2</v>
      </c>
      <c r="AJ4" s="385" t="str">
        <f>午餐設計表!D31</f>
        <v>紫米飯</v>
      </c>
      <c r="AK4" s="386"/>
      <c r="AL4" s="386"/>
      <c r="AM4" s="386"/>
      <c r="AN4" s="386"/>
      <c r="AO4" s="391"/>
      <c r="AP4" s="144">
        <f>午餐設計表!B39</f>
        <v>21</v>
      </c>
      <c r="AQ4" s="390"/>
      <c r="AR4" s="386"/>
      <c r="AS4" s="387"/>
      <c r="AT4" s="139" t="s">
        <v>2</v>
      </c>
      <c r="AU4" s="385" t="str">
        <f>午餐設計表!D40</f>
        <v>燕麥飯</v>
      </c>
      <c r="AV4" s="386"/>
      <c r="AW4" s="386"/>
      <c r="AX4" s="386"/>
      <c r="AY4" s="386"/>
      <c r="AZ4" s="391"/>
      <c r="BA4" s="144">
        <f>午餐設計表!B48</f>
        <v>21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桂竹筍炒鮮菇</v>
      </c>
      <c r="C6" s="402" t="str">
        <f>午餐設計表!E5</f>
        <v>熟桂竹筍(切)淨重</v>
      </c>
      <c r="D6" s="402"/>
      <c r="E6" s="402"/>
      <c r="F6" s="402"/>
      <c r="G6" s="153">
        <f>午餐設計表!F5</f>
        <v>1.5</v>
      </c>
      <c r="H6" s="154" t="str">
        <f>午餐設計表!G5</f>
        <v>公斤</v>
      </c>
      <c r="I6" s="155">
        <f t="shared" ref="I6:I12" si="0">G6*1000/$I$4</f>
        <v>71.428571428571431</v>
      </c>
      <c r="J6" s="156"/>
      <c r="K6" s="157"/>
      <c r="L6" s="157">
        <f t="shared" ref="L6:L35" si="1">G6*K6</f>
        <v>0</v>
      </c>
      <c r="M6" s="403" t="str">
        <f>午餐設計表!E13</f>
        <v>炸時蔬</v>
      </c>
      <c r="N6" s="402" t="str">
        <f>午餐設計表!E14</f>
        <v>杏鮑菇(A)(QR)</v>
      </c>
      <c r="O6" s="402"/>
      <c r="P6" s="402"/>
      <c r="Q6" s="402"/>
      <c r="R6" s="158">
        <f>午餐設計表!F14</f>
        <v>1.5</v>
      </c>
      <c r="S6" s="159" t="str">
        <f>午餐設計表!G14</f>
        <v>公斤</v>
      </c>
      <c r="T6" s="160">
        <f t="shared" ref="T6:T12" si="2">R6*1000/$T$4</f>
        <v>71.428571428571431</v>
      </c>
      <c r="U6" s="160"/>
      <c r="V6" s="161"/>
      <c r="W6" s="162">
        <f t="shared" ref="W6:W35" si="3">V6*R6</f>
        <v>0</v>
      </c>
      <c r="X6" s="403" t="str">
        <f>午餐設計表!E22</f>
        <v>白菜獅子頭</v>
      </c>
      <c r="Y6" s="402" t="str">
        <f>午餐設計表!E23</f>
        <v>素獅子頭(pc)</v>
      </c>
      <c r="Z6" s="402"/>
      <c r="AA6" s="402"/>
      <c r="AB6" s="402"/>
      <c r="AC6" s="163">
        <f>午餐設計表!F23</f>
        <v>21</v>
      </c>
      <c r="AD6" s="164" t="str">
        <f>午餐設計表!G23</f>
        <v>粒</v>
      </c>
      <c r="AE6" s="165">
        <f t="shared" ref="AE6:AE12" si="4">AC6*1000/$AE$4</f>
        <v>1000</v>
      </c>
      <c r="AF6" s="165"/>
      <c r="AG6" s="166"/>
      <c r="AH6" s="167">
        <f t="shared" ref="AH6:AH35" si="5">AG6*AC6</f>
        <v>0</v>
      </c>
      <c r="AI6" s="403" t="str">
        <f>午餐設計表!E31</f>
        <v>藥膳豆筍</v>
      </c>
      <c r="AJ6" s="402" t="str">
        <f>午餐設計表!E32</f>
        <v>山藥(去皮)</v>
      </c>
      <c r="AK6" s="402"/>
      <c r="AL6" s="402"/>
      <c r="AM6" s="402"/>
      <c r="AN6" s="158">
        <f>午餐設計表!F32</f>
        <v>1</v>
      </c>
      <c r="AO6" s="168" t="str">
        <f>午餐設計表!G32</f>
        <v>公斤</v>
      </c>
      <c r="AP6" s="169">
        <f t="shared" ref="AP6:AP12" si="6">AN6*1000/$AP$4</f>
        <v>47.61904761904762</v>
      </c>
      <c r="AQ6" s="170"/>
      <c r="AR6" s="168"/>
      <c r="AS6" s="171">
        <f t="shared" ref="AS6:AS27" si="7">AR6*AN6</f>
        <v>0</v>
      </c>
      <c r="AT6" s="399" t="str">
        <f>午餐設計表!E40</f>
        <v>滷蘭花干</v>
      </c>
      <c r="AU6" s="402" t="str">
        <f>午餐設計表!E41</f>
        <v>蘭花干(素)</v>
      </c>
      <c r="AV6" s="402"/>
      <c r="AW6" s="402"/>
      <c r="AX6" s="402"/>
      <c r="AY6" s="172">
        <f>午餐設計表!F41</f>
        <v>1.2</v>
      </c>
      <c r="AZ6" s="159" t="str">
        <f>午餐設計表!G41</f>
        <v>公斤</v>
      </c>
      <c r="BA6" s="173">
        <f t="shared" ref="BA6:BA12" si="8">AY6*1000/$BA$4</f>
        <v>57.142857142857146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美白菇(QR)</v>
      </c>
      <c r="D7" s="406"/>
      <c r="E7" s="406"/>
      <c r="F7" s="406"/>
      <c r="G7" s="175">
        <f>午餐設計表!F6</f>
        <v>0.3</v>
      </c>
      <c r="H7" s="176" t="str">
        <f>午餐設計表!G6</f>
        <v>公斤</v>
      </c>
      <c r="I7" s="177">
        <f t="shared" si="0"/>
        <v>14.285714285714286</v>
      </c>
      <c r="J7" s="177"/>
      <c r="K7" s="178"/>
      <c r="L7" s="157">
        <f t="shared" si="1"/>
        <v>0</v>
      </c>
      <c r="M7" s="404"/>
      <c r="N7" s="406" t="str">
        <f>午餐設計表!E15</f>
        <v>蕃薯(切厚片)-炸</v>
      </c>
      <c r="O7" s="406"/>
      <c r="P7" s="406"/>
      <c r="Q7" s="406"/>
      <c r="R7" s="179">
        <f>午餐設計表!F15</f>
        <v>1.5</v>
      </c>
      <c r="S7" s="180" t="str">
        <f>午餐設計表!G15</f>
        <v>公斤</v>
      </c>
      <c r="T7" s="181">
        <f t="shared" si="2"/>
        <v>71.428571428571431</v>
      </c>
      <c r="U7" s="181"/>
      <c r="V7" s="182"/>
      <c r="W7" s="183">
        <f t="shared" si="3"/>
        <v>0</v>
      </c>
      <c r="X7" s="404"/>
      <c r="Y7" s="406" t="str">
        <f>午餐設計表!E24</f>
        <v>素獅子頭(pc-備品)</v>
      </c>
      <c r="Z7" s="406"/>
      <c r="AA7" s="406"/>
      <c r="AB7" s="406"/>
      <c r="AC7" s="184">
        <f>午餐設計表!F24</f>
        <v>5</v>
      </c>
      <c r="AD7" s="185" t="str">
        <f>午餐設計表!G24</f>
        <v>粒</v>
      </c>
      <c r="AE7" s="186">
        <f t="shared" si="4"/>
        <v>238.0952380952381</v>
      </c>
      <c r="AF7" s="186"/>
      <c r="AG7" s="187"/>
      <c r="AH7" s="188">
        <f t="shared" si="5"/>
        <v>0</v>
      </c>
      <c r="AI7" s="404"/>
      <c r="AJ7" s="406" t="str">
        <f>午餐設計表!E33</f>
        <v>藥膳包(十全)(小包60g)</v>
      </c>
      <c r="AK7" s="406"/>
      <c r="AL7" s="406"/>
      <c r="AM7" s="406"/>
      <c r="AN7" s="179">
        <f>午餐設計表!F33</f>
        <v>1</v>
      </c>
      <c r="AO7" s="189" t="str">
        <f>午餐設計表!G33</f>
        <v>包</v>
      </c>
      <c r="AP7" s="190">
        <f t="shared" si="6"/>
        <v>47.61904761904762</v>
      </c>
      <c r="AQ7" s="191"/>
      <c r="AR7" s="189"/>
      <c r="AS7" s="192">
        <f t="shared" si="7"/>
        <v>0</v>
      </c>
      <c r="AT7" s="400"/>
      <c r="AU7" s="406" t="str">
        <f>午餐設計表!E42</f>
        <v>菜頭(切大丁)</v>
      </c>
      <c r="AV7" s="406"/>
      <c r="AW7" s="406"/>
      <c r="AX7" s="406"/>
      <c r="AY7" s="193">
        <f>午餐設計表!F42</f>
        <v>0.8</v>
      </c>
      <c r="AZ7" s="180" t="str">
        <f>午餐設計表!G42</f>
        <v>公斤</v>
      </c>
      <c r="BA7" s="194">
        <f t="shared" si="8"/>
        <v>38.095238095238095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 t="str">
        <f>午餐設計表!E7</f>
        <v>木耳(切絲)</v>
      </c>
      <c r="D8" s="406"/>
      <c r="E8" s="406"/>
      <c r="F8" s="406"/>
      <c r="G8" s="175">
        <f>午餐設計表!F7</f>
        <v>0.1</v>
      </c>
      <c r="H8" s="176" t="str">
        <f>午餐設計表!G7</f>
        <v>公斤</v>
      </c>
      <c r="I8" s="177">
        <f t="shared" si="0"/>
        <v>4.7619047619047619</v>
      </c>
      <c r="J8" s="177"/>
      <c r="K8" s="178"/>
      <c r="L8" s="157">
        <f t="shared" si="1"/>
        <v>0</v>
      </c>
      <c r="M8" s="404"/>
      <c r="N8" s="406" t="str">
        <f>午餐設計表!E16</f>
        <v>素食用酥炸粉(1K/包)</v>
      </c>
      <c r="O8" s="406"/>
      <c r="P8" s="406"/>
      <c r="Q8" s="406"/>
      <c r="R8" s="179">
        <f>午餐設計表!F16</f>
        <v>1</v>
      </c>
      <c r="S8" s="180" t="str">
        <f>午餐設計表!G16</f>
        <v>包</v>
      </c>
      <c r="T8" s="181">
        <f t="shared" si="2"/>
        <v>47.61904761904762</v>
      </c>
      <c r="U8" s="181"/>
      <c r="V8" s="182"/>
      <c r="W8" s="183">
        <f t="shared" si="3"/>
        <v>0</v>
      </c>
      <c r="X8" s="404"/>
      <c r="Y8" s="406" t="str">
        <f>午餐設計表!E25</f>
        <v>大白菜(切實重)</v>
      </c>
      <c r="Z8" s="406"/>
      <c r="AA8" s="406"/>
      <c r="AB8" s="406"/>
      <c r="AC8" s="184">
        <f>午餐設計表!F25</f>
        <v>0.6</v>
      </c>
      <c r="AD8" s="185" t="str">
        <f>午餐設計表!G25</f>
        <v>公斤</v>
      </c>
      <c r="AE8" s="186">
        <f t="shared" si="4"/>
        <v>28.571428571428573</v>
      </c>
      <c r="AF8" s="186"/>
      <c r="AG8" s="187"/>
      <c r="AH8" s="188">
        <f t="shared" si="5"/>
        <v>0</v>
      </c>
      <c r="AI8" s="404"/>
      <c r="AJ8" s="406" t="str">
        <f>午餐設計表!E34</f>
        <v>豆筍</v>
      </c>
      <c r="AK8" s="406"/>
      <c r="AL8" s="406"/>
      <c r="AM8" s="406"/>
      <c r="AN8" s="179">
        <f>午餐設計表!F34</f>
        <v>1</v>
      </c>
      <c r="AO8" s="189" t="str">
        <f>午餐設計表!G34</f>
        <v>公斤</v>
      </c>
      <c r="AP8" s="190">
        <f t="shared" si="6"/>
        <v>47.61904761904762</v>
      </c>
      <c r="AQ8" s="191"/>
      <c r="AR8" s="189"/>
      <c r="AS8" s="192">
        <f t="shared" si="7"/>
        <v>0</v>
      </c>
      <c r="AT8" s="400"/>
      <c r="AU8" s="406" t="str">
        <f>午餐設計表!E43</f>
        <v>紅蘿蔔(切中丁)</v>
      </c>
      <c r="AV8" s="406"/>
      <c r="AW8" s="406"/>
      <c r="AX8" s="406"/>
      <c r="AY8" s="193">
        <f>午餐設計表!F43</f>
        <v>0.1</v>
      </c>
      <c r="AZ8" s="180" t="str">
        <f>午餐設計表!G43</f>
        <v>公斤</v>
      </c>
      <c r="BA8" s="194">
        <f t="shared" si="8"/>
        <v>4.7619047619047619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 t="str">
        <f>午餐設計表!E8</f>
        <v>紅蘿蔔(切絲)</v>
      </c>
      <c r="D9" s="406"/>
      <c r="E9" s="406"/>
      <c r="F9" s="406"/>
      <c r="G9" s="175">
        <f>午餐設計表!F8</f>
        <v>0.1</v>
      </c>
      <c r="H9" s="176" t="str">
        <f>午餐設計表!G8</f>
        <v>公斤</v>
      </c>
      <c r="I9" s="177">
        <f t="shared" si="0"/>
        <v>4.7619047619047619</v>
      </c>
      <c r="J9" s="177"/>
      <c r="K9" s="178"/>
      <c r="L9" s="157">
        <f t="shared" si="1"/>
        <v>0</v>
      </c>
      <c r="M9" s="404"/>
      <c r="N9" s="406" t="str">
        <f>午餐設計表!E17</f>
        <v>小黃瓜</v>
      </c>
      <c r="O9" s="406"/>
      <c r="P9" s="406"/>
      <c r="Q9" s="406"/>
      <c r="R9" s="179">
        <f>午餐設計表!F17</f>
        <v>0.5</v>
      </c>
      <c r="S9" s="180" t="str">
        <f>午餐設計表!G17</f>
        <v>公斤</v>
      </c>
      <c r="T9" s="181">
        <f t="shared" si="2"/>
        <v>23.80952380952381</v>
      </c>
      <c r="U9" s="181"/>
      <c r="V9" s="182"/>
      <c r="W9" s="183">
        <f t="shared" si="3"/>
        <v>0</v>
      </c>
      <c r="X9" s="404"/>
      <c r="Y9" s="406" t="str">
        <f>午餐設計表!E26</f>
        <v>木耳(切絲)</v>
      </c>
      <c r="Z9" s="406"/>
      <c r="AA9" s="406"/>
      <c r="AB9" s="406"/>
      <c r="AC9" s="184">
        <f>午餐設計表!F26</f>
        <v>0.1</v>
      </c>
      <c r="AD9" s="185" t="str">
        <f>午餐設計表!G26</f>
        <v>公斤</v>
      </c>
      <c r="AE9" s="186">
        <f t="shared" si="4"/>
        <v>4.7619047619047619</v>
      </c>
      <c r="AF9" s="186"/>
      <c r="AG9" s="187"/>
      <c r="AH9" s="188">
        <f t="shared" si="5"/>
        <v>0</v>
      </c>
      <c r="AI9" s="404"/>
      <c r="AJ9" s="406">
        <f>午餐設計表!E35</f>
        <v>0</v>
      </c>
      <c r="AK9" s="406"/>
      <c r="AL9" s="406"/>
      <c r="AM9" s="406"/>
      <c r="AN9" s="179">
        <f>午餐設計表!F35</f>
        <v>0</v>
      </c>
      <c r="AO9" s="189">
        <f>午餐設計表!G35</f>
        <v>0</v>
      </c>
      <c r="AP9" s="190">
        <f t="shared" si="6"/>
        <v>0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>
        <f>午餐設計表!E9</f>
        <v>0</v>
      </c>
      <c r="D10" s="406"/>
      <c r="E10" s="406"/>
      <c r="F10" s="40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4"/>
      <c r="N10" s="406">
        <f>午餐設計表!E18</f>
        <v>0</v>
      </c>
      <c r="O10" s="406"/>
      <c r="P10" s="406"/>
      <c r="Q10" s="406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4"/>
      <c r="AJ10" s="406">
        <f>午餐設計表!E36</f>
        <v>0</v>
      </c>
      <c r="AK10" s="406"/>
      <c r="AL10" s="406"/>
      <c r="AM10" s="406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>
        <f>午餐設計表!E37</f>
        <v>0</v>
      </c>
      <c r="AK11" s="406"/>
      <c r="AL11" s="406"/>
      <c r="AM11" s="406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>
        <f>午餐設計表!E38</f>
        <v>0</v>
      </c>
      <c r="AK12" s="406"/>
      <c r="AL12" s="406"/>
      <c r="AM12" s="406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糖醋四角油腐</v>
      </c>
      <c r="C15" s="402" t="str">
        <f>午餐設計表!H5</f>
        <v>四角油豆腐(大)榮洲(pc)</v>
      </c>
      <c r="D15" s="402"/>
      <c r="E15" s="402"/>
      <c r="F15" s="402"/>
      <c r="G15" s="158">
        <f>午餐設計表!I5</f>
        <v>21</v>
      </c>
      <c r="H15" s="226" t="str">
        <f>午餐設計表!J5</f>
        <v>個</v>
      </c>
      <c r="I15" s="155">
        <f t="shared" ref="I15:I21" si="10">G15*1000/$I$4</f>
        <v>1000</v>
      </c>
      <c r="J15" s="155"/>
      <c r="K15" s="157"/>
      <c r="L15" s="157">
        <f t="shared" si="1"/>
        <v>0</v>
      </c>
      <c r="M15" s="411" t="str">
        <f>午餐設計表!H13</f>
        <v>紅蘿蔔炒蛋</v>
      </c>
      <c r="N15" s="402" t="str">
        <f>午餐設計表!H14</f>
        <v>洗選蛋(QR)</v>
      </c>
      <c r="O15" s="402"/>
      <c r="P15" s="402"/>
      <c r="Q15" s="402"/>
      <c r="R15" s="158">
        <f>午餐設計表!I14</f>
        <v>1.2</v>
      </c>
      <c r="S15" s="159" t="str">
        <f>午餐設計表!J14</f>
        <v>公斤</v>
      </c>
      <c r="T15" s="160">
        <f t="shared" ref="T15:T21" si="11">R15*1000/$T$4</f>
        <v>57.142857142857146</v>
      </c>
      <c r="U15" s="160"/>
      <c r="V15" s="161"/>
      <c r="W15" s="162">
        <f t="shared" si="3"/>
        <v>0</v>
      </c>
      <c r="X15" s="411" t="str">
        <f>午餐設計表!H22</f>
        <v>蘿蔔燒豆輪</v>
      </c>
      <c r="Y15" s="402" t="str">
        <f>午餐設計表!H23</f>
        <v>菜頭(切大丁)</v>
      </c>
      <c r="Z15" s="402"/>
      <c r="AA15" s="402"/>
      <c r="AB15" s="402"/>
      <c r="AC15" s="158">
        <f>午餐設計表!I23</f>
        <v>1</v>
      </c>
      <c r="AD15" s="159" t="str">
        <f>午餐設計表!J23</f>
        <v>公斤</v>
      </c>
      <c r="AE15" s="165">
        <f t="shared" ref="AE15:AE21" si="12">AC15*1000/$AE$4</f>
        <v>47.61904761904762</v>
      </c>
      <c r="AF15" s="165"/>
      <c r="AG15" s="166"/>
      <c r="AH15" s="167">
        <f t="shared" si="5"/>
        <v>0</v>
      </c>
      <c r="AI15" s="411" t="str">
        <f>午餐設計表!H31</f>
        <v>絲瓜針菇</v>
      </c>
      <c r="AJ15" s="402" t="str">
        <f>午餐設計表!H32</f>
        <v>絲瓜(切片)</v>
      </c>
      <c r="AK15" s="402"/>
      <c r="AL15" s="402"/>
      <c r="AM15" s="402"/>
      <c r="AN15" s="158">
        <f>午餐設計表!I32</f>
        <v>2</v>
      </c>
      <c r="AO15" s="227" t="str">
        <f>午餐設計表!J32</f>
        <v>公斤</v>
      </c>
      <c r="AP15" s="169">
        <f t="shared" ref="AP15:AP21" si="13">AN15*1000/$AP$4</f>
        <v>95.238095238095241</v>
      </c>
      <c r="AQ15" s="170"/>
      <c r="AR15" s="228"/>
      <c r="AS15" s="229">
        <f t="shared" si="7"/>
        <v>0</v>
      </c>
      <c r="AT15" s="408" t="str">
        <f>午餐設計表!H40</f>
        <v>白醬馬鈴薯</v>
      </c>
      <c r="AU15" s="402" t="str">
        <f>午餐設計表!H41</f>
        <v>洋芋(切中丁)</v>
      </c>
      <c r="AV15" s="402"/>
      <c r="AW15" s="402"/>
      <c r="AX15" s="402"/>
      <c r="AY15" s="172">
        <f>午餐設計表!I41</f>
        <v>2</v>
      </c>
      <c r="AZ15" s="230" t="str">
        <f>午餐設計表!J41</f>
        <v>公斤</v>
      </c>
      <c r="BA15" s="173">
        <f t="shared" ref="BA15:BA21" si="14">AY15*1000/$BA$4</f>
        <v>95.238095238095241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四角油豆腐(大)榮洲備品</v>
      </c>
      <c r="D16" s="406"/>
      <c r="E16" s="406"/>
      <c r="F16" s="406"/>
      <c r="G16" s="179">
        <f>午餐設計表!I6</f>
        <v>5</v>
      </c>
      <c r="H16" s="232" t="str">
        <f>午餐設計表!J6</f>
        <v>個</v>
      </c>
      <c r="I16" s="177">
        <f t="shared" si="10"/>
        <v>238.0952380952381</v>
      </c>
      <c r="J16" s="177"/>
      <c r="K16" s="178"/>
      <c r="L16" s="157">
        <f t="shared" si="1"/>
        <v>0</v>
      </c>
      <c r="M16" s="412"/>
      <c r="N16" s="406" t="str">
        <f>午餐設計表!H15</f>
        <v>紅蘿蔔(切絲)</v>
      </c>
      <c r="O16" s="406"/>
      <c r="P16" s="406"/>
      <c r="Q16" s="406"/>
      <c r="R16" s="179">
        <f>午餐設計表!I15</f>
        <v>0.6</v>
      </c>
      <c r="S16" s="180" t="str">
        <f>午餐設計表!J15</f>
        <v>公斤</v>
      </c>
      <c r="T16" s="181">
        <f t="shared" si="11"/>
        <v>28.571428571428573</v>
      </c>
      <c r="U16" s="181"/>
      <c r="V16" s="182"/>
      <c r="W16" s="183">
        <f t="shared" si="3"/>
        <v>0</v>
      </c>
      <c r="X16" s="412"/>
      <c r="Y16" s="406" t="str">
        <f>午餐設計表!H24</f>
        <v>小豆輪(特小)</v>
      </c>
      <c r="Z16" s="406"/>
      <c r="AA16" s="406"/>
      <c r="AB16" s="406"/>
      <c r="AC16" s="179">
        <f>午餐設計表!I24</f>
        <v>0.3</v>
      </c>
      <c r="AD16" s="180" t="str">
        <f>午餐設計表!J24</f>
        <v>公斤</v>
      </c>
      <c r="AE16" s="186">
        <f t="shared" si="12"/>
        <v>14.285714285714286</v>
      </c>
      <c r="AF16" s="186"/>
      <c r="AG16" s="187"/>
      <c r="AH16" s="188">
        <f t="shared" si="5"/>
        <v>0</v>
      </c>
      <c r="AI16" s="412"/>
      <c r="AJ16" s="406" t="str">
        <f>午餐設計表!H33</f>
        <v>金針菇(QR)</v>
      </c>
      <c r="AK16" s="406"/>
      <c r="AL16" s="406"/>
      <c r="AM16" s="406"/>
      <c r="AN16" s="179">
        <f>午餐設計表!I33</f>
        <v>0.3</v>
      </c>
      <c r="AO16" s="233" t="str">
        <f>午餐設計表!J33</f>
        <v>公斤</v>
      </c>
      <c r="AP16" s="190">
        <f t="shared" si="13"/>
        <v>14.285714285714286</v>
      </c>
      <c r="AQ16" s="191"/>
      <c r="AR16" s="189"/>
      <c r="AS16" s="192">
        <f t="shared" si="7"/>
        <v>0</v>
      </c>
      <c r="AT16" s="409"/>
      <c r="AU16" s="406" t="str">
        <f>午餐設計表!H42</f>
        <v>素濃湯粉(120g包)</v>
      </c>
      <c r="AV16" s="406"/>
      <c r="AW16" s="406"/>
      <c r="AX16" s="406"/>
      <c r="AY16" s="193">
        <f>午餐設計表!I42</f>
        <v>1</v>
      </c>
      <c r="AZ16" s="234" t="str">
        <f>午餐設計表!J42</f>
        <v>包</v>
      </c>
      <c r="BA16" s="194">
        <f t="shared" si="14"/>
        <v>47.61904761904762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 t="str">
        <f>午餐設計表!H7</f>
        <v>三色豆(CAS-1k/包)</v>
      </c>
      <c r="D17" s="406"/>
      <c r="E17" s="406"/>
      <c r="F17" s="406"/>
      <c r="G17" s="179">
        <f>午餐設計表!I7</f>
        <v>0.3</v>
      </c>
      <c r="H17" s="232" t="str">
        <f>午餐設計表!J7</f>
        <v>公斤</v>
      </c>
      <c r="I17" s="177">
        <f t="shared" si="10"/>
        <v>14.285714285714286</v>
      </c>
      <c r="J17" s="177"/>
      <c r="K17" s="178"/>
      <c r="L17" s="157">
        <f t="shared" si="1"/>
        <v>0</v>
      </c>
      <c r="M17" s="412"/>
      <c r="N17" s="406">
        <f>午餐設計表!H16</f>
        <v>0</v>
      </c>
      <c r="O17" s="406"/>
      <c r="P17" s="406"/>
      <c r="Q17" s="406"/>
      <c r="R17" s="179">
        <f>午餐設計表!I16</f>
        <v>0</v>
      </c>
      <c r="S17" s="180">
        <f>午餐設計表!J16</f>
        <v>0</v>
      </c>
      <c r="T17" s="181">
        <f t="shared" si="11"/>
        <v>0</v>
      </c>
      <c r="U17" s="181"/>
      <c r="V17" s="182"/>
      <c r="W17" s="183">
        <f t="shared" si="3"/>
        <v>0</v>
      </c>
      <c r="X17" s="412"/>
      <c r="Y17" s="406" t="str">
        <f>午餐設計表!H25</f>
        <v>杏鮑菇(A)(QR)</v>
      </c>
      <c r="Z17" s="406"/>
      <c r="AA17" s="406"/>
      <c r="AB17" s="406"/>
      <c r="AC17" s="179">
        <f>午餐設計表!I25</f>
        <v>0.3</v>
      </c>
      <c r="AD17" s="180" t="str">
        <f>午餐設計表!J25</f>
        <v>公斤</v>
      </c>
      <c r="AE17" s="186">
        <f t="shared" si="12"/>
        <v>14.285714285714286</v>
      </c>
      <c r="AF17" s="186"/>
      <c r="AG17" s="187"/>
      <c r="AH17" s="188">
        <f t="shared" si="5"/>
        <v>0</v>
      </c>
      <c r="AI17" s="412"/>
      <c r="AJ17" s="406" t="str">
        <f>午餐設計表!H34</f>
        <v>紅蘿蔔(切絲)</v>
      </c>
      <c r="AK17" s="406"/>
      <c r="AL17" s="406"/>
      <c r="AM17" s="406"/>
      <c r="AN17" s="179">
        <f>午餐設計表!I34</f>
        <v>0.1</v>
      </c>
      <c r="AO17" s="233" t="str">
        <f>午餐設計表!J34</f>
        <v>公斤</v>
      </c>
      <c r="AP17" s="190">
        <f t="shared" si="13"/>
        <v>4.7619047619047619</v>
      </c>
      <c r="AQ17" s="191"/>
      <c r="AR17" s="189"/>
      <c r="AS17" s="192">
        <f t="shared" si="7"/>
        <v>0</v>
      </c>
      <c r="AT17" s="409"/>
      <c r="AU17" s="406" t="str">
        <f>午餐設計表!H43</f>
        <v>毛豆仁(冷凍)</v>
      </c>
      <c r="AV17" s="406"/>
      <c r="AW17" s="406"/>
      <c r="AX17" s="406"/>
      <c r="AY17" s="193">
        <f>午餐設計表!I43</f>
        <v>0.3</v>
      </c>
      <c r="AZ17" s="234" t="str">
        <f>午餐設計表!J43</f>
        <v>公斤</v>
      </c>
      <c r="BA17" s="194">
        <f t="shared" si="14"/>
        <v>14.285714285714286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 t="str">
        <f>午餐設計表!H8</f>
        <v>蕃茄醬(3K)可果美</v>
      </c>
      <c r="D18" s="406"/>
      <c r="E18" s="406"/>
      <c r="F18" s="406"/>
      <c r="G18" s="179">
        <f>午餐設計表!I8</f>
        <v>0</v>
      </c>
      <c r="H18" s="232" t="str">
        <f>午餐設計表!J8</f>
        <v>罐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 t="str">
        <f>午餐設計表!H26</f>
        <v>海帶結</v>
      </c>
      <c r="Z18" s="406"/>
      <c r="AA18" s="406"/>
      <c r="AB18" s="406"/>
      <c r="AC18" s="179">
        <f>午餐設計表!I26</f>
        <v>0.3</v>
      </c>
      <c r="AD18" s="180" t="str">
        <f>午餐設計表!J26</f>
        <v>公斤</v>
      </c>
      <c r="AE18" s="186">
        <f t="shared" si="12"/>
        <v>14.285714285714286</v>
      </c>
      <c r="AF18" s="186"/>
      <c r="AG18" s="187"/>
      <c r="AH18" s="188">
        <f t="shared" si="5"/>
        <v>0</v>
      </c>
      <c r="AI18" s="412"/>
      <c r="AJ18" s="406" t="str">
        <f>午餐設計表!H35</f>
        <v>薑絲(0.6K/包)</v>
      </c>
      <c r="AK18" s="406"/>
      <c r="AL18" s="406"/>
      <c r="AM18" s="406"/>
      <c r="AN18" s="179">
        <f>午餐設計表!I35</f>
        <v>0</v>
      </c>
      <c r="AO18" s="233" t="str">
        <f>午餐設計表!J35</f>
        <v>包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 t="str">
        <f>午餐設計表!H44</f>
        <v>紅蘿蔔(切小丁)</v>
      </c>
      <c r="AV18" s="406"/>
      <c r="AW18" s="406"/>
      <c r="AX18" s="406"/>
      <c r="AY18" s="193">
        <f>午餐設計表!I44</f>
        <v>0.1</v>
      </c>
      <c r="AZ18" s="234" t="str">
        <f>午餐設計表!J44</f>
        <v>公斤</v>
      </c>
      <c r="BA18" s="194">
        <f t="shared" si="14"/>
        <v>4.7619047619047619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 t="str">
        <f>午餐設計表!H27</f>
        <v>紅蘿蔔(切中丁)</v>
      </c>
      <c r="Z19" s="406"/>
      <c r="AA19" s="406"/>
      <c r="AB19" s="406"/>
      <c r="AC19" s="179">
        <f>午餐設計表!I27</f>
        <v>0.1</v>
      </c>
      <c r="AD19" s="180" t="str">
        <f>午餐設計表!J27</f>
        <v>公斤</v>
      </c>
      <c r="AE19" s="186">
        <f t="shared" si="12"/>
        <v>4.7619047619047619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>
        <f>午餐設計表!H45</f>
        <v>0</v>
      </c>
      <c r="AV19" s="406"/>
      <c r="AW19" s="406"/>
      <c r="AX19" s="406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鮮炒大黃瓜</v>
      </c>
      <c r="C23" s="402" t="str">
        <f>午餐設計表!K5</f>
        <v>大黃瓜(切片實重)</v>
      </c>
      <c r="D23" s="402"/>
      <c r="E23" s="402"/>
      <c r="F23" s="402"/>
      <c r="G23" s="158">
        <f>午餐設計表!L5</f>
        <v>2</v>
      </c>
      <c r="H23" s="159" t="str">
        <f>午餐設計表!M5</f>
        <v>公斤</v>
      </c>
      <c r="I23" s="155">
        <f t="shared" ref="I23:I34" si="15">G23*1000/$I$4</f>
        <v>95.238095238095241</v>
      </c>
      <c r="J23" s="155"/>
      <c r="K23" s="157"/>
      <c r="L23" s="157">
        <f t="shared" si="1"/>
        <v>0</v>
      </c>
      <c r="M23" s="411" t="str">
        <f>午餐設計表!K13</f>
        <v>田園四寶</v>
      </c>
      <c r="N23" s="402" t="str">
        <f>午餐設計表!K14</f>
        <v>洋芋(切小丁)</v>
      </c>
      <c r="O23" s="402"/>
      <c r="P23" s="402"/>
      <c r="Q23" s="402"/>
      <c r="R23" s="158">
        <f>午餐設計表!L14</f>
        <v>1.2</v>
      </c>
      <c r="S23" s="159" t="str">
        <f>午餐設計表!M14</f>
        <v>公斤</v>
      </c>
      <c r="T23" s="160">
        <f t="shared" ref="T23:T34" si="16">R23*1000/$T$4</f>
        <v>57.142857142857146</v>
      </c>
      <c r="U23" s="160"/>
      <c r="V23" s="161"/>
      <c r="W23" s="162">
        <f t="shared" si="3"/>
        <v>0</v>
      </c>
      <c r="X23" s="411" t="str">
        <f>午餐設計表!K22</f>
        <v>小黃瓜炒菇</v>
      </c>
      <c r="Y23" s="402" t="str">
        <f>午餐設計表!K23</f>
        <v>小黃瓜(切片)</v>
      </c>
      <c r="Z23" s="402"/>
      <c r="AA23" s="402"/>
      <c r="AB23" s="402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47.61904761904762</v>
      </c>
      <c r="AF23" s="165"/>
      <c r="AG23" s="166"/>
      <c r="AH23" s="167">
        <f t="shared" si="5"/>
        <v>0</v>
      </c>
      <c r="AI23" s="411" t="str">
        <f>午餐設計表!K31</f>
        <v>清炒櫛瓜</v>
      </c>
      <c r="AJ23" s="402" t="str">
        <f>午餐設計表!K32</f>
        <v>櫛瓜(QR)</v>
      </c>
      <c r="AK23" s="402"/>
      <c r="AL23" s="402"/>
      <c r="AM23" s="402"/>
      <c r="AN23" s="158">
        <f>午餐設計表!L32</f>
        <v>3</v>
      </c>
      <c r="AO23" s="227" t="str">
        <f>午餐設計表!M32</f>
        <v>公斤</v>
      </c>
      <c r="AP23" s="169">
        <f t="shared" ref="AP23:AP34" si="18">AN23*1000/$AP$4</f>
        <v>142.85714285714286</v>
      </c>
      <c r="AQ23" s="170"/>
      <c r="AR23" s="228"/>
      <c r="AS23" s="229">
        <f t="shared" si="7"/>
        <v>0</v>
      </c>
      <c r="AT23" s="408" t="str">
        <f>午餐設計表!K40</f>
        <v>滷蛋</v>
      </c>
      <c r="AU23" s="402" t="str">
        <f>午餐設計表!K41</f>
        <v>滷雞蛋(國產:台灣)</v>
      </c>
      <c r="AV23" s="402"/>
      <c r="AW23" s="402"/>
      <c r="AX23" s="402"/>
      <c r="AY23" s="172">
        <f>午餐設計表!L41</f>
        <v>21</v>
      </c>
      <c r="AZ23" s="159" t="str">
        <f>午餐設計表!M41</f>
        <v>個</v>
      </c>
      <c r="BA23" s="173">
        <f t="shared" ref="BA23:BA34" si="19">AY23*1000/$BA$4</f>
        <v>1000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美白菇(QR)</v>
      </c>
      <c r="D24" s="406"/>
      <c r="E24" s="406"/>
      <c r="F24" s="406"/>
      <c r="G24" s="179">
        <f>午餐設計表!L6</f>
        <v>0.3</v>
      </c>
      <c r="H24" s="180" t="str">
        <f>午餐設計表!M6</f>
        <v>公斤</v>
      </c>
      <c r="I24" s="177">
        <f t="shared" si="15"/>
        <v>14.285714285714286</v>
      </c>
      <c r="J24" s="177"/>
      <c r="K24" s="178"/>
      <c r="L24" s="157">
        <f t="shared" si="1"/>
        <v>0</v>
      </c>
      <c r="M24" s="412"/>
      <c r="N24" s="406" t="str">
        <f>午餐設計表!K15</f>
        <v>玉米粒(QR-K)</v>
      </c>
      <c r="O24" s="406"/>
      <c r="P24" s="406"/>
      <c r="Q24" s="406"/>
      <c r="R24" s="179">
        <f>午餐設計表!L15</f>
        <v>0.3</v>
      </c>
      <c r="S24" s="180" t="str">
        <f>午餐設計表!M15</f>
        <v>公斤</v>
      </c>
      <c r="T24" s="181">
        <f t="shared" si="16"/>
        <v>14.285714285714286</v>
      </c>
      <c r="U24" s="181"/>
      <c r="V24" s="182"/>
      <c r="W24" s="183">
        <f t="shared" si="3"/>
        <v>0</v>
      </c>
      <c r="X24" s="412"/>
      <c r="Y24" s="406" t="str">
        <f>午餐設計表!K24</f>
        <v>玉米筍(QR)</v>
      </c>
      <c r="Z24" s="406"/>
      <c r="AA24" s="406"/>
      <c r="AB24" s="406"/>
      <c r="AC24" s="184">
        <f>午餐設計表!L24</f>
        <v>0.3</v>
      </c>
      <c r="AD24" s="185" t="str">
        <f>午餐設計表!M24</f>
        <v>公斤</v>
      </c>
      <c r="AE24" s="186">
        <f t="shared" si="17"/>
        <v>14.285714285714286</v>
      </c>
      <c r="AF24" s="186"/>
      <c r="AG24" s="187"/>
      <c r="AH24" s="188">
        <f t="shared" si="5"/>
        <v>0</v>
      </c>
      <c r="AI24" s="412"/>
      <c r="AJ24" s="406" t="str">
        <f>午餐設計表!K33</f>
        <v>鴻喜菇(QR)</v>
      </c>
      <c r="AK24" s="406"/>
      <c r="AL24" s="406"/>
      <c r="AM24" s="406"/>
      <c r="AN24" s="179">
        <f>午餐設計表!L33</f>
        <v>0.3</v>
      </c>
      <c r="AO24" s="233" t="str">
        <f>午餐設計表!M33</f>
        <v>公斤</v>
      </c>
      <c r="AP24" s="190">
        <f t="shared" si="18"/>
        <v>14.285714285714286</v>
      </c>
      <c r="AQ24" s="191"/>
      <c r="AR24" s="189"/>
      <c r="AS24" s="192">
        <f t="shared" si="7"/>
        <v>0</v>
      </c>
      <c r="AT24" s="409"/>
      <c r="AU24" s="406" t="str">
        <f>午餐設計表!K42</f>
        <v>滷雞蛋(國產:台灣)(備品)</v>
      </c>
      <c r="AV24" s="406"/>
      <c r="AW24" s="406"/>
      <c r="AX24" s="406"/>
      <c r="AY24" s="193">
        <f>午餐設計表!L42</f>
        <v>5</v>
      </c>
      <c r="AZ24" s="180" t="str">
        <f>午餐設計表!M42</f>
        <v>個</v>
      </c>
      <c r="BA24" s="194">
        <f t="shared" si="19"/>
        <v>238.0952380952381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木耳(切絲)</v>
      </c>
      <c r="D25" s="406"/>
      <c r="E25" s="406"/>
      <c r="F25" s="406"/>
      <c r="G25" s="179">
        <f>午餐設計表!L7</f>
        <v>0.1</v>
      </c>
      <c r="H25" s="180" t="str">
        <f>午餐設計表!M7</f>
        <v>公斤</v>
      </c>
      <c r="I25" s="177">
        <f t="shared" si="15"/>
        <v>4.7619047619047619</v>
      </c>
      <c r="J25" s="177"/>
      <c r="K25" s="178"/>
      <c r="L25" s="157">
        <f t="shared" si="1"/>
        <v>0</v>
      </c>
      <c r="M25" s="412"/>
      <c r="N25" s="406" t="str">
        <f>午餐設計表!K16</f>
        <v>紅蘿蔔(切小丁)</v>
      </c>
      <c r="O25" s="406"/>
      <c r="P25" s="406"/>
      <c r="Q25" s="406"/>
      <c r="R25" s="179">
        <f>午餐設計表!L16</f>
        <v>0.1</v>
      </c>
      <c r="S25" s="180" t="str">
        <f>午餐設計表!M16</f>
        <v>公斤</v>
      </c>
      <c r="T25" s="181">
        <f t="shared" si="16"/>
        <v>4.7619047619047619</v>
      </c>
      <c r="U25" s="181"/>
      <c r="V25" s="182"/>
      <c r="W25" s="183">
        <f t="shared" si="3"/>
        <v>0</v>
      </c>
      <c r="X25" s="412"/>
      <c r="Y25" s="406" t="str">
        <f>午餐設計表!K25</f>
        <v>袖珍菇(QR)</v>
      </c>
      <c r="Z25" s="406"/>
      <c r="AA25" s="406"/>
      <c r="AB25" s="406"/>
      <c r="AC25" s="184">
        <f>午餐設計表!L25</f>
        <v>0.3</v>
      </c>
      <c r="AD25" s="185" t="str">
        <f>午餐設計表!M25</f>
        <v>公斤</v>
      </c>
      <c r="AE25" s="186">
        <f t="shared" si="17"/>
        <v>14.285714285714286</v>
      </c>
      <c r="AF25" s="186"/>
      <c r="AG25" s="187"/>
      <c r="AH25" s="188">
        <f t="shared" si="5"/>
        <v>0</v>
      </c>
      <c r="AI25" s="412"/>
      <c r="AJ25" s="406">
        <f>午餐設計表!K34</f>
        <v>0</v>
      </c>
      <c r="AK25" s="406"/>
      <c r="AL25" s="406"/>
      <c r="AM25" s="406"/>
      <c r="AN25" s="179">
        <f>午餐設計表!L34</f>
        <v>0</v>
      </c>
      <c r="AO25" s="233">
        <f>午餐設計表!M34</f>
        <v>0</v>
      </c>
      <c r="AP25" s="190">
        <f t="shared" si="18"/>
        <v>0</v>
      </c>
      <c r="AQ25" s="191"/>
      <c r="AR25" s="189"/>
      <c r="AS25" s="192">
        <f t="shared" si="7"/>
        <v>0</v>
      </c>
      <c r="AT25" s="409"/>
      <c r="AU25" s="406">
        <f>午餐設計表!K43</f>
        <v>0</v>
      </c>
      <c r="AV25" s="406"/>
      <c r="AW25" s="406"/>
      <c r="AX25" s="406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非基改豆皮(Ｋ)</v>
      </c>
      <c r="D26" s="406"/>
      <c r="E26" s="406"/>
      <c r="F26" s="406"/>
      <c r="G26" s="179">
        <f>午餐設計表!L8</f>
        <v>0.1</v>
      </c>
      <c r="H26" s="180" t="str">
        <f>午餐設計表!M8</f>
        <v>公斤</v>
      </c>
      <c r="I26" s="177">
        <f t="shared" si="15"/>
        <v>4.7619047619047619</v>
      </c>
      <c r="J26" s="177"/>
      <c r="K26" s="178"/>
      <c r="L26" s="157">
        <f t="shared" si="1"/>
        <v>0</v>
      </c>
      <c r="M26" s="412"/>
      <c r="N26" s="406" t="str">
        <f>午餐設計表!K17</f>
        <v>素火腿丁</v>
      </c>
      <c r="O26" s="406"/>
      <c r="P26" s="406"/>
      <c r="Q26" s="406"/>
      <c r="R26" s="179">
        <f>午餐設計表!L17</f>
        <v>0.1</v>
      </c>
      <c r="S26" s="180" t="str">
        <f>午餐設計表!M17</f>
        <v>公斤</v>
      </c>
      <c r="T26" s="181">
        <f t="shared" si="16"/>
        <v>4.7619047619047619</v>
      </c>
      <c r="U26" s="181"/>
      <c r="V26" s="182"/>
      <c r="W26" s="183">
        <f t="shared" si="3"/>
        <v>0</v>
      </c>
      <c r="X26" s="412"/>
      <c r="Y26" s="406" t="str">
        <f>午餐設計表!K26</f>
        <v>紅蘿蔔(切片)</v>
      </c>
      <c r="Z26" s="406"/>
      <c r="AA26" s="406"/>
      <c r="AB26" s="406"/>
      <c r="AC26" s="184">
        <f>午餐設計表!L26</f>
        <v>0.1</v>
      </c>
      <c r="AD26" s="185" t="str">
        <f>午餐設計表!M26</f>
        <v>公斤</v>
      </c>
      <c r="AE26" s="186">
        <f t="shared" si="17"/>
        <v>4.7619047619047619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>
        <f>午餐設計表!K27</f>
        <v>0</v>
      </c>
      <c r="Z27" s="414"/>
      <c r="AA27" s="414"/>
      <c r="AB27" s="414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鮮菇湯</v>
      </c>
      <c r="C28" s="418" t="str">
        <f>午餐設計表!Q5</f>
        <v>金針菇(QR)</v>
      </c>
      <c r="D28" s="418"/>
      <c r="E28" s="418"/>
      <c r="F28" s="418"/>
      <c r="G28" s="243">
        <f>午餐設計表!R5</f>
        <v>0.5</v>
      </c>
      <c r="H28" s="244" t="str">
        <f>午餐設計表!S5</f>
        <v>公斤</v>
      </c>
      <c r="I28" s="155">
        <f t="shared" si="15"/>
        <v>23.80952380952381</v>
      </c>
      <c r="J28" s="155"/>
      <c r="K28" s="157"/>
      <c r="L28" s="157">
        <f t="shared" si="1"/>
        <v>0</v>
      </c>
      <c r="M28" s="419" t="str">
        <f>午餐設計表!Q13</f>
        <v>哈佛蔬菜湯</v>
      </c>
      <c r="N28" s="418" t="str">
        <f>午餐設計表!Q14</f>
        <v>南瓜(切大丁)</v>
      </c>
      <c r="O28" s="418"/>
      <c r="P28" s="418"/>
      <c r="Q28" s="418"/>
      <c r="R28" s="243">
        <f>午餐設計表!R14</f>
        <v>0.6</v>
      </c>
      <c r="S28" s="244" t="str">
        <f>午餐設計表!S14</f>
        <v>公斤</v>
      </c>
      <c r="T28" s="160">
        <f t="shared" si="16"/>
        <v>28.571428571428573</v>
      </c>
      <c r="U28" s="160"/>
      <c r="V28" s="161"/>
      <c r="W28" s="162">
        <f t="shared" si="3"/>
        <v>0</v>
      </c>
      <c r="X28" s="419" t="str">
        <f>午餐設計表!Q22</f>
        <v>冬瓜補氣湯</v>
      </c>
      <c r="Y28" s="418" t="str">
        <f>午餐設計表!Q23</f>
        <v>枸杞(兩)</v>
      </c>
      <c r="Z28" s="418"/>
      <c r="AA28" s="418"/>
      <c r="AB28" s="418"/>
      <c r="AC28" s="245">
        <f>午餐設計表!R23</f>
        <v>1</v>
      </c>
      <c r="AD28" s="246" t="str">
        <f>午餐設計表!S23</f>
        <v>兩</v>
      </c>
      <c r="AE28" s="165">
        <f t="shared" si="17"/>
        <v>47.61904761904762</v>
      </c>
      <c r="AF28" s="165"/>
      <c r="AG28" s="166"/>
      <c r="AH28" s="167">
        <f t="shared" si="5"/>
        <v>0</v>
      </c>
      <c r="AI28" s="419" t="str">
        <f>午餐設計表!Q31</f>
        <v>味噌海芽湯</v>
      </c>
      <c r="AJ28" s="418" t="str">
        <f>午餐設計表!Q32</f>
        <v>味噌(140g/包)</v>
      </c>
      <c r="AK28" s="418"/>
      <c r="AL28" s="418"/>
      <c r="AM28" s="418"/>
      <c r="AN28" s="243">
        <f>午餐設計表!R32</f>
        <v>2</v>
      </c>
      <c r="AO28" s="247" t="str">
        <f>午餐設計表!S32</f>
        <v>包</v>
      </c>
      <c r="AP28" s="169">
        <f t="shared" si="18"/>
        <v>95.238095238095241</v>
      </c>
      <c r="AQ28" s="170"/>
      <c r="AR28" s="228"/>
      <c r="AS28" s="229">
        <f t="shared" ref="AS28:AS34" si="20">AR28*AQ28</f>
        <v>0</v>
      </c>
      <c r="AT28" s="416" t="str">
        <f>午餐設計表!Q40</f>
        <v>雙圓甜湯</v>
      </c>
      <c r="AU28" s="418" t="str">
        <f>午餐設計表!Q41</f>
        <v>二砂台糖(1K/包)</v>
      </c>
      <c r="AV28" s="418"/>
      <c r="AW28" s="418"/>
      <c r="AX28" s="418"/>
      <c r="AY28" s="248">
        <f>午餐設計表!R41</f>
        <v>0</v>
      </c>
      <c r="AZ28" s="249" t="str">
        <f>午餐設計表!S41</f>
        <v>包</v>
      </c>
      <c r="BA28" s="173">
        <f t="shared" si="19"/>
        <v>0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木耳(切絲)</v>
      </c>
      <c r="D29" s="406"/>
      <c r="E29" s="406"/>
      <c r="F29" s="406"/>
      <c r="G29" s="179">
        <f>午餐設計表!R6</f>
        <v>0.1</v>
      </c>
      <c r="H29" s="180" t="str">
        <f>午餐設計表!S6</f>
        <v>公斤</v>
      </c>
      <c r="I29" s="177">
        <f t="shared" si="15"/>
        <v>4.7619047619047619</v>
      </c>
      <c r="J29" s="177"/>
      <c r="K29" s="178"/>
      <c r="L29" s="157">
        <f t="shared" si="1"/>
        <v>0</v>
      </c>
      <c r="M29" s="412"/>
      <c r="N29" s="406" t="str">
        <f>午餐設計表!Q15</f>
        <v>高麗菜(切片實重)</v>
      </c>
      <c r="O29" s="406"/>
      <c r="P29" s="406"/>
      <c r="Q29" s="406"/>
      <c r="R29" s="179">
        <f>午餐設計表!R15</f>
        <v>0.3</v>
      </c>
      <c r="S29" s="180" t="str">
        <f>午餐設計表!S15</f>
        <v>公斤</v>
      </c>
      <c r="T29" s="181">
        <f t="shared" si="16"/>
        <v>14.285714285714286</v>
      </c>
      <c r="U29" s="181"/>
      <c r="V29" s="182"/>
      <c r="W29" s="183">
        <f t="shared" si="3"/>
        <v>0</v>
      </c>
      <c r="X29" s="412"/>
      <c r="Y29" s="406" t="str">
        <f>午餐設計表!Q24</f>
        <v>紅棗(兩)</v>
      </c>
      <c r="Z29" s="406"/>
      <c r="AA29" s="406"/>
      <c r="AB29" s="406"/>
      <c r="AC29" s="184">
        <f>午餐設計表!R24</f>
        <v>1</v>
      </c>
      <c r="AD29" s="185" t="str">
        <f>午餐設計表!S24</f>
        <v>兩</v>
      </c>
      <c r="AE29" s="186">
        <f t="shared" si="17"/>
        <v>47.61904761904762</v>
      </c>
      <c r="AF29" s="186"/>
      <c r="AG29" s="187"/>
      <c r="AH29" s="188">
        <f t="shared" si="5"/>
        <v>0</v>
      </c>
      <c r="AI29" s="412"/>
      <c r="AJ29" s="406" t="str">
        <f>午餐設計表!Q33</f>
        <v>封口豆腐(1.2K)非基因榮洲</v>
      </c>
      <c r="AK29" s="406"/>
      <c r="AL29" s="406"/>
      <c r="AM29" s="406"/>
      <c r="AN29" s="179">
        <f>午餐設計表!R33</f>
        <v>1</v>
      </c>
      <c r="AO29" s="233" t="str">
        <f>午餐設計表!S33</f>
        <v>盒</v>
      </c>
      <c r="AP29" s="190">
        <f t="shared" si="18"/>
        <v>47.61904761904762</v>
      </c>
      <c r="AQ29" s="191"/>
      <c r="AR29" s="189"/>
      <c r="AS29" s="192">
        <f t="shared" si="20"/>
        <v>0</v>
      </c>
      <c r="AT29" s="409"/>
      <c r="AU29" s="406" t="str">
        <f>午餐設計表!Q42</f>
        <v>冬瓜塊小(0.6K)</v>
      </c>
      <c r="AV29" s="406"/>
      <c r="AW29" s="406"/>
      <c r="AX29" s="406"/>
      <c r="AY29" s="193">
        <f>午餐設計表!R42</f>
        <v>0</v>
      </c>
      <c r="AZ29" s="250" t="str">
        <f>午餐設計表!S42</f>
        <v>塊</v>
      </c>
      <c r="BA29" s="194">
        <f t="shared" si="19"/>
        <v>0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 t="str">
        <f>午餐設計表!Q7</f>
        <v>紅蘿蔔(切絲)</v>
      </c>
      <c r="D30" s="406"/>
      <c r="E30" s="406"/>
      <c r="F30" s="406"/>
      <c r="G30" s="179">
        <f>午餐設計表!R7</f>
        <v>0.1</v>
      </c>
      <c r="H30" s="180" t="str">
        <f>午餐設計表!S7</f>
        <v>公斤</v>
      </c>
      <c r="I30" s="177">
        <f t="shared" si="15"/>
        <v>4.7619047619047619</v>
      </c>
      <c r="J30" s="177"/>
      <c r="K30" s="178"/>
      <c r="L30" s="157">
        <f t="shared" si="1"/>
        <v>0</v>
      </c>
      <c r="M30" s="412"/>
      <c r="N30" s="406" t="str">
        <f>午餐設計表!Q16</f>
        <v>木耳(切絲)</v>
      </c>
      <c r="O30" s="406"/>
      <c r="P30" s="406"/>
      <c r="Q30" s="406"/>
      <c r="R30" s="179">
        <f>午餐設計表!R16</f>
        <v>0.1</v>
      </c>
      <c r="S30" s="180" t="str">
        <f>午餐設計表!S16</f>
        <v>公斤</v>
      </c>
      <c r="T30" s="181">
        <f t="shared" si="16"/>
        <v>4.7619047619047619</v>
      </c>
      <c r="U30" s="181"/>
      <c r="V30" s="182"/>
      <c r="W30" s="183">
        <f t="shared" si="3"/>
        <v>0</v>
      </c>
      <c r="X30" s="412"/>
      <c r="Y30" s="406" t="str">
        <f>午餐設計表!Q25</f>
        <v>冬瓜(切大丁)</v>
      </c>
      <c r="Z30" s="406"/>
      <c r="AA30" s="406"/>
      <c r="AB30" s="406"/>
      <c r="AC30" s="184">
        <f>午餐設計表!R25</f>
        <v>0.8</v>
      </c>
      <c r="AD30" s="185" t="str">
        <f>午餐設計表!S25</f>
        <v>公斤</v>
      </c>
      <c r="AE30" s="186">
        <f t="shared" si="17"/>
        <v>38.095238095238095</v>
      </c>
      <c r="AF30" s="186"/>
      <c r="AG30" s="187"/>
      <c r="AH30" s="188">
        <f t="shared" si="5"/>
        <v>0</v>
      </c>
      <c r="AI30" s="412"/>
      <c r="AJ30" s="406" t="str">
        <f>午餐設計表!Q34</f>
        <v>海帶芽(乾)(兩)(廠牌/日期)</v>
      </c>
      <c r="AK30" s="406"/>
      <c r="AL30" s="406"/>
      <c r="AM30" s="406"/>
      <c r="AN30" s="179">
        <f>午餐設計表!R34</f>
        <v>1</v>
      </c>
      <c r="AO30" s="233" t="str">
        <f>午餐設計表!S34</f>
        <v>兩</v>
      </c>
      <c r="AP30" s="190">
        <f t="shared" si="18"/>
        <v>47.61904761904762</v>
      </c>
      <c r="AQ30" s="191"/>
      <c r="AR30" s="189"/>
      <c r="AS30" s="192">
        <f t="shared" si="20"/>
        <v>0</v>
      </c>
      <c r="AT30" s="409"/>
      <c r="AU30" s="406" t="str">
        <f>午餐設計表!Q43</f>
        <v>大粉圓</v>
      </c>
      <c r="AV30" s="406"/>
      <c r="AW30" s="406"/>
      <c r="AX30" s="406"/>
      <c r="AY30" s="193">
        <f>午餐設計表!R43</f>
        <v>0</v>
      </c>
      <c r="AZ30" s="250" t="str">
        <f>午餐設計表!S43</f>
        <v>公斤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 t="str">
        <f>午餐設計表!Q8</f>
        <v>非基改豆皮(Ｋ)</v>
      </c>
      <c r="D31" s="406"/>
      <c r="E31" s="406"/>
      <c r="F31" s="406"/>
      <c r="G31" s="179">
        <f>午餐設計表!R8</f>
        <v>0.1</v>
      </c>
      <c r="H31" s="180" t="str">
        <f>午餐設計表!S8</f>
        <v>公斤</v>
      </c>
      <c r="I31" s="177">
        <f t="shared" si="15"/>
        <v>4.7619047619047619</v>
      </c>
      <c r="J31" s="177"/>
      <c r="K31" s="178"/>
      <c r="L31" s="157">
        <f t="shared" si="1"/>
        <v>0</v>
      </c>
      <c r="M31" s="412"/>
      <c r="N31" s="406" t="str">
        <f>午餐設計表!Q17</f>
        <v>紅蘿蔔(切大丁)</v>
      </c>
      <c r="O31" s="406"/>
      <c r="P31" s="406"/>
      <c r="Q31" s="406"/>
      <c r="R31" s="179">
        <f>午餐設計表!R17</f>
        <v>0.1</v>
      </c>
      <c r="S31" s="180" t="str">
        <f>午餐設計表!S17</f>
        <v>公斤</v>
      </c>
      <c r="T31" s="181">
        <f t="shared" si="16"/>
        <v>4.7619047619047619</v>
      </c>
      <c r="U31" s="181"/>
      <c r="V31" s="182"/>
      <c r="W31" s="183">
        <f t="shared" si="3"/>
        <v>0</v>
      </c>
      <c r="X31" s="412"/>
      <c r="Y31" s="406" t="str">
        <f>午餐設計表!Q26</f>
        <v>非基改素羊肉(0.6K)</v>
      </c>
      <c r="Z31" s="406"/>
      <c r="AA31" s="406"/>
      <c r="AB31" s="406"/>
      <c r="AC31" s="184">
        <f>午餐設計表!R26</f>
        <v>0.5</v>
      </c>
      <c r="AD31" s="185" t="str">
        <f>午餐設計表!S26</f>
        <v>包</v>
      </c>
      <c r="AE31" s="186">
        <f t="shared" si="17"/>
        <v>23.80952380952381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 t="str">
        <f>午餐設計表!Q44</f>
        <v>白玉粉圓(Ｋ)(日期)</v>
      </c>
      <c r="AV31" s="406"/>
      <c r="AW31" s="406"/>
      <c r="AX31" s="406"/>
      <c r="AY31" s="193">
        <f>午餐設計表!R44</f>
        <v>0</v>
      </c>
      <c r="AZ31" s="250" t="str">
        <f>午餐設計表!S44</f>
        <v>公斤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 t="str">
        <f>午餐設計表!Q18</f>
        <v>薑絲(0.6K/包)</v>
      </c>
      <c r="O32" s="406"/>
      <c r="P32" s="406"/>
      <c r="Q32" s="406"/>
      <c r="R32" s="179">
        <f>午餐設計表!R18</f>
        <v>0</v>
      </c>
      <c r="S32" s="180" t="str">
        <f>午餐設計表!S18</f>
        <v>包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履歷豆奶(獎勵金)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蘋果(精進)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26.3</v>
      </c>
      <c r="F37" s="268">
        <f>D40*5+I40*4+G40*5</f>
        <v>20</v>
      </c>
      <c r="G37" s="268">
        <f>C40*15+E40*5+F40*15</f>
        <v>109.5</v>
      </c>
      <c r="H37" s="269">
        <f>E37*4+F37*9+G37*4</f>
        <v>723.2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20.599999999999998</v>
      </c>
      <c r="Q37" s="268">
        <f>O40*5+T40*4+R40*5</f>
        <v>13</v>
      </c>
      <c r="R37" s="269">
        <f>N40*15+P40*5+Q40*15</f>
        <v>121</v>
      </c>
      <c r="S37" s="269">
        <f>P37*4+Q37*9+R37*4</f>
        <v>683.4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27.1</v>
      </c>
      <c r="AB37" s="268">
        <f>Z40*5+AE40*4+AC40*5</f>
        <v>20.5</v>
      </c>
      <c r="AC37" s="269">
        <f>Y40*15+AA40*5+AB40*15</f>
        <v>111.5</v>
      </c>
      <c r="AD37" s="269">
        <f>AA37*4+AB37*9+AC37*4</f>
        <v>738.9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28.299999999999997</v>
      </c>
      <c r="AM37" s="268">
        <f>AK40*5+AP40*4+AN40*5</f>
        <v>18.5</v>
      </c>
      <c r="AN37" s="269">
        <f>AJ40*15+AL40*5+AM40*15</f>
        <v>114.5</v>
      </c>
      <c r="AO37" s="269">
        <f>AL37*4+AM37*9+AN37*4</f>
        <v>737.7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30.499999999999996</v>
      </c>
      <c r="AX37" s="268">
        <f>AV40*5+BA40*4+AY40*5</f>
        <v>21.5</v>
      </c>
      <c r="AY37" s="269">
        <f>AU40*15+AW40*5+AX40*15</f>
        <v>78.5</v>
      </c>
      <c r="AZ37" s="269">
        <f>AW37*4+AX37*9+AY37*4</f>
        <v>629.5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0.14546460176991149</v>
      </c>
      <c r="F38" s="274">
        <f>(F37*9)/H37</f>
        <v>0.24889380530973448</v>
      </c>
      <c r="G38" s="274">
        <f>(G37*4)/H37</f>
        <v>0.60564159292035391</v>
      </c>
      <c r="H38" s="274">
        <f>E38+F38+G38</f>
        <v>0.99999999999999989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0.1205736025753585</v>
      </c>
      <c r="Q38" s="274">
        <f>(Q37*9)/S37</f>
        <v>0.17120280948200176</v>
      </c>
      <c r="R38" s="274">
        <f>(R37*4)/S37</f>
        <v>0.70822358794263973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0.1467045608336717</v>
      </c>
      <c r="AB38" s="274">
        <f>(AB37*9)/AD37</f>
        <v>0.24969549330085264</v>
      </c>
      <c r="AC38" s="274">
        <f>(AC37*4)/AD37</f>
        <v>0.60359994586547572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0.15344991188830145</v>
      </c>
      <c r="AM38" s="274">
        <f>(AM37*9)/AO37</f>
        <v>0.22570150467669783</v>
      </c>
      <c r="AN38" s="274">
        <f>(AN37*4)/AO37</f>
        <v>0.6208485834350006</v>
      </c>
      <c r="AO38" s="274">
        <f>AL38+AM38+AN38</f>
        <v>0.99999999999999989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0.1938046068308181</v>
      </c>
      <c r="AX38" s="274">
        <f>(AX37*9)/AZ37</f>
        <v>0.3073868149324861</v>
      </c>
      <c r="AY38" s="274">
        <f>(AY37*4)/AZ37</f>
        <v>0.49880857823669578</v>
      </c>
      <c r="AZ38" s="274">
        <f>AW38+AX38+AY38</f>
        <v>1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6.1</v>
      </c>
      <c r="D40" s="283" t="str">
        <f>MID(午餐設計表!X6,1,LEN(午餐設計表!X6)-1)</f>
        <v>1.5</v>
      </c>
      <c r="E40" s="284" t="str">
        <f>MID(午餐設計表!X7,1,LEN(午餐設計表!X7)-1)</f>
        <v>3.6</v>
      </c>
      <c r="F40" s="284" t="str">
        <f>MID(午餐設計表!X8,1,LEN(午餐設計表!X8)-1)</f>
        <v>0.0</v>
      </c>
      <c r="G40" s="285" t="str">
        <f>MID(午餐設計表!X9,1,LEN(午餐設計表!X9)-1)</f>
        <v>2.5</v>
      </c>
      <c r="H40" s="286">
        <f>H37</f>
        <v>723.2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7.1</v>
      </c>
      <c r="O40" s="283" t="str">
        <f>MID(午餐設計表!X15,1,LEN(午餐設計表!X15)-1)</f>
        <v>0.5</v>
      </c>
      <c r="P40" s="284" t="str">
        <f>MID(午餐設計表!X16,1,LEN(午餐設計表!X16)-1)</f>
        <v>2.9</v>
      </c>
      <c r="Q40" s="284" t="str">
        <f>MID(午餐設計表!X17,1,LEN(午餐設計表!X17)-1)</f>
        <v>0.0</v>
      </c>
      <c r="R40" s="285" t="str">
        <f>MID(午餐設計表!X18,1,LEN(午餐設計表!X18)-1)</f>
        <v>2.1</v>
      </c>
      <c r="S40" s="286">
        <f>S37</f>
        <v>683.4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6.4</v>
      </c>
      <c r="Z40" s="283" t="str">
        <f>MID(午餐設計表!X24,1,LEN(午餐設計表!X24)-1)</f>
        <v>1.6</v>
      </c>
      <c r="AA40" s="284" t="str">
        <f>MID(午餐設計表!X25,1,LEN(午餐設計表!X25)-1)</f>
        <v>3.1</v>
      </c>
      <c r="AB40" s="284" t="str">
        <f>MID(午餐設計表!X26,1,LEN(午餐設計表!X26)-1)</f>
        <v>0.0</v>
      </c>
      <c r="AC40" s="285" t="str">
        <f>MID(午餐設計表!X27,1,LEN(午餐設計表!X27)-1)</f>
        <v>2.5</v>
      </c>
      <c r="AD40" s="286">
        <f>AD37</f>
        <v>738.9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6.5</v>
      </c>
      <c r="AK40" s="283" t="str">
        <f>MID(午餐設計表!X33,1,LEN(午餐設計表!X33)-1)</f>
        <v>1.7</v>
      </c>
      <c r="AL40" s="284" t="str">
        <f>MID(午餐設計表!X34,1,LEN(午餐設計表!X34)-1)</f>
        <v>3.4</v>
      </c>
      <c r="AM40" s="284" t="str">
        <f>MID(午餐設計表!X35,1,LEN(午餐設計表!X35)-1)</f>
        <v>0.0</v>
      </c>
      <c r="AN40" s="285" t="str">
        <f>MID(午餐設計表!X36,1,LEN(午餐設計表!X36)-1)</f>
        <v>2.0</v>
      </c>
      <c r="AO40" s="286">
        <f>AO37</f>
        <v>737.7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4.8</v>
      </c>
      <c r="AV40" s="283" t="str">
        <f>MID(午餐設計表!X42,1,LEN(午餐設計表!X42)-1)</f>
        <v>2.8</v>
      </c>
      <c r="AW40" s="284" t="str">
        <f>MID(午餐設計表!X43,1,LEN(午餐設計表!X43)-1)</f>
        <v>1.3</v>
      </c>
      <c r="AX40" s="284" t="str">
        <f>MID(午餐設計表!X44,1,LEN(午餐設計表!X44)-1)</f>
        <v>0.0</v>
      </c>
      <c r="AY40" s="285" t="str">
        <f>MID(午餐設計表!X45,1,LEN(午餐設計表!X45)-1)</f>
        <v>1.5</v>
      </c>
      <c r="AZ40" s="286">
        <f>AZ37</f>
        <v>629.5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113學年度第1學期第9週素食菜單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8">
        <f>午餐設計表!C4</f>
        <v>0</v>
      </c>
      <c r="D4" s="336" t="str">
        <f>午餐設計表!D4</f>
        <v>白米飯</v>
      </c>
      <c r="E4" s="322" t="str">
        <f>午餐設計表!E4</f>
        <v>桂竹筍炒鮮菇</v>
      </c>
      <c r="F4" s="323"/>
      <c r="G4" s="324"/>
      <c r="H4" s="322" t="str">
        <f>午餐設計表!H4</f>
        <v>糖醋四角油腐</v>
      </c>
      <c r="I4" s="323"/>
      <c r="J4" s="324"/>
      <c r="K4" s="322" t="str">
        <f>午餐設計表!K4</f>
        <v>鮮炒大黃瓜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鮮菇湯</v>
      </c>
      <c r="R4" s="323"/>
      <c r="S4" s="324"/>
      <c r="T4" s="326" t="str">
        <f>午餐設計表!T4</f>
        <v>履歷豆奶(獎勵金)</v>
      </c>
      <c r="U4" s="19" t="str">
        <f>午餐設計表!U4</f>
        <v>熱量：</v>
      </c>
      <c r="V4" s="120" t="str">
        <f>午餐設計表!V4</f>
        <v>848大卡</v>
      </c>
    </row>
    <row r="5" spans="2:22" s="5" customFormat="1" ht="19.5" customHeight="1" x14ac:dyDescent="0.4">
      <c r="B5" s="6" t="str">
        <f>午餐設計表!B5</f>
        <v>月</v>
      </c>
      <c r="C5" s="339"/>
      <c r="D5" s="336"/>
      <c r="E5" s="107" t="str">
        <f>午餐設計表!E5</f>
        <v>熟桂竹筍(切)淨重</v>
      </c>
      <c r="F5" s="108">
        <f>午餐設計表!F5</f>
        <v>1.5</v>
      </c>
      <c r="G5" s="109" t="str">
        <f>午餐設計表!G5</f>
        <v>公斤</v>
      </c>
      <c r="H5" s="110" t="str">
        <f>午餐設計表!H5</f>
        <v>四角油豆腐(大)榮洲(pc)</v>
      </c>
      <c r="I5" s="108">
        <f>午餐設計表!I5</f>
        <v>21</v>
      </c>
      <c r="J5" s="111" t="str">
        <f>午餐設計表!J5</f>
        <v>個</v>
      </c>
      <c r="K5" s="110" t="str">
        <f>午餐設計表!K5</f>
        <v>大黃瓜(切片實重)</v>
      </c>
      <c r="L5" s="108">
        <f>午餐設計表!L5</f>
        <v>2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金針菇(QR)</v>
      </c>
      <c r="R5" s="108">
        <f>午餐設計表!R5</f>
        <v>0.5</v>
      </c>
      <c r="S5" s="111" t="str">
        <f>午餐設計表!S5</f>
        <v>公斤</v>
      </c>
      <c r="T5" s="327"/>
      <c r="U5" s="20" t="str">
        <f>午餐設計表!U5</f>
        <v>醣類：</v>
      </c>
      <c r="V5" s="120" t="str">
        <f>午餐設計表!V5</f>
        <v>111.8 g</v>
      </c>
    </row>
    <row r="6" spans="2:22" s="5" customFormat="1" ht="19.5" customHeight="1" x14ac:dyDescent="0.4">
      <c r="B6" s="6">
        <f>午餐設計表!B6</f>
        <v>21</v>
      </c>
      <c r="C6" s="339"/>
      <c r="D6" s="336"/>
      <c r="E6" s="112" t="str">
        <f>午餐設計表!E6</f>
        <v>美白菇(QR)</v>
      </c>
      <c r="F6" s="113">
        <f>午餐設計表!F6</f>
        <v>0.3</v>
      </c>
      <c r="G6" s="114" t="str">
        <f>午餐設計表!G6</f>
        <v>公斤</v>
      </c>
      <c r="H6" s="112" t="str">
        <f>午餐設計表!H6</f>
        <v>四角油豆腐(大)榮洲備品</v>
      </c>
      <c r="I6" s="113">
        <f>午餐設計表!I6</f>
        <v>5</v>
      </c>
      <c r="J6" s="114" t="str">
        <f>午餐設計表!J6</f>
        <v>個</v>
      </c>
      <c r="K6" s="112" t="str">
        <f>午餐設計表!K6</f>
        <v>美白菇(QR)</v>
      </c>
      <c r="L6" s="113">
        <f>午餐設計表!L6</f>
        <v>0.3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木耳(切絲)</v>
      </c>
      <c r="R6" s="113">
        <f>午餐設計表!R6</f>
        <v>0.1</v>
      </c>
      <c r="S6" s="114" t="str">
        <f>午餐設計表!S6</f>
        <v>公斤</v>
      </c>
      <c r="T6" s="327"/>
      <c r="U6" s="20" t="str">
        <f>午餐設計表!U6</f>
        <v>脂肪：</v>
      </c>
      <c r="V6" s="120" t="str">
        <f>午餐設計表!V6</f>
        <v>23.2 g</v>
      </c>
    </row>
    <row r="7" spans="2:22" s="5" customFormat="1" ht="19.5" customHeight="1" x14ac:dyDescent="0.4">
      <c r="B7" s="6" t="str">
        <f>午餐設計表!B7</f>
        <v>日</v>
      </c>
      <c r="C7" s="339"/>
      <c r="D7" s="336"/>
      <c r="E7" s="112" t="str">
        <f>午餐設計表!E7</f>
        <v>木耳(切絲)</v>
      </c>
      <c r="F7" s="113">
        <f>午餐設計表!F7</f>
        <v>0.1</v>
      </c>
      <c r="G7" s="114" t="str">
        <f>午餐設計表!G7</f>
        <v>公斤</v>
      </c>
      <c r="H7" s="115" t="str">
        <f>午餐設計表!H7</f>
        <v>三色豆(CAS-1k/包)</v>
      </c>
      <c r="I7" s="113">
        <f>午餐設計表!I7</f>
        <v>0.3</v>
      </c>
      <c r="J7" s="116" t="str">
        <f>午餐設計表!J7</f>
        <v>公斤</v>
      </c>
      <c r="K7" s="115" t="str">
        <f>午餐設計表!K7</f>
        <v>木耳(切絲)</v>
      </c>
      <c r="L7" s="113">
        <f>午餐設計表!L7</f>
        <v>0.1</v>
      </c>
      <c r="M7" s="116" t="str">
        <f>午餐設計表!M7</f>
        <v>公斤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 t="str">
        <f>午餐設計表!Q7</f>
        <v>紅蘿蔔(切絲)</v>
      </c>
      <c r="R7" s="113">
        <f>午餐設計表!R7</f>
        <v>0.1</v>
      </c>
      <c r="S7" s="116" t="str">
        <f>午餐設計表!S7</f>
        <v>公斤</v>
      </c>
      <c r="T7" s="327"/>
      <c r="U7" s="20" t="str">
        <f>午餐設計表!U7</f>
        <v>蛋白質：</v>
      </c>
      <c r="V7" s="120" t="str">
        <f>午餐設計表!V7</f>
        <v>48.9 g</v>
      </c>
    </row>
    <row r="8" spans="2:22" s="5" customFormat="1" ht="19.5" customHeight="1" x14ac:dyDescent="0.4">
      <c r="B8" s="320" t="str">
        <f>午餐設計表!B8</f>
        <v>星期一</v>
      </c>
      <c r="C8" s="339"/>
      <c r="D8" s="336"/>
      <c r="E8" s="112" t="str">
        <f>午餐設計表!E8</f>
        <v>紅蘿蔔(切絲)</v>
      </c>
      <c r="F8" s="113">
        <f>午餐設計表!F8</f>
        <v>0.1</v>
      </c>
      <c r="G8" s="114" t="str">
        <f>午餐設計表!G8</f>
        <v>公斤</v>
      </c>
      <c r="H8" s="112" t="str">
        <f>午餐設計表!H8</f>
        <v>蕃茄醬(3K)可果美</v>
      </c>
      <c r="I8" s="113">
        <f>午餐設計表!I8</f>
        <v>0</v>
      </c>
      <c r="J8" s="114" t="str">
        <f>午餐設計表!J8</f>
        <v>罐</v>
      </c>
      <c r="K8" s="112" t="str">
        <f>午餐設計表!K8</f>
        <v>非基改豆皮(Ｋ)</v>
      </c>
      <c r="L8" s="113">
        <f>午餐設計表!L8</f>
        <v>0.1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 t="str">
        <f>午餐設計表!Q8</f>
        <v>非基改豆皮(Ｋ)</v>
      </c>
      <c r="R8" s="113">
        <f>午餐設計表!R8</f>
        <v>0.1</v>
      </c>
      <c r="S8" s="114" t="str">
        <f>午餐設計表!S8</f>
        <v>公斤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40"/>
      <c r="D9" s="336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6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6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37"/>
      <c r="E12" s="332" t="str">
        <f>午餐設計表!E12</f>
        <v>全穀雜糧類:6.1份 乳品類:0.0份 豆魚蛋肉類:1.5份 蔬菜類:3.6份 水果類:0.0份 油脂與堅果種子類:2.5份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8">
        <f>午餐設計表!C13</f>
        <v>0</v>
      </c>
      <c r="D13" s="335" t="str">
        <f>午餐設計表!D13</f>
        <v>紫米飯</v>
      </c>
      <c r="E13" s="322" t="str">
        <f>午餐設計表!E13</f>
        <v>炸時蔬</v>
      </c>
      <c r="F13" s="323"/>
      <c r="G13" s="324"/>
      <c r="H13" s="322" t="str">
        <f>午餐設計表!H13</f>
        <v>紅蘿蔔炒蛋</v>
      </c>
      <c r="I13" s="323"/>
      <c r="J13" s="324"/>
      <c r="K13" s="322" t="str">
        <f>午餐設計表!K13</f>
        <v>田園四寶</v>
      </c>
      <c r="L13" s="323"/>
      <c r="M13" s="324"/>
      <c r="N13" s="322" t="str">
        <f>午餐設計表!N13</f>
        <v>炒履歷蚵白菜</v>
      </c>
      <c r="O13" s="323"/>
      <c r="P13" s="324"/>
      <c r="Q13" s="322" t="str">
        <f>午餐設計表!Q13</f>
        <v>哈佛蔬菜湯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783大卡</v>
      </c>
    </row>
    <row r="14" spans="2:22" s="5" customFormat="1" ht="22.2" x14ac:dyDescent="0.4">
      <c r="B14" s="6" t="str">
        <f>午餐設計表!B14</f>
        <v>月</v>
      </c>
      <c r="C14" s="339"/>
      <c r="D14" s="336"/>
      <c r="E14" s="110" t="str">
        <f>午餐設計表!E14</f>
        <v>杏鮑菇(A)(QR)</v>
      </c>
      <c r="F14" s="108">
        <f>午餐設計表!F14</f>
        <v>1.5</v>
      </c>
      <c r="G14" s="111" t="str">
        <f>午餐設計表!G14</f>
        <v>公斤</v>
      </c>
      <c r="H14" s="110" t="str">
        <f>午餐設計表!H14</f>
        <v>洗選蛋(QR)</v>
      </c>
      <c r="I14" s="108">
        <f>午餐設計表!I14</f>
        <v>1.2</v>
      </c>
      <c r="J14" s="111" t="str">
        <f>午餐設計表!J14</f>
        <v>公斤</v>
      </c>
      <c r="K14" s="110" t="str">
        <f>午餐設計表!K14</f>
        <v>洋芋(切小丁)</v>
      </c>
      <c r="L14" s="108">
        <f>午餐設計表!L14</f>
        <v>1.2</v>
      </c>
      <c r="M14" s="111" t="str">
        <f>午餐設計表!M14</f>
        <v>公斤</v>
      </c>
      <c r="N14" s="110" t="str">
        <f>午餐設計表!N14</f>
        <v>履歷蚵白菜(切實重)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南瓜(切大丁)</v>
      </c>
      <c r="R14" s="108">
        <f>午餐設計表!R14</f>
        <v>0.6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110.3 g</v>
      </c>
    </row>
    <row r="15" spans="2:22" s="5" customFormat="1" ht="22.2" x14ac:dyDescent="0.4">
      <c r="B15" s="6">
        <f>午餐設計表!B15</f>
        <v>22</v>
      </c>
      <c r="C15" s="339"/>
      <c r="D15" s="336"/>
      <c r="E15" s="112" t="str">
        <f>午餐設計表!E15</f>
        <v>蕃薯(切厚片)-炸</v>
      </c>
      <c r="F15" s="113">
        <f>午餐設計表!F15</f>
        <v>1.5</v>
      </c>
      <c r="G15" s="114" t="str">
        <f>午餐設計表!G15</f>
        <v>公斤</v>
      </c>
      <c r="H15" s="112" t="str">
        <f>午餐設計表!H15</f>
        <v>紅蘿蔔(切絲)</v>
      </c>
      <c r="I15" s="113">
        <f>午餐設計表!I15</f>
        <v>0.6</v>
      </c>
      <c r="J15" s="114" t="str">
        <f>午餐設計表!J15</f>
        <v>公斤</v>
      </c>
      <c r="K15" s="112" t="str">
        <f>午餐設計表!K15</f>
        <v>玉米粒(QR-K)</v>
      </c>
      <c r="L15" s="113">
        <f>午餐設計表!L15</f>
        <v>0.3</v>
      </c>
      <c r="M15" s="114" t="str">
        <f>午餐設計表!M15</f>
        <v>公斤</v>
      </c>
      <c r="N15" s="112" t="str">
        <f>午餐設計表!N15</f>
        <v>薑絲(0.6K/包)</v>
      </c>
      <c r="O15" s="113">
        <f>午餐設計表!O15</f>
        <v>0</v>
      </c>
      <c r="P15" s="114" t="str">
        <f>午餐設計表!P15</f>
        <v>包</v>
      </c>
      <c r="Q15" s="112" t="str">
        <f>午餐設計表!Q15</f>
        <v>高麗菜(切片實重)</v>
      </c>
      <c r="R15" s="113">
        <f>午餐設計表!R15</f>
        <v>0.3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23.0 g</v>
      </c>
    </row>
    <row r="16" spans="2:22" s="5" customFormat="1" ht="22.2" x14ac:dyDescent="0.4">
      <c r="B16" s="6" t="str">
        <f>午餐設計表!B16</f>
        <v>日</v>
      </c>
      <c r="C16" s="339"/>
      <c r="D16" s="336"/>
      <c r="E16" s="112" t="str">
        <f>午餐設計表!E16</f>
        <v>素食用酥炸粉(1K/包)</v>
      </c>
      <c r="F16" s="113">
        <f>午餐設計表!F16</f>
        <v>1</v>
      </c>
      <c r="G16" s="114" t="str">
        <f>午餐設計表!G16</f>
        <v>包</v>
      </c>
      <c r="H16" s="112">
        <f>午餐設計表!H16</f>
        <v>0</v>
      </c>
      <c r="I16" s="113">
        <f>午餐設計表!I16</f>
        <v>0</v>
      </c>
      <c r="J16" s="114">
        <f>午餐設計表!J16</f>
        <v>0</v>
      </c>
      <c r="K16" s="112" t="str">
        <f>午餐設計表!K16</f>
        <v>紅蘿蔔(切小丁)</v>
      </c>
      <c r="L16" s="113">
        <f>午餐設計表!L16</f>
        <v>0.1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木耳(切絲)</v>
      </c>
      <c r="R16" s="113">
        <f>午餐設計表!R16</f>
        <v>0.1</v>
      </c>
      <c r="S16" s="114" t="str">
        <f>午餐設計表!S16</f>
        <v>公斤</v>
      </c>
      <c r="T16" s="327"/>
      <c r="U16" s="20" t="str">
        <f>午餐設計表!U16</f>
        <v>蛋白質：</v>
      </c>
      <c r="V16" s="120" t="str">
        <f>午餐設計表!V16</f>
        <v>34.3 g</v>
      </c>
    </row>
    <row r="17" spans="2:22" s="5" customFormat="1" ht="22.2" x14ac:dyDescent="0.4">
      <c r="B17" s="320" t="str">
        <f>午餐設計表!B17</f>
        <v>星期二</v>
      </c>
      <c r="C17" s="339"/>
      <c r="D17" s="336"/>
      <c r="E17" s="112" t="str">
        <f>午餐設計表!E17</f>
        <v>小黃瓜</v>
      </c>
      <c r="F17" s="113">
        <f>午餐設計表!F17</f>
        <v>0.5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 t="str">
        <f>午餐設計表!K17</f>
        <v>素火腿丁</v>
      </c>
      <c r="L17" s="113">
        <f>午餐設計表!L17</f>
        <v>0.1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紅蘿蔔(切大丁)</v>
      </c>
      <c r="R17" s="113">
        <f>午餐設計表!R17</f>
        <v>0.1</v>
      </c>
      <c r="S17" s="114" t="str">
        <f>午餐設計表!S17</f>
        <v>公斤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40"/>
      <c r="D18" s="336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 t="str">
        <f>午餐設計表!Q18</f>
        <v>薑絲(0.6K/包)</v>
      </c>
      <c r="R18" s="113">
        <f>午餐設計表!R18</f>
        <v>0</v>
      </c>
      <c r="S18" s="114" t="str">
        <f>午餐設計表!S18</f>
        <v>包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6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6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37"/>
      <c r="E21" s="332" t="str">
        <f>午餐設計表!E21</f>
        <v>全穀雜糧類:7.1份 乳品類:0.0份 豆魚蛋肉類:0.5份 蔬菜類:2.9份 水果類:0.0份 油脂與堅果種子類:2.1份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8">
        <f>午餐設計表!C22</f>
        <v>0</v>
      </c>
      <c r="D22" s="335" t="str">
        <f>午餐設計表!D22</f>
        <v>五穀米飯</v>
      </c>
      <c r="E22" s="322" t="str">
        <f>午餐設計表!E22</f>
        <v>白菜獅子頭</v>
      </c>
      <c r="F22" s="323"/>
      <c r="G22" s="324"/>
      <c r="H22" s="322" t="str">
        <f>午餐設計表!H22</f>
        <v>蘿蔔燒豆輪</v>
      </c>
      <c r="I22" s="323"/>
      <c r="J22" s="324"/>
      <c r="K22" s="322" t="str">
        <f>午餐設計表!K22</f>
        <v>小黃瓜炒菇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冬瓜補氣湯</v>
      </c>
      <c r="R22" s="323"/>
      <c r="S22" s="324"/>
      <c r="T22" s="326" t="str">
        <f>午餐設計表!T22</f>
        <v>光泉鮮奶</v>
      </c>
      <c r="U22" s="19" t="str">
        <f>午餐設計表!U22</f>
        <v>熱量：</v>
      </c>
      <c r="V22" s="122" t="str">
        <f>午餐設計表!V22</f>
        <v>834大卡</v>
      </c>
    </row>
    <row r="23" spans="2:22" s="5" customFormat="1" ht="22.2" x14ac:dyDescent="0.4">
      <c r="B23" s="6" t="str">
        <f>午餐設計表!B23</f>
        <v>月</v>
      </c>
      <c r="C23" s="339"/>
      <c r="D23" s="336"/>
      <c r="E23" s="110" t="str">
        <f>午餐設計表!E23</f>
        <v>素獅子頭(pc)</v>
      </c>
      <c r="F23" s="108">
        <f>午餐設計表!F23</f>
        <v>21</v>
      </c>
      <c r="G23" s="111" t="str">
        <f>午餐設計表!G23</f>
        <v>粒</v>
      </c>
      <c r="H23" s="110" t="str">
        <f>午餐設計表!H23</f>
        <v>菜頭(切大丁)</v>
      </c>
      <c r="I23" s="108">
        <f>午餐設計表!I23</f>
        <v>1</v>
      </c>
      <c r="J23" s="111" t="str">
        <f>午餐設計表!J23</f>
        <v>公斤</v>
      </c>
      <c r="K23" s="110" t="str">
        <f>午餐設計表!K23</f>
        <v>小黃瓜(切片)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枸杞(兩)</v>
      </c>
      <c r="R23" s="108">
        <f>午餐設計表!R23</f>
        <v>1</v>
      </c>
      <c r="S23" s="111" t="str">
        <f>午餐設計表!S23</f>
        <v>兩</v>
      </c>
      <c r="T23" s="327"/>
      <c r="U23" s="20" t="str">
        <f>午餐設計表!U23</f>
        <v>醣類：</v>
      </c>
      <c r="V23" s="120" t="str">
        <f>午餐設計表!V23</f>
        <v>105.0 g</v>
      </c>
    </row>
    <row r="24" spans="2:22" s="5" customFormat="1" ht="22.2" x14ac:dyDescent="0.4">
      <c r="B24" s="6">
        <f>午餐設計表!B24</f>
        <v>23</v>
      </c>
      <c r="C24" s="339"/>
      <c r="D24" s="336"/>
      <c r="E24" s="112" t="str">
        <f>午餐設計表!E24</f>
        <v>素獅子頭(pc-備品)</v>
      </c>
      <c r="F24" s="113">
        <f>午餐設計表!F24</f>
        <v>5</v>
      </c>
      <c r="G24" s="114" t="str">
        <f>午餐設計表!G24</f>
        <v>粒</v>
      </c>
      <c r="H24" s="112" t="str">
        <f>午餐設計表!H24</f>
        <v>小豆輪(特小)</v>
      </c>
      <c r="I24" s="113">
        <f>午餐設計表!I24</f>
        <v>0.3</v>
      </c>
      <c r="J24" s="114" t="str">
        <f>午餐設計表!J24</f>
        <v>公斤</v>
      </c>
      <c r="K24" s="112" t="str">
        <f>午餐設計表!K24</f>
        <v>玉米筍(QR)</v>
      </c>
      <c r="L24" s="113">
        <f>午餐設計表!L24</f>
        <v>0.3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紅棗(兩)</v>
      </c>
      <c r="R24" s="113">
        <f>午餐設計表!R24</f>
        <v>1</v>
      </c>
      <c r="S24" s="114" t="str">
        <f>午餐設計表!S24</f>
        <v>兩</v>
      </c>
      <c r="T24" s="327"/>
      <c r="U24" s="20" t="str">
        <f>午餐設計表!U24</f>
        <v>脂肪：</v>
      </c>
      <c r="V24" s="120" t="str">
        <f>午餐設計表!V24</f>
        <v>25.9 g</v>
      </c>
    </row>
    <row r="25" spans="2:22" s="5" customFormat="1" ht="22.2" x14ac:dyDescent="0.4">
      <c r="B25" s="6" t="str">
        <f>午餐設計表!B25</f>
        <v>日</v>
      </c>
      <c r="C25" s="339"/>
      <c r="D25" s="336"/>
      <c r="E25" s="112" t="str">
        <f>午餐設計表!E25</f>
        <v>大白菜(切實重)</v>
      </c>
      <c r="F25" s="113">
        <f>午餐設計表!F25</f>
        <v>0.6</v>
      </c>
      <c r="G25" s="114" t="str">
        <f>午餐設計表!G25</f>
        <v>公斤</v>
      </c>
      <c r="H25" s="112" t="str">
        <f>午餐設計表!H25</f>
        <v>杏鮑菇(A)(QR)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袖珍菇(QR)</v>
      </c>
      <c r="L25" s="113">
        <f>午餐設計表!L25</f>
        <v>0.3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冬瓜(切大丁)</v>
      </c>
      <c r="R25" s="113">
        <f>午餐設計表!R25</f>
        <v>0.8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45.1 g</v>
      </c>
    </row>
    <row r="26" spans="2:22" s="5" customFormat="1" ht="22.2" x14ac:dyDescent="0.4">
      <c r="B26" s="320" t="str">
        <f>午餐設計表!B26</f>
        <v>星期三</v>
      </c>
      <c r="C26" s="339"/>
      <c r="D26" s="336"/>
      <c r="E26" s="112" t="str">
        <f>午餐設計表!E26</f>
        <v>木耳(切絲)</v>
      </c>
      <c r="F26" s="113">
        <f>午餐設計表!F26</f>
        <v>0.1</v>
      </c>
      <c r="G26" s="114" t="str">
        <f>午餐設計表!G26</f>
        <v>公斤</v>
      </c>
      <c r="H26" s="112" t="str">
        <f>午餐設計表!H26</f>
        <v>海帶結</v>
      </c>
      <c r="I26" s="113">
        <f>午餐設計表!I26</f>
        <v>0.3</v>
      </c>
      <c r="J26" s="114" t="str">
        <f>午餐設計表!J26</f>
        <v>公斤</v>
      </c>
      <c r="K26" s="112" t="str">
        <f>午餐設計表!K26</f>
        <v>紅蘿蔔(切片)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 t="str">
        <f>午餐設計表!Q26</f>
        <v>非基改素羊肉(0.6K)</v>
      </c>
      <c r="R26" s="113">
        <f>午餐設計表!R26</f>
        <v>0.5</v>
      </c>
      <c r="S26" s="114" t="str">
        <f>午餐設計表!S26</f>
        <v>包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40"/>
      <c r="D27" s="336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 t="str">
        <f>午餐設計表!H27</f>
        <v>紅蘿蔔(切中丁)</v>
      </c>
      <c r="I27" s="113">
        <f>午餐設計表!I27</f>
        <v>0.1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6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6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37"/>
      <c r="E30" s="332" t="str">
        <f>午餐設計表!E30</f>
        <v>全穀雜糧類:6.4份 乳品類:0.0份 豆魚蛋肉類:1.6份 蔬菜類:3.1份 水果類:0.0份 油脂與堅果種子類:2.5份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38">
        <f>午餐設計表!C31</f>
        <v>0</v>
      </c>
      <c r="D31" s="335" t="str">
        <f>午餐設計表!D31</f>
        <v>紫米飯</v>
      </c>
      <c r="E31" s="322" t="str">
        <f>午餐設計表!E31</f>
        <v>藥膳豆筍</v>
      </c>
      <c r="F31" s="323"/>
      <c r="G31" s="324"/>
      <c r="H31" s="322" t="str">
        <f>午餐設計表!H31</f>
        <v>絲瓜針菇</v>
      </c>
      <c r="I31" s="323"/>
      <c r="J31" s="324"/>
      <c r="K31" s="322" t="str">
        <f>午餐設計表!K31</f>
        <v>清炒櫛瓜</v>
      </c>
      <c r="L31" s="323"/>
      <c r="M31" s="324"/>
      <c r="N31" s="322" t="str">
        <f>午餐設計表!N31</f>
        <v>炒履歷油菜</v>
      </c>
      <c r="O31" s="323"/>
      <c r="P31" s="324"/>
      <c r="Q31" s="322" t="str">
        <f>午餐設計表!Q31</f>
        <v>味噌海芽湯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796大卡</v>
      </c>
    </row>
    <row r="32" spans="2:22" ht="22.2" x14ac:dyDescent="0.3">
      <c r="B32" s="6" t="str">
        <f>午餐設計表!B32</f>
        <v>月</v>
      </c>
      <c r="C32" s="339"/>
      <c r="D32" s="336"/>
      <c r="E32" s="110" t="str">
        <f>午餐設計表!E32</f>
        <v>山藥(去皮)</v>
      </c>
      <c r="F32" s="108">
        <f>午餐設計表!F32</f>
        <v>1</v>
      </c>
      <c r="G32" s="111" t="str">
        <f>午餐設計表!G32</f>
        <v>公斤</v>
      </c>
      <c r="H32" s="110" t="str">
        <f>午餐設計表!H32</f>
        <v>絲瓜(切片)</v>
      </c>
      <c r="I32" s="108">
        <f>午餐設計表!I32</f>
        <v>2</v>
      </c>
      <c r="J32" s="111" t="str">
        <f>午餐設計表!J32</f>
        <v>公斤</v>
      </c>
      <c r="K32" s="110" t="str">
        <f>午餐設計表!K32</f>
        <v>櫛瓜(QR)</v>
      </c>
      <c r="L32" s="108">
        <f>午餐設計表!L32</f>
        <v>3</v>
      </c>
      <c r="M32" s="111" t="str">
        <f>午餐設計表!M32</f>
        <v>公斤</v>
      </c>
      <c r="N32" s="110" t="str">
        <f>午餐設計表!N32</f>
        <v>履歷油菜(切實重)</v>
      </c>
      <c r="O32" s="108">
        <f>午餐設計表!O32</f>
        <v>1.8</v>
      </c>
      <c r="P32" s="111" t="str">
        <f>午餐設計表!P32</f>
        <v>公斤</v>
      </c>
      <c r="Q32" s="110" t="str">
        <f>午餐設計表!Q32</f>
        <v>味噌(140g/包)</v>
      </c>
      <c r="R32" s="108">
        <f>午餐設計表!R32</f>
        <v>2</v>
      </c>
      <c r="S32" s="111" t="str">
        <f>午餐設計表!S32</f>
        <v>包</v>
      </c>
      <c r="T32" s="327"/>
      <c r="U32" s="20" t="str">
        <f>午餐設計表!U32</f>
        <v>醣類：</v>
      </c>
      <c r="V32" s="120" t="str">
        <f>午餐設計表!V32</f>
        <v>112.6 g</v>
      </c>
    </row>
    <row r="33" spans="2:22" ht="22.2" x14ac:dyDescent="0.3">
      <c r="B33" s="6">
        <f>午餐設計表!B33</f>
        <v>24</v>
      </c>
      <c r="C33" s="339"/>
      <c r="D33" s="336"/>
      <c r="E33" s="112" t="str">
        <f>午餐設計表!E33</f>
        <v>藥膳包(十全)(小包60g)</v>
      </c>
      <c r="F33" s="113">
        <f>午餐設計表!F33</f>
        <v>1</v>
      </c>
      <c r="G33" s="114" t="str">
        <f>午餐設計表!G33</f>
        <v>包</v>
      </c>
      <c r="H33" s="112" t="str">
        <f>午餐設計表!H33</f>
        <v>金針菇(QR)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鴻喜菇(QR)</v>
      </c>
      <c r="L33" s="113">
        <f>午餐設計表!L33</f>
        <v>0.3</v>
      </c>
      <c r="M33" s="114" t="str">
        <f>午餐設計表!M33</f>
        <v>公斤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>封口豆腐(1.2K)非基因榮洲</v>
      </c>
      <c r="R33" s="113">
        <f>午餐設計表!R33</f>
        <v>1</v>
      </c>
      <c r="S33" s="114" t="str">
        <f>午餐設計表!S33</f>
        <v>盒</v>
      </c>
      <c r="T33" s="327"/>
      <c r="U33" s="20" t="str">
        <f>午餐設計表!U33</f>
        <v>脂肪：</v>
      </c>
      <c r="V33" s="120" t="str">
        <f>午餐設計表!V33</f>
        <v>24.3 g</v>
      </c>
    </row>
    <row r="34" spans="2:22" ht="22.2" x14ac:dyDescent="0.3">
      <c r="B34" s="6" t="str">
        <f>午餐設計表!B34</f>
        <v>日</v>
      </c>
      <c r="C34" s="339"/>
      <c r="D34" s="336"/>
      <c r="E34" s="112" t="str">
        <f>午餐設計表!E34</f>
        <v>豆筍</v>
      </c>
      <c r="F34" s="113">
        <f>午餐設計表!F34</f>
        <v>1</v>
      </c>
      <c r="G34" s="114" t="str">
        <f>午餐設計表!G34</f>
        <v>公斤</v>
      </c>
      <c r="H34" s="112" t="str">
        <f>午餐設計表!H34</f>
        <v>紅蘿蔔(切絲)</v>
      </c>
      <c r="I34" s="113">
        <f>午餐設計表!I34</f>
        <v>0.1</v>
      </c>
      <c r="J34" s="114" t="str">
        <f>午餐設計表!J34</f>
        <v>公斤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海帶芽(乾)(兩)(廠牌/日期)</v>
      </c>
      <c r="R34" s="113">
        <f>午餐設計表!R34</f>
        <v>1</v>
      </c>
      <c r="S34" s="114" t="str">
        <f>午餐設計表!S34</f>
        <v>兩</v>
      </c>
      <c r="T34" s="327"/>
      <c r="U34" s="20" t="str">
        <f>午餐設計表!U34</f>
        <v>蛋白質：</v>
      </c>
      <c r="V34" s="120" t="str">
        <f>午餐設計表!V34</f>
        <v>32.3 g</v>
      </c>
    </row>
    <row r="35" spans="2:22" ht="22.2" x14ac:dyDescent="0.3">
      <c r="B35" s="320" t="str">
        <f>午餐設計表!B35</f>
        <v>星期四</v>
      </c>
      <c r="C35" s="339"/>
      <c r="D35" s="336"/>
      <c r="E35" s="112">
        <f>午餐設計表!E35</f>
        <v>0</v>
      </c>
      <c r="F35" s="113">
        <f>午餐設計表!F35</f>
        <v>0</v>
      </c>
      <c r="G35" s="114">
        <f>午餐設計表!G35</f>
        <v>0</v>
      </c>
      <c r="H35" s="112" t="str">
        <f>午餐設計表!H35</f>
        <v>薑絲(0.6K/包)</v>
      </c>
      <c r="I35" s="113">
        <f>午餐設計表!I35</f>
        <v>0</v>
      </c>
      <c r="J35" s="114" t="str">
        <f>午餐設計表!J35</f>
        <v>包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40"/>
      <c r="D36" s="336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6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6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37"/>
      <c r="E39" s="344" t="str">
        <f>午餐設計表!E39</f>
        <v>全穀雜糧類:6.5份 乳品類:0.0份 豆魚蛋肉類:1.7份 蔬菜類:3.4份 水果類:0.0份 油脂與堅果種子類:2.0份</v>
      </c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6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38">
        <f>午餐設計表!C40</f>
        <v>0</v>
      </c>
      <c r="D40" s="335" t="str">
        <f>午餐設計表!D40</f>
        <v>燕麥飯</v>
      </c>
      <c r="E40" s="322" t="str">
        <f>午餐設計表!E40</f>
        <v>滷蘭花干</v>
      </c>
      <c r="F40" s="323"/>
      <c r="G40" s="324"/>
      <c r="H40" s="322" t="str">
        <f>午餐設計表!H40</f>
        <v>白醬馬鈴薯</v>
      </c>
      <c r="I40" s="323"/>
      <c r="J40" s="324"/>
      <c r="K40" s="322" t="str">
        <f>午餐設計表!K40</f>
        <v>滷蛋</v>
      </c>
      <c r="L40" s="323"/>
      <c r="M40" s="324"/>
      <c r="N40" s="322" t="str">
        <f>午餐設計表!N40</f>
        <v>炒有機荷葉白菜</v>
      </c>
      <c r="O40" s="323"/>
      <c r="P40" s="324"/>
      <c r="Q40" s="322" t="str">
        <f>午餐設計表!Q40</f>
        <v>雙圓甜湯</v>
      </c>
      <c r="R40" s="323"/>
      <c r="S40" s="324"/>
      <c r="T40" s="326" t="str">
        <f>午餐設計表!T40</f>
        <v>蘋果(精進)</v>
      </c>
      <c r="U40" s="19" t="str">
        <f>午餐設計表!U40</f>
        <v>熱量：</v>
      </c>
      <c r="V40" s="122" t="str">
        <f>午餐設計表!V40</f>
        <v>825大卡</v>
      </c>
    </row>
    <row r="41" spans="2:22" ht="22.2" x14ac:dyDescent="0.3">
      <c r="B41" s="6" t="str">
        <f>午餐設計表!B41</f>
        <v>月</v>
      </c>
      <c r="C41" s="339"/>
      <c r="D41" s="336"/>
      <c r="E41" s="110" t="str">
        <f>午餐設計表!E41</f>
        <v>蘭花干(素)</v>
      </c>
      <c r="F41" s="108">
        <f>午餐設計表!F41</f>
        <v>1.2</v>
      </c>
      <c r="G41" s="111" t="str">
        <f>午餐設計表!G41</f>
        <v>公斤</v>
      </c>
      <c r="H41" s="110" t="str">
        <f>午餐設計表!H41</f>
        <v>洋芋(切中丁)</v>
      </c>
      <c r="I41" s="108">
        <f>午餐設計表!I41</f>
        <v>2</v>
      </c>
      <c r="J41" s="111" t="str">
        <f>午餐設計表!J41</f>
        <v>公斤</v>
      </c>
      <c r="K41" s="110" t="str">
        <f>午餐設計表!K41</f>
        <v>滷雞蛋(國產:台灣)</v>
      </c>
      <c r="L41" s="108">
        <f>午餐設計表!L41</f>
        <v>21</v>
      </c>
      <c r="M41" s="111" t="str">
        <f>午餐設計表!M41</f>
        <v>個</v>
      </c>
      <c r="N41" s="110" t="str">
        <f>午餐設計表!N41</f>
        <v>有機荷葉白菜(尚紘-彰)(切實重)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二砂台糖(1K/包)</v>
      </c>
      <c r="R41" s="108">
        <f>午餐設計表!R41</f>
        <v>0</v>
      </c>
      <c r="S41" s="111" t="str">
        <f>午餐設計表!S41</f>
        <v>包</v>
      </c>
      <c r="T41" s="327"/>
      <c r="U41" s="20" t="str">
        <f>午餐設計表!U41</f>
        <v>醣類：</v>
      </c>
      <c r="V41" s="120" t="str">
        <f>午餐設計表!V41</f>
        <v>113.8 g</v>
      </c>
    </row>
    <row r="42" spans="2:22" ht="22.2" x14ac:dyDescent="0.3">
      <c r="B42" s="6">
        <f>午餐設計表!B42</f>
        <v>25</v>
      </c>
      <c r="C42" s="339"/>
      <c r="D42" s="336"/>
      <c r="E42" s="112" t="str">
        <f>午餐設計表!E42</f>
        <v>菜頭(切大丁)</v>
      </c>
      <c r="F42" s="113">
        <f>午餐設計表!F42</f>
        <v>0.8</v>
      </c>
      <c r="G42" s="114" t="str">
        <f>午餐設計表!G42</f>
        <v>公斤</v>
      </c>
      <c r="H42" s="112" t="str">
        <f>午餐設計表!H42</f>
        <v>素濃湯粉(120g包)</v>
      </c>
      <c r="I42" s="113">
        <f>午餐設計表!I42</f>
        <v>1</v>
      </c>
      <c r="J42" s="114" t="str">
        <f>午餐設計表!J42</f>
        <v>包</v>
      </c>
      <c r="K42" s="112" t="str">
        <f>午餐設計表!K42</f>
        <v>滷雞蛋(國產:台灣)(備品)</v>
      </c>
      <c r="L42" s="113">
        <f>午餐設計表!L42</f>
        <v>5</v>
      </c>
      <c r="M42" s="114" t="str">
        <f>午餐設計表!M42</f>
        <v>個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冬瓜塊小(0.6K)</v>
      </c>
      <c r="R42" s="113">
        <f>午餐設計表!R42</f>
        <v>0</v>
      </c>
      <c r="S42" s="114" t="str">
        <f>午餐設計表!S42</f>
        <v>塊</v>
      </c>
      <c r="T42" s="327"/>
      <c r="U42" s="20" t="str">
        <f>午餐設計表!U42</f>
        <v>脂肪：</v>
      </c>
      <c r="V42" s="120" t="str">
        <f>午餐設計表!V42</f>
        <v>25.9 g</v>
      </c>
    </row>
    <row r="43" spans="2:22" ht="22.2" x14ac:dyDescent="0.3">
      <c r="B43" s="6" t="str">
        <f>午餐設計表!B43</f>
        <v>日</v>
      </c>
      <c r="C43" s="339"/>
      <c r="D43" s="336"/>
      <c r="E43" s="112" t="str">
        <f>午餐設計表!E43</f>
        <v>紅蘿蔔(切中丁)</v>
      </c>
      <c r="F43" s="113">
        <f>午餐設計表!F43</f>
        <v>0.1</v>
      </c>
      <c r="G43" s="114" t="str">
        <f>午餐設計表!G43</f>
        <v>公斤</v>
      </c>
      <c r="H43" s="112" t="str">
        <f>午餐設計表!H43</f>
        <v>毛豆仁(冷凍)</v>
      </c>
      <c r="I43" s="113">
        <f>午餐設計表!I43</f>
        <v>0.3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 t="str">
        <f>午餐設計表!Q43</f>
        <v>大粉圓</v>
      </c>
      <c r="R43" s="113">
        <f>午餐設計表!R43</f>
        <v>0</v>
      </c>
      <c r="S43" s="114" t="str">
        <f>午餐設計表!S43</f>
        <v>公斤</v>
      </c>
      <c r="T43" s="327"/>
      <c r="U43" s="20" t="str">
        <f>午餐設計表!U43</f>
        <v>蛋白質：</v>
      </c>
      <c r="V43" s="120" t="str">
        <f>午餐設計表!V43</f>
        <v>33.9 g</v>
      </c>
    </row>
    <row r="44" spans="2:22" ht="22.2" x14ac:dyDescent="0.3">
      <c r="B44" s="320" t="str">
        <f>午餐設計表!B44</f>
        <v>星期五</v>
      </c>
      <c r="C44" s="339"/>
      <c r="D44" s="336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紅蘿蔔(切小丁)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 t="str">
        <f>午餐設計表!Q44</f>
        <v>白玉粉圓(Ｋ)(日期)</v>
      </c>
      <c r="R44" s="113">
        <f>午餐設計表!R44</f>
        <v>0</v>
      </c>
      <c r="S44" s="114" t="str">
        <f>午餐設計表!S44</f>
        <v>公斤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40"/>
      <c r="D45" s="336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6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6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21</v>
      </c>
      <c r="C48" s="11">
        <f>午餐設計表!C48</f>
        <v>0</v>
      </c>
      <c r="D48" s="347"/>
      <c r="E48" s="341" t="str">
        <f>午餐設計表!E48</f>
        <v>全穀雜糧類:4.8份 乳品類:0.0份 豆魚蛋肉類:2.8份 蔬菜類:1.3份 水果類:1.0份 油脂與堅果種子類:1.5份</v>
      </c>
      <c r="F48" s="342"/>
      <c r="G48" s="342"/>
      <c r="H48" s="342"/>
      <c r="I48" s="342"/>
      <c r="J48" s="342"/>
      <c r="K48" s="342"/>
      <c r="L48" s="342"/>
      <c r="M48" s="342"/>
      <c r="N48" s="342"/>
      <c r="O48" s="342"/>
      <c r="P48" s="342"/>
      <c r="Q48" s="342"/>
      <c r="R48" s="342"/>
      <c r="S48" s="342"/>
      <c r="T48" s="343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45583.691361689816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2024-10-18T08:35:36Z</cp:lastPrinted>
  <dcterms:created xsi:type="dcterms:W3CDTF">2003-03-13T12:56:25Z</dcterms:created>
  <dcterms:modified xsi:type="dcterms:W3CDTF">2024-10-18T08:35:38Z</dcterms:modified>
</cp:coreProperties>
</file>