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05週(113.03.11-113.03.15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O40" i="5" s="1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33" i="5" s="1"/>
  <c r="AJ4" i="5"/>
  <c r="AE4" i="5"/>
  <c r="AE27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I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BA20" i="5"/>
  <c r="AS20" i="5"/>
  <c r="L20" i="5"/>
  <c r="W19" i="5"/>
  <c r="BD18" i="5"/>
  <c r="W18" i="5"/>
  <c r="BD17" i="5"/>
  <c r="AS17" i="5"/>
  <c r="L17" i="5"/>
  <c r="AS16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AH6" i="5"/>
  <c r="BA31" i="5"/>
  <c r="I31" i="5"/>
  <c r="BA15" i="5" l="1"/>
  <c r="BA19" i="5"/>
  <c r="BA7" i="5"/>
  <c r="AX38" i="5"/>
  <c r="AY38" i="5"/>
  <c r="BA6" i="5"/>
  <c r="AP12" i="5"/>
  <c r="AM38" i="5"/>
  <c r="AL38" i="5"/>
  <c r="AN38" i="5"/>
  <c r="AB38" i="5"/>
  <c r="AE17" i="5"/>
  <c r="AE21" i="5"/>
  <c r="AE24" i="5"/>
  <c r="AC38" i="5"/>
  <c r="AA38" i="5"/>
  <c r="AE15" i="5"/>
  <c r="AE8" i="5"/>
  <c r="R38" i="5"/>
  <c r="P38" i="5"/>
  <c r="I7" i="5"/>
  <c r="I12" i="5"/>
  <c r="L7" i="5"/>
  <c r="F38" i="5"/>
  <c r="G38" i="5"/>
  <c r="H40" i="5"/>
  <c r="I10" i="5"/>
  <c r="AP30" i="5"/>
  <c r="T32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<sst xmlns="http://schemas.openxmlformats.org/spreadsheetml/2006/main" count="730" uniqueCount="305">
  <si>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</si>
  <si>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</si>
  <si>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</si>
  <si>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</si>
  <si>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</si>
  <si>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</si>
  <si>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</si>
  <si>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</si>
  <si>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</si>
  <si>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</si>
  <si>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</si>
  <si>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</si>
  <si>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</si>
  <si>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</si>
  <si>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</si>
  <si>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</si>
  <si>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</si>
  <si>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</si>
  <si>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</si>
  <si>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</si>
  <si>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</si>
  <si>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</si>
  <si>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</si>
  <si>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</si>
  <si>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</si>
  <si>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</si>
  <si>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</si>
  <si>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</si>
  <si>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</si>
  <si>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</si>
  <si>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</si>
  <si>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</si>
  <si>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</si>
  <si>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</si>
  <si>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</si>
  <si>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</si>
  <si>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</si>
  <si>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</si>
  <si>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</si>
  <si>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</si>
  <si>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</si>
  <si>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</si>
  <si>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</si>
  <si>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</si>
  <si>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</si>
  <si>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</si>
  <si>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</si>
  <si>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</si>
  <si>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</si>
  <si>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</si>
  <si>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</si>
  <si>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</si>
  <si>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</si>
  <si>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</si>
  <si>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</si>
  <si>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</si>
  <si>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</si>
  <si>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</si>
  <si>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</si>
  <si>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</si>
  <si>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</si>
  <si>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</si>
  <si>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</si>
  <si>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</si>
  <si>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</si>
  <si>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</si>
  <si>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</si>
  <si>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</si>
  <si>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</si>
  <si>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</si>
  <si>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</si>
  <si>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</si>
  <si>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</si>
  <si>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</si>
  <si>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</si>
  <si>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</si>
  <si>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</si>
  <si>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</si>
  <si>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</si>
  <si>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</si>
  <si>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</si>
  <si>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</si>
  <si>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</si>
  <si>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</si>
  <si>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</si>
  <si>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</si>
  <si>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</si>
  <si>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</si>
  <si>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</si>
  <si>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</si>
  <si>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</si>
  <si>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</si>
  <si>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</si>
  <si>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</si>
  <si>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</si>
  <si>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</si>
  <si>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</si>
  <si>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</si>
  <si>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</si>
  <si>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</si>
  <si>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</si>
  <si>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</si>
  <si>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</si>
  <si>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</si>
  <si>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</si>
  <si>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</si>
  <si>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</si>
  <si>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</si>
  <si>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</si>
  <si>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</si>
  <si>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</si>
  <si>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</si>
  <si>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</si>
  <si>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</si>
  <si>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</si>
  <si>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</si>
  <si>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</si>
  <si>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</si>
  <si>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</si>
  <si>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</si>
  <si>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</si>
  <si>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</si>
  <si>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</si>
  <si>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112學年度第2學期第5週午餐菜單</t>
  </si>
  <si>
    <t>9車</t>
  </si>
  <si>
    <t>材料用量</t>
    <phoneticPr fontId="2" type="noConversion"/>
  </si>
  <si>
    <t>白米飯(354葷+22素)</t>
  </si>
  <si>
    <t>餐數</t>
    <phoneticPr fontId="2" type="noConversion"/>
  </si>
  <si>
    <t>檸檬雞翅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</si>
  <si>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</si>
  <si>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</si>
  <si>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</si>
  <si>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</si>
  <si>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支</t>
  </si>
  <si>
    <t>檸檬雞翅(W7強匠)備品</t>
  </si>
  <si>
    <t>蒜仁(0.6K/包)</t>
  </si>
  <si>
    <t>包</t>
  </si>
  <si>
    <t>蔥(0.5K/把)</t>
  </si>
  <si>
    <t>把</t>
  </si>
  <si>
    <t>蘿蔔燴肉羹</t>
  </si>
  <si>
    <t>蛋白質：</t>
    <phoneticPr fontId="2" type="noConversion"/>
  </si>
  <si>
    <t>菜頭(切中丁)</t>
  </si>
  <si>
    <t>公斤</t>
  </si>
  <si>
    <t>紅蘿蔔(切片)</t>
  </si>
  <si>
    <t>袖珍菇(QR)</t>
  </si>
  <si>
    <t>木耳(切絲)</t>
  </si>
  <si>
    <t>蝦米</t>
  </si>
  <si>
    <t>星期一</t>
    <phoneticPr fontId="2" type="noConversion"/>
  </si>
  <si>
    <t>培根拌青花</t>
  </si>
  <si>
    <t>熱量：</t>
    <phoneticPr fontId="2" type="noConversion"/>
  </si>
  <si>
    <t>脂肪：</t>
    <phoneticPr fontId="2" type="noConversion"/>
  </si>
  <si>
    <t>冷凍綠花椰菜(CAS)</t>
  </si>
  <si>
    <t>美白菇(QR)</t>
  </si>
  <si>
    <t>炒高麗菜</t>
  </si>
  <si>
    <t>高麗菜(切實重)</t>
  </si>
  <si>
    <t>紅蘿蔔(切絲)</t>
  </si>
  <si>
    <t>碎蒜(0.6K/包)</t>
  </si>
  <si>
    <t>金針肉絲湯</t>
  </si>
  <si>
    <t>醣類：</t>
    <phoneticPr fontId="2" type="noConversion"/>
  </si>
  <si>
    <t>溫體肉絲(陞輝)(臺灣)</t>
  </si>
  <si>
    <t>金針菇(QR)</t>
  </si>
  <si>
    <t>薑絲(0.6K/包)</t>
  </si>
  <si>
    <t>乾金針</t>
  </si>
  <si>
    <t>熱量：</t>
    <phoneticPr fontId="2" type="noConversion"/>
  </si>
  <si>
    <t>履歷豆奶(376+10獎勵金)</t>
  </si>
  <si>
    <t>小米飯</t>
  </si>
  <si>
    <t>餐數</t>
    <phoneticPr fontId="2" type="noConversion"/>
  </si>
  <si>
    <t>御膳大排</t>
  </si>
  <si>
    <t>強匠御膳大排(75g)-片</t>
  </si>
  <si>
    <t>片</t>
  </si>
  <si>
    <t>強匠御膳大排(75g)備品-片</t>
  </si>
  <si>
    <t>星期二</t>
    <phoneticPr fontId="2" type="noConversion"/>
  </si>
  <si>
    <t>炒雙結</t>
  </si>
  <si>
    <t>非基改豆干結</t>
  </si>
  <si>
    <t>海帶結</t>
  </si>
  <si>
    <t>杏鮑菇(頭)(QR)</t>
  </si>
  <si>
    <t>紅蘿蔔(切中丁)</t>
  </si>
  <si>
    <t>芹菜(切段)</t>
  </si>
  <si>
    <t>黃瓜什錦</t>
  </si>
  <si>
    <t>大黃瓜(切大丁)</t>
  </si>
  <si>
    <t>水發魷魚</t>
  </si>
  <si>
    <t>溫體肉片(小)(瘦)陞輝</t>
  </si>
  <si>
    <t>濕香菇(小朵)(QR)</t>
  </si>
  <si>
    <t>炒履歷油菜</t>
  </si>
  <si>
    <t>履歷油菜(切實重)</t>
  </si>
  <si>
    <t>翡翠羹湯</t>
  </si>
  <si>
    <t>熱量：</t>
    <phoneticPr fontId="2" type="noConversion"/>
  </si>
  <si>
    <t>醣類：</t>
    <phoneticPr fontId="2" type="noConversion"/>
  </si>
  <si>
    <t>盒</t>
  </si>
  <si>
    <t>洗選蛋(QR)</t>
  </si>
  <si>
    <t>五穀米飯</t>
  </si>
  <si>
    <t>茄汁魚片(獎勵金)</t>
  </si>
  <si>
    <t>水鯊魚片(7-8)(QR)(pc)</t>
  </si>
  <si>
    <t>水鯊魚片(7-8)備品(QR)(pc)</t>
  </si>
  <si>
    <t>洋蔥(切小丁)</t>
  </si>
  <si>
    <t>罐</t>
  </si>
  <si>
    <t>花生麵筋</t>
  </si>
  <si>
    <t>脂肪：</t>
    <phoneticPr fontId="2" type="noConversion"/>
  </si>
  <si>
    <t>蛋白質：</t>
    <phoneticPr fontId="2" type="noConversion"/>
  </si>
  <si>
    <t>溫體絞肉(陞輝)(臺灣)</t>
  </si>
  <si>
    <t>熟花生</t>
  </si>
  <si>
    <t>紅蘿蔔(切小丁)</t>
  </si>
  <si>
    <t>薑片(0.3K)</t>
  </si>
  <si>
    <t>甜不辣豆干片</t>
  </si>
  <si>
    <t>芹菜(去葉)</t>
  </si>
  <si>
    <t>炒履歷蚵白菜</t>
  </si>
  <si>
    <t>熱量：</t>
    <phoneticPr fontId="2" type="noConversion"/>
  </si>
  <si>
    <t>履歷蚵白菜(切實重)</t>
  </si>
  <si>
    <t>冬瓜排骨湯</t>
  </si>
  <si>
    <t>冬瓜(切中丁)</t>
  </si>
  <si>
    <t>小排骨(肉)陞輝</t>
  </si>
  <si>
    <t>星期三</t>
    <phoneticPr fontId="2" type="noConversion"/>
  </si>
  <si>
    <t>光泉保久乳(精進18元)</t>
  </si>
  <si>
    <t>紫米飯</t>
  </si>
  <si>
    <t>瓜仔肉燥</t>
  </si>
  <si>
    <t>溫體絞肉(粗瘦)陞輝</t>
  </si>
  <si>
    <t>乾香菇(小)</t>
  </si>
  <si>
    <t>白菜滷</t>
  </si>
  <si>
    <t>大白菜(切實重)</t>
  </si>
  <si>
    <t>木耳(切絲)(QR)</t>
  </si>
  <si>
    <t>冬蝦</t>
  </si>
  <si>
    <t>蕃茄炒蛋</t>
  </si>
  <si>
    <t>蕃茄(切中丁)</t>
  </si>
  <si>
    <t>星期四</t>
    <phoneticPr fontId="2" type="noConversion"/>
  </si>
  <si>
    <t>炒履歷青江菜</t>
  </si>
  <si>
    <t>履歷青江菜(切實重)</t>
  </si>
  <si>
    <t>排骨貢丸湯</t>
  </si>
  <si>
    <t>醣類：</t>
    <phoneticPr fontId="2" type="noConversion"/>
  </si>
  <si>
    <t>芹菜(末)</t>
  </si>
  <si>
    <t>白米飯</t>
  </si>
  <si>
    <t>星期五</t>
    <phoneticPr fontId="2" type="noConversion"/>
  </si>
  <si>
    <t>紅燒豬腳</t>
  </si>
  <si>
    <t>溫體肉丁(陞輝)(臺灣)(放冷藏)</t>
  </si>
  <si>
    <t>豬腳丁(有肉)-陞輝</t>
  </si>
  <si>
    <t>玉米四寶</t>
  </si>
  <si>
    <t>玉米粒(QR-K)</t>
  </si>
  <si>
    <t>毛豆仁(冷凍)</t>
  </si>
  <si>
    <t>螞蟻上樹</t>
  </si>
  <si>
    <t>炒有機油菜</t>
  </si>
  <si>
    <t>有機油菜(尚紘-彰)(切實重)</t>
  </si>
  <si>
    <t>羅宋湯</t>
  </si>
  <si>
    <t>洋芋(切中丁)</t>
  </si>
  <si>
    <t>蕃茄(QR)</t>
  </si>
  <si>
    <t>西芹菜(切片)</t>
  </si>
  <si>
    <t>蛋白質：</t>
    <phoneticPr fontId="2" type="noConversion"/>
  </si>
  <si>
    <t>水果(精進20元)</t>
  </si>
  <si>
    <t>108.9 g</t>
    <phoneticPr fontId="2" type="noConversion"/>
  </si>
  <si>
    <t>5.2份</t>
  </si>
  <si>
    <t>0.0份</t>
  </si>
  <si>
    <t>3.2份</t>
  </si>
  <si>
    <t>2.3份</t>
  </si>
  <si>
    <t>5.7份</t>
  </si>
  <si>
    <t>3.8份</t>
  </si>
  <si>
    <t>1.8份</t>
  </si>
  <si>
    <t>2.1份</t>
  </si>
  <si>
    <t>4.4份</t>
  </si>
  <si>
    <t>0.9份</t>
  </si>
  <si>
    <t>4.1份</t>
  </si>
  <si>
    <t>1.5份</t>
  </si>
  <si>
    <t>7.1份</t>
  </si>
  <si>
    <t>1.6份</t>
  </si>
  <si>
    <t>2.0份</t>
  </si>
  <si>
    <t>2.7份</t>
  </si>
  <si>
    <t>6.8份</t>
  </si>
  <si>
    <t>2.5份</t>
  </si>
  <si>
    <t>1.4份</t>
  </si>
  <si>
    <t>1.0份</t>
  </si>
  <si>
    <t>2.6份</t>
  </si>
  <si>
    <t>862大卡</t>
    <phoneticPr fontId="2" type="noConversion"/>
  </si>
  <si>
    <t>110.0 g</t>
    <phoneticPr fontId="2" type="noConversion"/>
  </si>
  <si>
    <t>22.7 g</t>
    <phoneticPr fontId="2" type="noConversion"/>
  </si>
  <si>
    <t>45.7 g</t>
    <phoneticPr fontId="2" type="noConversion"/>
  </si>
  <si>
    <t>826大卡</t>
    <phoneticPr fontId="2" type="noConversion"/>
  </si>
  <si>
    <t>24.5 g</t>
    <phoneticPr fontId="2" type="noConversion"/>
  </si>
  <si>
    <t>36.8 g</t>
    <phoneticPr fontId="2" type="noConversion"/>
  </si>
  <si>
    <t>878大卡</t>
    <phoneticPr fontId="2" type="noConversion"/>
  </si>
  <si>
    <t>110.2 g</t>
    <phoneticPr fontId="2" type="noConversion"/>
  </si>
  <si>
    <t>25.5 g</t>
    <phoneticPr fontId="2" type="noConversion"/>
  </si>
  <si>
    <t>42.4 g</t>
    <phoneticPr fontId="2" type="noConversion"/>
  </si>
  <si>
    <t>802大卡</t>
    <phoneticPr fontId="2" type="noConversion"/>
  </si>
  <si>
    <t>109.4 g</t>
    <phoneticPr fontId="2" type="noConversion"/>
  </si>
  <si>
    <t>23.5 g</t>
    <phoneticPr fontId="2" type="noConversion"/>
  </si>
  <si>
    <t>34.7 g</t>
    <phoneticPr fontId="2" type="noConversion"/>
  </si>
  <si>
    <t>856大卡</t>
    <phoneticPr fontId="2" type="noConversion"/>
  </si>
  <si>
    <t>116.3 g</t>
    <phoneticPr fontId="2" type="noConversion"/>
  </si>
  <si>
    <t>24.9 g</t>
    <phoneticPr fontId="2" type="noConversion"/>
  </si>
  <si>
    <t>34.5 g</t>
    <phoneticPr fontId="2" type="noConversion"/>
  </si>
  <si>
    <t>檸檬雞翅(W7強匠)</t>
  </si>
  <si>
    <t>手工肉羹(台灣)</t>
  </si>
  <si>
    <t>碎培根(黑橋牌)</t>
  </si>
  <si>
    <t>翡翠羹(0.3K)</t>
  </si>
  <si>
    <t>麵筋泡(Ｋ)</t>
  </si>
  <si>
    <t>非基改豆干片(榮洲)</t>
  </si>
  <si>
    <t>黑輪(甜不辣絲)(CAS)</t>
  </si>
  <si>
    <t>蕃茄醬(3K)可果美</t>
  </si>
  <si>
    <t>貢丸(小)(國產)</t>
  </si>
  <si>
    <t>碎瓜(玖順)</t>
  </si>
  <si>
    <t>油蔥酥(大-600g)</t>
  </si>
  <si>
    <t>非基改豆皮(Ｋ)</t>
  </si>
  <si>
    <t>冬粉(3K)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</si>
  <si>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:4.0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</si>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</sst>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34" zoomScale="80" zoomScaleNormal="80" workbookViewId="0">
      <selection activeCell="O45" sqref="O45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53" t="s">
        <v>123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4" s="5" customFormat="1" ht="19.5" customHeight="1" x14ac:dyDescent="0.4">
      <c r="B4" s="6">
        <v>3</v>
      </c>
      <c r="C4" s="326"/>
      <c r="D4" s="329" t="s">
        <v>126</v>
      </c>
      <c r="E4" s="332" t="s">
        <v>128</v>
      </c>
      <c r="F4" s="333"/>
      <c r="G4" s="334"/>
      <c r="H4" s="332" t="s">
        <v>139</v>
      </c>
      <c r="I4" s="333"/>
      <c r="J4" s="334"/>
      <c r="K4" s="332" t="s">
        <v>148</v>
      </c>
      <c r="L4" s="333"/>
      <c r="M4" s="334"/>
      <c r="N4" s="332" t="s">
        <v>153</v>
      </c>
      <c r="O4" s="333"/>
      <c r="P4" s="334"/>
      <c r="Q4" s="332" t="s">
        <v>157</v>
      </c>
      <c r="R4" s="333"/>
      <c r="S4" s="334"/>
      <c r="T4" s="345" t="s">
        <v>164</v>
      </c>
      <c r="U4" s="19" t="s">
        <v>163</v>
      </c>
      <c r="V4" s="120" t="s">
        <v>268</v>
      </c>
      <c r="W4" s="5" t="s">
        <v>37</v>
      </c>
      <c r="X4" s="5" t="s">
        <v>247</v>
      </c>
    </row>
    <row r="5" spans="2:24" s="5" customFormat="1" ht="19.5" customHeight="1" x14ac:dyDescent="0.4">
      <c r="B5" s="6" t="s">
        <v>5</v>
      </c>
      <c r="C5" s="327"/>
      <c r="D5" s="329"/>
      <c r="E5" s="107" t="s">
        <v>287</v>
      </c>
      <c r="F5" s="108">
        <v>354</v>
      </c>
      <c r="G5" s="109" t="s">
        <v>133</v>
      </c>
      <c r="H5" s="110" t="s">
        <v>141</v>
      </c>
      <c r="I5" s="108">
        <v>18</v>
      </c>
      <c r="J5" s="111" t="s">
        <v>142</v>
      </c>
      <c r="K5" s="110" t="s">
        <v>151</v>
      </c>
      <c r="L5" s="108">
        <v>28</v>
      </c>
      <c r="M5" s="111" t="s">
        <v>142</v>
      </c>
      <c r="N5" s="110" t="s">
        <v>154</v>
      </c>
      <c r="O5" s="108">
        <v>29</v>
      </c>
      <c r="P5" s="111" t="s">
        <v>142</v>
      </c>
      <c r="Q5" s="110" t="s">
        <v>159</v>
      </c>
      <c r="R5" s="108">
        <v>3</v>
      </c>
      <c r="S5" s="111" t="s">
        <v>142</v>
      </c>
      <c r="T5" s="346"/>
      <c r="U5" s="20" t="s">
        <v>130</v>
      </c>
      <c r="V5" s="120" t="s">
        <v>269</v>
      </c>
      <c r="W5" s="5" t="s">
        <v>39</v>
      </c>
      <c r="X5" s="5" t="s">
        <v>248</v>
      </c>
    </row>
    <row r="6" spans="2:24" s="5" customFormat="1" ht="19.5" customHeight="1" x14ac:dyDescent="0.4">
      <c r="B6" s="6">
        <v>11</v>
      </c>
      <c r="C6" s="327"/>
      <c r="D6" s="329"/>
      <c r="E6" s="112" t="s">
        <v>134</v>
      </c>
      <c r="F6" s="113">
        <v>30</v>
      </c>
      <c r="G6" s="114" t="s">
        <v>133</v>
      </c>
      <c r="H6" s="112" t="s">
        <v>288</v>
      </c>
      <c r="I6" s="113">
        <v>6</v>
      </c>
      <c r="J6" s="114" t="s">
        <v>142</v>
      </c>
      <c r="K6" s="112" t="s">
        <v>289</v>
      </c>
      <c r="L6" s="113">
        <v>4</v>
      </c>
      <c r="M6" s="114" t="s">
        <v>142</v>
      </c>
      <c r="N6" s="112" t="s">
        <v>155</v>
      </c>
      <c r="O6" s="113">
        <v>1</v>
      </c>
      <c r="P6" s="114" t="s">
        <v>142</v>
      </c>
      <c r="Q6" s="112" t="s">
        <v>160</v>
      </c>
      <c r="R6" s="113">
        <v>3</v>
      </c>
      <c r="S6" s="114" t="s">
        <v>142</v>
      </c>
      <c r="T6" s="346"/>
      <c r="U6" s="20" t="s">
        <v>150</v>
      </c>
      <c r="V6" s="120" t="s">
        <v>270</v>
      </c>
      <c r="W6" s="5" t="s">
        <v>41</v>
      </c>
      <c r="X6" s="5" t="s">
        <v>249</v>
      </c>
    </row>
    <row r="7" spans="2:24" s="5" customFormat="1" ht="19.5" customHeight="1" x14ac:dyDescent="0.4">
      <c r="B7" s="6" t="s">
        <v>4</v>
      </c>
      <c r="C7" s="327"/>
      <c r="D7" s="329"/>
      <c r="E7" s="112" t="s">
        <v>135</v>
      </c>
      <c r="F7" s="113">
        <v>1</v>
      </c>
      <c r="G7" s="114" t="s">
        <v>136</v>
      </c>
      <c r="H7" s="115" t="s">
        <v>143</v>
      </c>
      <c r="I7" s="113">
        <v>1.5</v>
      </c>
      <c r="J7" s="116" t="s">
        <v>142</v>
      </c>
      <c r="K7" s="115" t="s">
        <v>152</v>
      </c>
      <c r="L7" s="113">
        <v>3</v>
      </c>
      <c r="M7" s="116" t="s">
        <v>142</v>
      </c>
      <c r="N7" s="115" t="s">
        <v>156</v>
      </c>
      <c r="O7" s="113">
        <v>0.5</v>
      </c>
      <c r="P7" s="116" t="s">
        <v>136</v>
      </c>
      <c r="Q7" s="115" t="s">
        <v>161</v>
      </c>
      <c r="R7" s="113">
        <v>0.5</v>
      </c>
      <c r="S7" s="116" t="s">
        <v>136</v>
      </c>
      <c r="T7" s="346"/>
      <c r="U7" s="20" t="s">
        <v>132</v>
      </c>
      <c r="V7" s="120" t="s">
        <v>271</v>
      </c>
      <c r="W7" s="5" t="s">
        <v>43</v>
      </c>
      <c r="X7" s="5" t="s">
        <v>250</v>
      </c>
    </row>
    <row r="8" spans="2:24" s="5" customFormat="1" ht="19.5" customHeight="1" x14ac:dyDescent="0.4">
      <c r="B8" s="348" t="s">
        <v>147</v>
      </c>
      <c r="C8" s="327"/>
      <c r="D8" s="329"/>
      <c r="E8" s="112" t="s">
        <v>137</v>
      </c>
      <c r="F8" s="113">
        <v>1</v>
      </c>
      <c r="G8" s="114" t="s">
        <v>138</v>
      </c>
      <c r="H8" s="112" t="s">
        <v>144</v>
      </c>
      <c r="I8" s="113">
        <v>1.5</v>
      </c>
      <c r="J8" s="114" t="s">
        <v>142</v>
      </c>
      <c r="K8" s="112"/>
      <c r="L8" s="113"/>
      <c r="M8" s="114"/>
      <c r="N8" s="112"/>
      <c r="O8" s="113"/>
      <c r="P8" s="114"/>
      <c r="Q8" s="112" t="s">
        <v>162</v>
      </c>
      <c r="R8" s="113">
        <v>0.3</v>
      </c>
      <c r="S8" s="114" t="s">
        <v>142</v>
      </c>
      <c r="T8" s="346"/>
      <c r="U8" s="20"/>
      <c r="V8" s="120"/>
      <c r="W8" s="5" t="s">
        <v>46</v>
      </c>
      <c r="X8" s="5" t="s">
        <v>248</v>
      </c>
    </row>
    <row r="9" spans="2:24" s="5" customFormat="1" ht="19.5" customHeight="1" x14ac:dyDescent="0.4">
      <c r="B9" s="348"/>
      <c r="C9" s="328"/>
      <c r="D9" s="329"/>
      <c r="E9" s="112"/>
      <c r="F9" s="113"/>
      <c r="G9" s="114"/>
      <c r="H9" s="112" t="s">
        <v>145</v>
      </c>
      <c r="I9" s="113">
        <v>1</v>
      </c>
      <c r="J9" s="114" t="s">
        <v>142</v>
      </c>
      <c r="K9" s="112"/>
      <c r="L9" s="113"/>
      <c r="M9" s="114"/>
      <c r="N9" s="112"/>
      <c r="O9" s="113"/>
      <c r="P9" s="114"/>
      <c r="Q9" s="112"/>
      <c r="R9" s="113"/>
      <c r="S9" s="114"/>
      <c r="T9" s="346"/>
      <c r="U9" s="20"/>
      <c r="V9" s="120"/>
      <c r="W9" s="5" t="s">
        <v>47</v>
      </c>
      <c r="X9" s="5" t="s">
        <v>250</v>
      </c>
    </row>
    <row r="10" spans="2:24" s="5" customFormat="1" ht="22.2" x14ac:dyDescent="0.4">
      <c r="B10" s="349"/>
      <c r="C10" s="8"/>
      <c r="D10" s="329"/>
      <c r="E10" s="112"/>
      <c r="F10" s="113"/>
      <c r="G10" s="114"/>
      <c r="H10" s="112" t="s">
        <v>146</v>
      </c>
      <c r="I10" s="113">
        <v>0.1</v>
      </c>
      <c r="J10" s="114" t="s">
        <v>142</v>
      </c>
      <c r="K10" s="112"/>
      <c r="L10" s="113"/>
      <c r="M10" s="114"/>
      <c r="N10" s="112"/>
      <c r="O10" s="113"/>
      <c r="P10" s="114"/>
      <c r="Q10" s="112"/>
      <c r="R10" s="113"/>
      <c r="S10" s="114"/>
      <c r="T10" s="346"/>
      <c r="U10" s="20"/>
      <c r="V10" s="120"/>
    </row>
    <row r="11" spans="2:24" s="5" customFormat="1" ht="22.2" x14ac:dyDescent="0.4">
      <c r="B11" s="7" t="s">
        <v>127</v>
      </c>
      <c r="C11" s="14"/>
      <c r="D11" s="32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7"/>
      <c r="U11" s="20"/>
      <c r="V11" s="120"/>
    </row>
    <row r="12" spans="2:24" s="5" customFormat="1" ht="22.2" x14ac:dyDescent="0.4">
      <c r="B12" s="15">
        <v>374</v>
      </c>
      <c r="C12" s="9"/>
      <c r="D12" s="330"/>
      <c r="E12" s="350" t="s">
        <v>300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/>
      <c r="V12" s="121"/>
    </row>
    <row r="13" spans="2:24" s="5" customFormat="1" ht="22.2" x14ac:dyDescent="0.4">
      <c r="B13" s="6">
        <v>3</v>
      </c>
      <c r="C13" s="326"/>
      <c r="D13" s="331" t="s">
        <v>165</v>
      </c>
      <c r="E13" s="332" t="s">
        <v>167</v>
      </c>
      <c r="F13" s="333"/>
      <c r="G13" s="334"/>
      <c r="H13" s="332" t="s">
        <v>172</v>
      </c>
      <c r="I13" s="333"/>
      <c r="J13" s="334"/>
      <c r="K13" s="332" t="s">
        <v>178</v>
      </c>
      <c r="L13" s="333"/>
      <c r="M13" s="334"/>
      <c r="N13" s="332" t="s">
        <v>183</v>
      </c>
      <c r="O13" s="333"/>
      <c r="P13" s="334"/>
      <c r="Q13" s="332" t="s">
        <v>185</v>
      </c>
      <c r="R13" s="333"/>
      <c r="S13" s="334"/>
      <c r="T13" s="345"/>
      <c r="U13" s="19" t="s">
        <v>186</v>
      </c>
      <c r="V13" s="122" t="s">
        <v>272</v>
      </c>
      <c r="W13" s="5" t="s">
        <v>37</v>
      </c>
      <c r="X13" s="5" t="s">
        <v>251</v>
      </c>
    </row>
    <row r="14" spans="2:24" s="5" customFormat="1" ht="22.2" x14ac:dyDescent="0.4">
      <c r="B14" s="6" t="s">
        <v>3</v>
      </c>
      <c r="C14" s="327"/>
      <c r="D14" s="329"/>
      <c r="E14" s="110" t="s">
        <v>168</v>
      </c>
      <c r="F14" s="108">
        <v>354</v>
      </c>
      <c r="G14" s="111" t="s">
        <v>169</v>
      </c>
      <c r="H14" s="110" t="s">
        <v>173</v>
      </c>
      <c r="I14" s="108">
        <v>12</v>
      </c>
      <c r="J14" s="111" t="s">
        <v>142</v>
      </c>
      <c r="K14" s="110" t="s">
        <v>179</v>
      </c>
      <c r="L14" s="108">
        <v>18</v>
      </c>
      <c r="M14" s="111" t="s">
        <v>142</v>
      </c>
      <c r="N14" s="110" t="s">
        <v>184</v>
      </c>
      <c r="O14" s="108">
        <v>29</v>
      </c>
      <c r="P14" s="111" t="s">
        <v>142</v>
      </c>
      <c r="Q14" s="110" t="s">
        <v>290</v>
      </c>
      <c r="R14" s="108">
        <v>7</v>
      </c>
      <c r="S14" s="111" t="s">
        <v>188</v>
      </c>
      <c r="T14" s="346"/>
      <c r="U14" s="20" t="s">
        <v>187</v>
      </c>
      <c r="V14" s="120" t="s">
        <v>246</v>
      </c>
      <c r="W14" s="5" t="s">
        <v>39</v>
      </c>
      <c r="X14" s="5" t="s">
        <v>248</v>
      </c>
    </row>
    <row r="15" spans="2:24" s="5" customFormat="1" ht="22.2" x14ac:dyDescent="0.4">
      <c r="B15" s="6">
        <v>12</v>
      </c>
      <c r="C15" s="327"/>
      <c r="D15" s="329"/>
      <c r="E15" s="112" t="s">
        <v>170</v>
      </c>
      <c r="F15" s="113">
        <v>30</v>
      </c>
      <c r="G15" s="114" t="s">
        <v>169</v>
      </c>
      <c r="H15" s="112" t="s">
        <v>174</v>
      </c>
      <c r="I15" s="113">
        <v>8</v>
      </c>
      <c r="J15" s="114" t="s">
        <v>142</v>
      </c>
      <c r="K15" s="112" t="s">
        <v>180</v>
      </c>
      <c r="L15" s="113">
        <v>4</v>
      </c>
      <c r="M15" s="114" t="s">
        <v>142</v>
      </c>
      <c r="N15" s="112" t="s">
        <v>156</v>
      </c>
      <c r="O15" s="113">
        <v>0.5</v>
      </c>
      <c r="P15" s="114" t="s">
        <v>136</v>
      </c>
      <c r="Q15" s="112" t="s">
        <v>189</v>
      </c>
      <c r="R15" s="113">
        <v>6</v>
      </c>
      <c r="S15" s="114" t="s">
        <v>142</v>
      </c>
      <c r="T15" s="346"/>
      <c r="U15" s="20" t="s">
        <v>150</v>
      </c>
      <c r="V15" s="120" t="s">
        <v>273</v>
      </c>
      <c r="W15" s="5" t="s">
        <v>41</v>
      </c>
      <c r="X15" s="5" t="s">
        <v>252</v>
      </c>
    </row>
    <row r="16" spans="2:24" s="5" customFormat="1" ht="22.2" x14ac:dyDescent="0.4">
      <c r="B16" s="6" t="s">
        <v>4</v>
      </c>
      <c r="C16" s="327"/>
      <c r="D16" s="329"/>
      <c r="E16" s="112" t="s">
        <v>135</v>
      </c>
      <c r="F16" s="113">
        <v>1</v>
      </c>
      <c r="G16" s="114" t="s">
        <v>136</v>
      </c>
      <c r="H16" s="112" t="s">
        <v>175</v>
      </c>
      <c r="I16" s="113">
        <v>3</v>
      </c>
      <c r="J16" s="114" t="s">
        <v>142</v>
      </c>
      <c r="K16" s="112" t="s">
        <v>181</v>
      </c>
      <c r="L16" s="113">
        <v>4</v>
      </c>
      <c r="M16" s="114" t="s">
        <v>142</v>
      </c>
      <c r="N16" s="112"/>
      <c r="O16" s="113"/>
      <c r="P16" s="114"/>
      <c r="Q16" s="112"/>
      <c r="R16" s="113"/>
      <c r="S16" s="114"/>
      <c r="T16" s="346"/>
      <c r="U16" s="20" t="s">
        <v>132</v>
      </c>
      <c r="V16" s="120" t="s">
        <v>274</v>
      </c>
      <c r="W16" s="5" t="s">
        <v>43</v>
      </c>
      <c r="X16" s="5" t="s">
        <v>253</v>
      </c>
    </row>
    <row r="17" spans="2:24" s="5" customFormat="1" ht="22.2" x14ac:dyDescent="0.4">
      <c r="B17" s="348" t="s">
        <v>171</v>
      </c>
      <c r="C17" s="327"/>
      <c r="D17" s="329"/>
      <c r="E17" s="112" t="s">
        <v>137</v>
      </c>
      <c r="F17" s="113">
        <v>1</v>
      </c>
      <c r="G17" s="114" t="s">
        <v>138</v>
      </c>
      <c r="H17" s="112" t="s">
        <v>176</v>
      </c>
      <c r="I17" s="113">
        <v>2</v>
      </c>
      <c r="J17" s="114" t="s">
        <v>142</v>
      </c>
      <c r="K17" s="112" t="s">
        <v>182</v>
      </c>
      <c r="L17" s="113">
        <v>1.5</v>
      </c>
      <c r="M17" s="114" t="s">
        <v>142</v>
      </c>
      <c r="N17" s="112"/>
      <c r="O17" s="113"/>
      <c r="P17" s="114"/>
      <c r="Q17" s="112"/>
      <c r="R17" s="113"/>
      <c r="S17" s="114"/>
      <c r="T17" s="346"/>
      <c r="U17" s="20"/>
      <c r="V17" s="120"/>
      <c r="W17" s="5" t="s">
        <v>46</v>
      </c>
      <c r="X17" s="5" t="s">
        <v>248</v>
      </c>
    </row>
    <row r="18" spans="2:24" s="5" customFormat="1" ht="22.2" x14ac:dyDescent="0.4">
      <c r="B18" s="348"/>
      <c r="C18" s="328"/>
      <c r="D18" s="329"/>
      <c r="E18" s="112"/>
      <c r="F18" s="113"/>
      <c r="G18" s="114"/>
      <c r="H18" s="112" t="s">
        <v>177</v>
      </c>
      <c r="I18" s="113">
        <v>2</v>
      </c>
      <c r="J18" s="114" t="s">
        <v>142</v>
      </c>
      <c r="K18" s="112" t="s">
        <v>160</v>
      </c>
      <c r="L18" s="113">
        <v>1.5</v>
      </c>
      <c r="M18" s="114" t="s">
        <v>142</v>
      </c>
      <c r="N18" s="112"/>
      <c r="O18" s="113"/>
      <c r="P18" s="114"/>
      <c r="Q18" s="112"/>
      <c r="R18" s="113"/>
      <c r="S18" s="114"/>
      <c r="T18" s="346"/>
      <c r="U18" s="20"/>
      <c r="V18" s="120"/>
      <c r="W18" s="5" t="s">
        <v>47</v>
      </c>
      <c r="X18" s="5" t="s">
        <v>254</v>
      </c>
    </row>
    <row r="19" spans="2:24" s="5" customFormat="1" ht="22.2" x14ac:dyDescent="0.4">
      <c r="B19" s="349"/>
      <c r="C19" s="8"/>
      <c r="D19" s="329"/>
      <c r="E19" s="112"/>
      <c r="F19" s="113"/>
      <c r="G19" s="114"/>
      <c r="H19" s="112"/>
      <c r="I19" s="113"/>
      <c r="J19" s="114"/>
      <c r="K19" s="112" t="s">
        <v>176</v>
      </c>
      <c r="L19" s="113">
        <v>1</v>
      </c>
      <c r="M19" s="114" t="s">
        <v>142</v>
      </c>
      <c r="N19" s="112"/>
      <c r="O19" s="113"/>
      <c r="P19" s="114"/>
      <c r="Q19" s="112"/>
      <c r="R19" s="113"/>
      <c r="S19" s="114"/>
      <c r="T19" s="346"/>
      <c r="U19" s="20"/>
      <c r="V19" s="120"/>
    </row>
    <row r="20" spans="2:24" s="5" customFormat="1" ht="22.2" x14ac:dyDescent="0.4">
      <c r="B20" s="7" t="s">
        <v>127</v>
      </c>
      <c r="C20" s="14"/>
      <c r="D20" s="32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7"/>
      <c r="U20" s="20"/>
      <c r="V20" s="120"/>
    </row>
    <row r="21" spans="2:24" s="5" customFormat="1" ht="22.2" x14ac:dyDescent="0.4">
      <c r="B21" s="15">
        <v>374</v>
      </c>
      <c r="C21" s="9"/>
      <c r="D21" s="330"/>
      <c r="E21" s="350" t="s">
        <v>301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/>
      <c r="V21" s="121"/>
    </row>
    <row r="22" spans="2:24" s="5" customFormat="1" ht="22.2" x14ac:dyDescent="0.4">
      <c r="B22" s="6">
        <v>3</v>
      </c>
      <c r="C22" s="326"/>
      <c r="D22" s="331" t="s">
        <v>190</v>
      </c>
      <c r="E22" s="332" t="s">
        <v>191</v>
      </c>
      <c r="F22" s="333"/>
      <c r="G22" s="334"/>
      <c r="H22" s="332" t="s">
        <v>196</v>
      </c>
      <c r="I22" s="333"/>
      <c r="J22" s="334"/>
      <c r="K22" s="332" t="s">
        <v>203</v>
      </c>
      <c r="L22" s="333"/>
      <c r="M22" s="334"/>
      <c r="N22" s="332" t="s">
        <v>205</v>
      </c>
      <c r="O22" s="333"/>
      <c r="P22" s="334"/>
      <c r="Q22" s="332" t="s">
        <v>208</v>
      </c>
      <c r="R22" s="333"/>
      <c r="S22" s="334"/>
      <c r="T22" s="345" t="s">
        <v>212</v>
      </c>
      <c r="U22" s="19" t="s">
        <v>206</v>
      </c>
      <c r="V22" s="122" t="s">
        <v>275</v>
      </c>
      <c r="W22" s="5" t="s">
        <v>37</v>
      </c>
      <c r="X22" s="5" t="s">
        <v>255</v>
      </c>
    </row>
    <row r="23" spans="2:24" s="5" customFormat="1" ht="22.2" x14ac:dyDescent="0.4">
      <c r="B23" s="6" t="s">
        <v>3</v>
      </c>
      <c r="C23" s="327"/>
      <c r="D23" s="329"/>
      <c r="E23" s="110" t="s">
        <v>192</v>
      </c>
      <c r="F23" s="108">
        <v>354</v>
      </c>
      <c r="G23" s="111" t="s">
        <v>169</v>
      </c>
      <c r="H23" s="110" t="s">
        <v>291</v>
      </c>
      <c r="I23" s="108">
        <v>9</v>
      </c>
      <c r="J23" s="111" t="s">
        <v>142</v>
      </c>
      <c r="K23" s="110" t="s">
        <v>292</v>
      </c>
      <c r="L23" s="108">
        <v>15</v>
      </c>
      <c r="M23" s="111" t="s">
        <v>142</v>
      </c>
      <c r="N23" s="110" t="s">
        <v>207</v>
      </c>
      <c r="O23" s="108">
        <v>29</v>
      </c>
      <c r="P23" s="111" t="s">
        <v>142</v>
      </c>
      <c r="Q23" s="110" t="s">
        <v>209</v>
      </c>
      <c r="R23" s="108">
        <v>13</v>
      </c>
      <c r="S23" s="111" t="s">
        <v>142</v>
      </c>
      <c r="T23" s="346"/>
      <c r="U23" s="20" t="s">
        <v>158</v>
      </c>
      <c r="V23" s="120" t="s">
        <v>276</v>
      </c>
      <c r="W23" s="5" t="s">
        <v>39</v>
      </c>
      <c r="X23" s="5" t="s">
        <v>256</v>
      </c>
    </row>
    <row r="24" spans="2:24" s="5" customFormat="1" ht="22.2" x14ac:dyDescent="0.4">
      <c r="B24" s="6">
        <v>13</v>
      </c>
      <c r="C24" s="327"/>
      <c r="D24" s="329"/>
      <c r="E24" s="112" t="s">
        <v>193</v>
      </c>
      <c r="F24" s="113">
        <v>30</v>
      </c>
      <c r="G24" s="114" t="s">
        <v>169</v>
      </c>
      <c r="H24" s="112" t="s">
        <v>199</v>
      </c>
      <c r="I24" s="113">
        <v>3</v>
      </c>
      <c r="J24" s="114" t="s">
        <v>142</v>
      </c>
      <c r="K24" s="112" t="s">
        <v>293</v>
      </c>
      <c r="L24" s="113">
        <v>9</v>
      </c>
      <c r="M24" s="114" t="s">
        <v>142</v>
      </c>
      <c r="N24" s="112" t="s">
        <v>161</v>
      </c>
      <c r="O24" s="113">
        <v>0.5</v>
      </c>
      <c r="P24" s="114" t="s">
        <v>136</v>
      </c>
      <c r="Q24" s="112" t="s">
        <v>210</v>
      </c>
      <c r="R24" s="113">
        <v>3</v>
      </c>
      <c r="S24" s="114" t="s">
        <v>142</v>
      </c>
      <c r="T24" s="346"/>
      <c r="U24" s="20" t="s">
        <v>197</v>
      </c>
      <c r="V24" s="120" t="s">
        <v>277</v>
      </c>
      <c r="W24" s="5" t="s">
        <v>41</v>
      </c>
      <c r="X24" s="5" t="s">
        <v>257</v>
      </c>
    </row>
    <row r="25" spans="2:24" s="5" customFormat="1" ht="22.2" x14ac:dyDescent="0.4">
      <c r="B25" s="6" t="s">
        <v>4</v>
      </c>
      <c r="C25" s="327"/>
      <c r="D25" s="329"/>
      <c r="E25" s="112" t="s">
        <v>194</v>
      </c>
      <c r="F25" s="113">
        <v>5</v>
      </c>
      <c r="G25" s="114" t="s">
        <v>142</v>
      </c>
      <c r="H25" s="112" t="s">
        <v>200</v>
      </c>
      <c r="I25" s="113">
        <v>3</v>
      </c>
      <c r="J25" s="114" t="s">
        <v>142</v>
      </c>
      <c r="K25" s="112" t="s">
        <v>143</v>
      </c>
      <c r="L25" s="113">
        <v>2</v>
      </c>
      <c r="M25" s="114" t="s">
        <v>142</v>
      </c>
      <c r="N25" s="112"/>
      <c r="O25" s="113"/>
      <c r="P25" s="114"/>
      <c r="Q25" s="112" t="s">
        <v>161</v>
      </c>
      <c r="R25" s="113">
        <v>0.5</v>
      </c>
      <c r="S25" s="114" t="s">
        <v>136</v>
      </c>
      <c r="T25" s="346"/>
      <c r="U25" s="20" t="s">
        <v>140</v>
      </c>
      <c r="V25" s="120" t="s">
        <v>278</v>
      </c>
      <c r="W25" s="5" t="s">
        <v>43</v>
      </c>
      <c r="X25" s="5" t="s">
        <v>258</v>
      </c>
    </row>
    <row r="26" spans="2:24" s="5" customFormat="1" ht="22.2" x14ac:dyDescent="0.4">
      <c r="B26" s="348" t="s">
        <v>211</v>
      </c>
      <c r="C26" s="327"/>
      <c r="D26" s="329"/>
      <c r="E26" s="112" t="s">
        <v>135</v>
      </c>
      <c r="F26" s="113">
        <v>1</v>
      </c>
      <c r="G26" s="114" t="s">
        <v>136</v>
      </c>
      <c r="H26" s="112" t="s">
        <v>201</v>
      </c>
      <c r="I26" s="113">
        <v>3</v>
      </c>
      <c r="J26" s="114" t="s">
        <v>142</v>
      </c>
      <c r="K26" s="112" t="s">
        <v>204</v>
      </c>
      <c r="L26" s="113">
        <v>2</v>
      </c>
      <c r="M26" s="114" t="s">
        <v>142</v>
      </c>
      <c r="N26" s="112"/>
      <c r="O26" s="113"/>
      <c r="P26" s="114"/>
      <c r="Q26" s="112"/>
      <c r="R26" s="113"/>
      <c r="S26" s="114"/>
      <c r="T26" s="346"/>
      <c r="U26" s="20"/>
      <c r="V26" s="120"/>
      <c r="W26" s="5" t="s">
        <v>46</v>
      </c>
      <c r="X26" s="5" t="s">
        <v>248</v>
      </c>
    </row>
    <row r="27" spans="2:24" s="5" customFormat="1" ht="22.2" x14ac:dyDescent="0.4">
      <c r="B27" s="348"/>
      <c r="C27" s="328"/>
      <c r="D27" s="329"/>
      <c r="E27" s="112" t="s">
        <v>137</v>
      </c>
      <c r="F27" s="113">
        <v>1</v>
      </c>
      <c r="G27" s="114" t="s">
        <v>138</v>
      </c>
      <c r="H27" s="112" t="s">
        <v>202</v>
      </c>
      <c r="I27" s="113">
        <v>1</v>
      </c>
      <c r="J27" s="114" t="s">
        <v>136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46"/>
      <c r="U27" s="20"/>
      <c r="V27" s="120"/>
      <c r="W27" s="5" t="s">
        <v>47</v>
      </c>
      <c r="X27" s="5" t="s">
        <v>250</v>
      </c>
    </row>
    <row r="28" spans="2:24" s="5" customFormat="1" ht="22.2" x14ac:dyDescent="0.4">
      <c r="B28" s="349"/>
      <c r="C28" s="8"/>
      <c r="D28" s="329"/>
      <c r="E28" s="112" t="s">
        <v>294</v>
      </c>
      <c r="F28" s="113">
        <v>1</v>
      </c>
      <c r="G28" s="114" t="s">
        <v>195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6"/>
      <c r="U28" s="20"/>
      <c r="V28" s="120"/>
    </row>
    <row r="29" spans="2:24" s="5" customFormat="1" ht="22.2" x14ac:dyDescent="0.4">
      <c r="B29" s="7" t="s">
        <v>166</v>
      </c>
      <c r="C29" s="14"/>
      <c r="D29" s="329"/>
      <c r="E29" s="117" t="s">
        <v>161</v>
      </c>
      <c r="F29" s="118">
        <v>1</v>
      </c>
      <c r="G29" s="119" t="s">
        <v>136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7"/>
      <c r="U29" s="20"/>
      <c r="V29" s="120"/>
    </row>
    <row r="30" spans="2:24" s="5" customFormat="1" ht="22.2" x14ac:dyDescent="0.4">
      <c r="B30" s="15">
        <v>374</v>
      </c>
      <c r="C30" s="9"/>
      <c r="D30" s="330"/>
      <c r="E30" s="350" t="s">
        <v>302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/>
      <c r="V30" s="121"/>
    </row>
    <row r="31" spans="2:24" s="5" customFormat="1" ht="22.2" x14ac:dyDescent="0.4">
      <c r="B31" s="6">
        <v>3</v>
      </c>
      <c r="C31" s="326"/>
      <c r="D31" s="331" t="s">
        <v>213</v>
      </c>
      <c r="E31" s="332" t="s">
        <v>214</v>
      </c>
      <c r="F31" s="333"/>
      <c r="G31" s="334"/>
      <c r="H31" s="332" t="s">
        <v>217</v>
      </c>
      <c r="I31" s="333"/>
      <c r="J31" s="334"/>
      <c r="K31" s="332" t="s">
        <v>221</v>
      </c>
      <c r="L31" s="333"/>
      <c r="M31" s="334"/>
      <c r="N31" s="332" t="s">
        <v>224</v>
      </c>
      <c r="O31" s="333"/>
      <c r="P31" s="334"/>
      <c r="Q31" s="332" t="s">
        <v>226</v>
      </c>
      <c r="R31" s="333"/>
      <c r="S31" s="334"/>
      <c r="T31" s="345"/>
      <c r="U31" s="19" t="s">
        <v>149</v>
      </c>
      <c r="V31" s="122" t="s">
        <v>279</v>
      </c>
      <c r="W31" s="5" t="s">
        <v>37</v>
      </c>
      <c r="X31" s="5" t="s">
        <v>259</v>
      </c>
    </row>
    <row r="32" spans="2:24" ht="22.2" x14ac:dyDescent="0.3">
      <c r="B32" s="6" t="s">
        <v>3</v>
      </c>
      <c r="C32" s="327"/>
      <c r="D32" s="329"/>
      <c r="E32" s="110" t="s">
        <v>215</v>
      </c>
      <c r="F32" s="108">
        <v>27</v>
      </c>
      <c r="G32" s="111" t="s">
        <v>142</v>
      </c>
      <c r="H32" s="110" t="s">
        <v>218</v>
      </c>
      <c r="I32" s="108">
        <v>27</v>
      </c>
      <c r="J32" s="111" t="s">
        <v>142</v>
      </c>
      <c r="K32" s="110" t="s">
        <v>189</v>
      </c>
      <c r="L32" s="108">
        <v>22</v>
      </c>
      <c r="M32" s="111" t="s">
        <v>142</v>
      </c>
      <c r="N32" s="110" t="s">
        <v>225</v>
      </c>
      <c r="O32" s="108">
        <v>29</v>
      </c>
      <c r="P32" s="111" t="s">
        <v>142</v>
      </c>
      <c r="Q32" s="110" t="s">
        <v>295</v>
      </c>
      <c r="R32" s="108">
        <v>5</v>
      </c>
      <c r="S32" s="111" t="s">
        <v>142</v>
      </c>
      <c r="T32" s="346"/>
      <c r="U32" s="20" t="s">
        <v>227</v>
      </c>
      <c r="V32" s="120" t="s">
        <v>280</v>
      </c>
      <c r="W32" s="10" t="s">
        <v>39</v>
      </c>
      <c r="X32" s="10" t="s">
        <v>248</v>
      </c>
    </row>
    <row r="33" spans="2:24" ht="22.2" x14ac:dyDescent="0.3">
      <c r="B33" s="6">
        <v>14</v>
      </c>
      <c r="C33" s="327"/>
      <c r="D33" s="329"/>
      <c r="E33" s="112" t="s">
        <v>296</v>
      </c>
      <c r="F33" s="113">
        <v>4</v>
      </c>
      <c r="G33" s="114" t="s">
        <v>142</v>
      </c>
      <c r="H33" s="112" t="s">
        <v>159</v>
      </c>
      <c r="I33" s="113">
        <v>3</v>
      </c>
      <c r="J33" s="114" t="s">
        <v>142</v>
      </c>
      <c r="K33" s="112" t="s">
        <v>222</v>
      </c>
      <c r="L33" s="113">
        <v>9</v>
      </c>
      <c r="M33" s="114" t="s">
        <v>142</v>
      </c>
      <c r="N33" s="112" t="s">
        <v>156</v>
      </c>
      <c r="O33" s="113">
        <v>0.5</v>
      </c>
      <c r="P33" s="114" t="s">
        <v>136</v>
      </c>
      <c r="Q33" s="112" t="s">
        <v>210</v>
      </c>
      <c r="R33" s="113">
        <v>3</v>
      </c>
      <c r="S33" s="114" t="s">
        <v>142</v>
      </c>
      <c r="T33" s="346"/>
      <c r="U33" s="20" t="s">
        <v>150</v>
      </c>
      <c r="V33" s="120" t="s">
        <v>281</v>
      </c>
      <c r="W33" s="10" t="s">
        <v>41</v>
      </c>
      <c r="X33" s="10" t="s">
        <v>260</v>
      </c>
    </row>
    <row r="34" spans="2:24" ht="22.2" x14ac:dyDescent="0.3">
      <c r="B34" s="6" t="s">
        <v>4</v>
      </c>
      <c r="C34" s="327"/>
      <c r="D34" s="329"/>
      <c r="E34" s="112" t="s">
        <v>297</v>
      </c>
      <c r="F34" s="113">
        <v>1</v>
      </c>
      <c r="G34" s="114" t="s">
        <v>136</v>
      </c>
      <c r="H34" s="112" t="s">
        <v>160</v>
      </c>
      <c r="I34" s="113">
        <v>3</v>
      </c>
      <c r="J34" s="114" t="s">
        <v>142</v>
      </c>
      <c r="K34" s="112" t="s">
        <v>294</v>
      </c>
      <c r="L34" s="113">
        <v>1</v>
      </c>
      <c r="M34" s="114" t="s">
        <v>195</v>
      </c>
      <c r="N34" s="112"/>
      <c r="O34" s="113"/>
      <c r="P34" s="114"/>
      <c r="Q34" s="112" t="s">
        <v>228</v>
      </c>
      <c r="R34" s="113">
        <v>0.5</v>
      </c>
      <c r="S34" s="114" t="s">
        <v>142</v>
      </c>
      <c r="T34" s="346"/>
      <c r="U34" s="20" t="s">
        <v>198</v>
      </c>
      <c r="V34" s="120" t="s">
        <v>282</v>
      </c>
      <c r="W34" s="10" t="s">
        <v>43</v>
      </c>
      <c r="X34" s="10" t="s">
        <v>261</v>
      </c>
    </row>
    <row r="35" spans="2:24" ht="22.2" x14ac:dyDescent="0.3">
      <c r="B35" s="348" t="s">
        <v>223</v>
      </c>
      <c r="C35" s="327"/>
      <c r="D35" s="329"/>
      <c r="E35" s="112" t="s">
        <v>135</v>
      </c>
      <c r="F35" s="113">
        <v>1</v>
      </c>
      <c r="G35" s="114" t="s">
        <v>136</v>
      </c>
      <c r="H35" s="112" t="s">
        <v>155</v>
      </c>
      <c r="I35" s="113">
        <v>1</v>
      </c>
      <c r="J35" s="114" t="s">
        <v>142</v>
      </c>
      <c r="K35" s="112" t="s">
        <v>137</v>
      </c>
      <c r="L35" s="113">
        <v>0.5</v>
      </c>
      <c r="M35" s="114" t="s">
        <v>138</v>
      </c>
      <c r="N35" s="112"/>
      <c r="O35" s="113"/>
      <c r="P35" s="114"/>
      <c r="Q35" s="112"/>
      <c r="R35" s="113"/>
      <c r="S35" s="114"/>
      <c r="T35" s="346"/>
      <c r="U35" s="20"/>
      <c r="V35" s="120"/>
      <c r="W35" s="10" t="s">
        <v>46</v>
      </c>
      <c r="X35" s="10" t="s">
        <v>248</v>
      </c>
    </row>
    <row r="36" spans="2:24" ht="22.2" x14ac:dyDescent="0.3">
      <c r="B36" s="348"/>
      <c r="C36" s="328"/>
      <c r="D36" s="329"/>
      <c r="E36" s="112" t="s">
        <v>137</v>
      </c>
      <c r="F36" s="113">
        <v>1</v>
      </c>
      <c r="G36" s="114" t="s">
        <v>138</v>
      </c>
      <c r="H36" s="112" t="s">
        <v>219</v>
      </c>
      <c r="I36" s="113">
        <v>0.5</v>
      </c>
      <c r="J36" s="114" t="s">
        <v>142</v>
      </c>
      <c r="K36" s="112"/>
      <c r="L36" s="113"/>
      <c r="M36" s="114"/>
      <c r="N36" s="112"/>
      <c r="O36" s="113"/>
      <c r="P36" s="114"/>
      <c r="Q36" s="112"/>
      <c r="R36" s="113"/>
      <c r="S36" s="114"/>
      <c r="T36" s="346"/>
      <c r="U36" s="20"/>
      <c r="V36" s="120"/>
      <c r="W36" s="10" t="s">
        <v>47</v>
      </c>
      <c r="X36" s="10" t="s">
        <v>262</v>
      </c>
    </row>
    <row r="37" spans="2:24" ht="22.2" x14ac:dyDescent="0.3">
      <c r="B37" s="349"/>
      <c r="C37" s="8"/>
      <c r="D37" s="329"/>
      <c r="E37" s="112" t="s">
        <v>216</v>
      </c>
      <c r="F37" s="113">
        <v>0.3</v>
      </c>
      <c r="G37" s="114" t="s">
        <v>142</v>
      </c>
      <c r="H37" s="112" t="s">
        <v>298</v>
      </c>
      <c r="I37" s="113">
        <v>0.3</v>
      </c>
      <c r="J37" s="114" t="s">
        <v>142</v>
      </c>
      <c r="K37" s="112"/>
      <c r="L37" s="113"/>
      <c r="M37" s="114"/>
      <c r="N37" s="112"/>
      <c r="O37" s="113"/>
      <c r="P37" s="114"/>
      <c r="Q37" s="112"/>
      <c r="R37" s="113"/>
      <c r="S37" s="114"/>
      <c r="T37" s="346"/>
      <c r="U37" s="20"/>
      <c r="V37" s="120"/>
    </row>
    <row r="38" spans="2:24" ht="22.2" x14ac:dyDescent="0.3">
      <c r="B38" s="7" t="s">
        <v>166</v>
      </c>
      <c r="C38" s="14"/>
      <c r="D38" s="329"/>
      <c r="E38" s="117"/>
      <c r="F38" s="118"/>
      <c r="G38" s="119"/>
      <c r="H38" s="117" t="s">
        <v>220</v>
      </c>
      <c r="I38" s="118">
        <v>0.1</v>
      </c>
      <c r="J38" s="119" t="s">
        <v>142</v>
      </c>
      <c r="K38" s="117"/>
      <c r="L38" s="118"/>
      <c r="M38" s="119"/>
      <c r="N38" s="117"/>
      <c r="O38" s="118"/>
      <c r="P38" s="119"/>
      <c r="Q38" s="117"/>
      <c r="R38" s="118"/>
      <c r="S38" s="119"/>
      <c r="T38" s="347"/>
      <c r="U38" s="20"/>
      <c r="V38" s="120"/>
    </row>
    <row r="39" spans="2:24" ht="22.2" x14ac:dyDescent="0.3">
      <c r="B39" s="15">
        <v>374</v>
      </c>
      <c r="C39" s="9"/>
      <c r="D39" s="330"/>
      <c r="E39" s="342" t="s">
        <v>303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/>
      <c r="V39" s="121"/>
    </row>
    <row r="40" spans="2:24" ht="22.2" x14ac:dyDescent="0.3">
      <c r="B40" s="6">
        <v>3</v>
      </c>
      <c r="C40" s="326"/>
      <c r="D40" s="331" t="s">
        <v>229</v>
      </c>
      <c r="E40" s="332" t="s">
        <v>231</v>
      </c>
      <c r="F40" s="333"/>
      <c r="G40" s="334"/>
      <c r="H40" s="332" t="s">
        <v>234</v>
      </c>
      <c r="I40" s="333"/>
      <c r="J40" s="334"/>
      <c r="K40" s="332" t="s">
        <v>237</v>
      </c>
      <c r="L40" s="333"/>
      <c r="M40" s="334"/>
      <c r="N40" s="332" t="s">
        <v>238</v>
      </c>
      <c r="O40" s="333"/>
      <c r="P40" s="334"/>
      <c r="Q40" s="332" t="s">
        <v>240</v>
      </c>
      <c r="R40" s="333"/>
      <c r="S40" s="334"/>
      <c r="T40" s="345" t="s">
        <v>245</v>
      </c>
      <c r="U40" s="19" t="s">
        <v>129</v>
      </c>
      <c r="V40" s="122" t="s">
        <v>283</v>
      </c>
      <c r="W40" s="10" t="s">
        <v>37</v>
      </c>
      <c r="X40" s="10" t="s">
        <v>263</v>
      </c>
    </row>
    <row r="41" spans="2:24" ht="22.2" x14ac:dyDescent="0.3">
      <c r="B41" s="6" t="s">
        <v>3</v>
      </c>
      <c r="C41" s="327"/>
      <c r="D41" s="329"/>
      <c r="E41" s="110" t="s">
        <v>232</v>
      </c>
      <c r="F41" s="108">
        <v>18</v>
      </c>
      <c r="G41" s="111" t="s">
        <v>142</v>
      </c>
      <c r="H41" s="110" t="s">
        <v>235</v>
      </c>
      <c r="I41" s="108">
        <v>16</v>
      </c>
      <c r="J41" s="111" t="s">
        <v>142</v>
      </c>
      <c r="K41" s="110" t="s">
        <v>154</v>
      </c>
      <c r="L41" s="108">
        <v>10</v>
      </c>
      <c r="M41" s="111" t="s">
        <v>142</v>
      </c>
      <c r="N41" s="110" t="s">
        <v>239</v>
      </c>
      <c r="O41" s="108">
        <v>29</v>
      </c>
      <c r="P41" s="111" t="s">
        <v>142</v>
      </c>
      <c r="Q41" s="110" t="s">
        <v>241</v>
      </c>
      <c r="R41" s="108">
        <v>9</v>
      </c>
      <c r="S41" s="111" t="s">
        <v>142</v>
      </c>
      <c r="T41" s="346"/>
      <c r="U41" s="20" t="s">
        <v>158</v>
      </c>
      <c r="V41" s="120" t="s">
        <v>284</v>
      </c>
      <c r="W41" s="10" t="s">
        <v>39</v>
      </c>
      <c r="X41" s="10" t="s">
        <v>248</v>
      </c>
    </row>
    <row r="42" spans="2:24" ht="22.2" x14ac:dyDescent="0.3">
      <c r="B42" s="6">
        <v>15</v>
      </c>
      <c r="C42" s="327"/>
      <c r="D42" s="329"/>
      <c r="E42" s="112" t="s">
        <v>233</v>
      </c>
      <c r="F42" s="113">
        <v>12</v>
      </c>
      <c r="G42" s="114" t="s">
        <v>142</v>
      </c>
      <c r="H42" s="112" t="s">
        <v>236</v>
      </c>
      <c r="I42" s="113">
        <v>3</v>
      </c>
      <c r="J42" s="114" t="s">
        <v>142</v>
      </c>
      <c r="K42" s="112" t="s">
        <v>299</v>
      </c>
      <c r="L42" s="113">
        <v>2</v>
      </c>
      <c r="M42" s="114" t="s">
        <v>136</v>
      </c>
      <c r="N42" s="112" t="s">
        <v>156</v>
      </c>
      <c r="O42" s="113">
        <v>0.5</v>
      </c>
      <c r="P42" s="114" t="s">
        <v>136</v>
      </c>
      <c r="Q42" s="112" t="s">
        <v>194</v>
      </c>
      <c r="R42" s="113">
        <v>2</v>
      </c>
      <c r="S42" s="114" t="s">
        <v>142</v>
      </c>
      <c r="T42" s="346"/>
      <c r="U42" s="20" t="s">
        <v>131</v>
      </c>
      <c r="V42" s="120" t="s">
        <v>285</v>
      </c>
      <c r="W42" s="10" t="s">
        <v>41</v>
      </c>
      <c r="X42" s="10" t="s">
        <v>264</v>
      </c>
    </row>
    <row r="43" spans="2:24" ht="22.2" x14ac:dyDescent="0.3">
      <c r="B43" s="6" t="s">
        <v>4</v>
      </c>
      <c r="C43" s="327"/>
      <c r="D43" s="329"/>
      <c r="E43" s="112" t="s">
        <v>200</v>
      </c>
      <c r="F43" s="113">
        <v>2</v>
      </c>
      <c r="G43" s="114" t="s">
        <v>142</v>
      </c>
      <c r="H43" s="112" t="s">
        <v>199</v>
      </c>
      <c r="I43" s="113">
        <v>3</v>
      </c>
      <c r="J43" s="114" t="s">
        <v>142</v>
      </c>
      <c r="K43" s="112" t="s">
        <v>199</v>
      </c>
      <c r="L43" s="113">
        <v>2</v>
      </c>
      <c r="M43" s="114" t="s">
        <v>142</v>
      </c>
      <c r="N43" s="112"/>
      <c r="O43" s="113"/>
      <c r="P43" s="114"/>
      <c r="Q43" s="112" t="s">
        <v>242</v>
      </c>
      <c r="R43" s="113">
        <v>2</v>
      </c>
      <c r="S43" s="114" t="s">
        <v>142</v>
      </c>
      <c r="T43" s="346"/>
      <c r="U43" s="20" t="s">
        <v>244</v>
      </c>
      <c r="V43" s="120" t="s">
        <v>286</v>
      </c>
      <c r="W43" s="10" t="s">
        <v>43</v>
      </c>
      <c r="X43" s="10" t="s">
        <v>265</v>
      </c>
    </row>
    <row r="44" spans="2:24" ht="22.2" x14ac:dyDescent="0.3">
      <c r="B44" s="348" t="s">
        <v>230</v>
      </c>
      <c r="C44" s="327"/>
      <c r="D44" s="329"/>
      <c r="E44" s="112" t="s">
        <v>176</v>
      </c>
      <c r="F44" s="113">
        <v>2</v>
      </c>
      <c r="G44" s="114" t="s">
        <v>142</v>
      </c>
      <c r="H44" s="112" t="s">
        <v>201</v>
      </c>
      <c r="I44" s="113">
        <v>2</v>
      </c>
      <c r="J44" s="114" t="s">
        <v>142</v>
      </c>
      <c r="K44" s="112" t="s">
        <v>145</v>
      </c>
      <c r="L44" s="113">
        <v>1</v>
      </c>
      <c r="M44" s="114" t="s">
        <v>142</v>
      </c>
      <c r="N44" s="112"/>
      <c r="O44" s="113"/>
      <c r="P44" s="114"/>
      <c r="Q44" s="112" t="s">
        <v>159</v>
      </c>
      <c r="R44" s="113">
        <v>1.5</v>
      </c>
      <c r="S44" s="114" t="s">
        <v>142</v>
      </c>
      <c r="T44" s="346"/>
      <c r="U44" s="20"/>
      <c r="V44" s="120"/>
      <c r="W44" s="10" t="s">
        <v>46</v>
      </c>
      <c r="X44" s="10" t="s">
        <v>266</v>
      </c>
    </row>
    <row r="45" spans="2:24" ht="22.2" x14ac:dyDescent="0.3">
      <c r="B45" s="348"/>
      <c r="C45" s="328"/>
      <c r="D45" s="329"/>
      <c r="E45" s="112" t="s">
        <v>135</v>
      </c>
      <c r="F45" s="113">
        <v>1</v>
      </c>
      <c r="G45" s="114" t="s">
        <v>136</v>
      </c>
      <c r="H45" s="112"/>
      <c r="I45" s="113"/>
      <c r="J45" s="114"/>
      <c r="K45" s="112" t="s">
        <v>155</v>
      </c>
      <c r="L45" s="113">
        <v>1</v>
      </c>
      <c r="M45" s="114" t="s">
        <v>142</v>
      </c>
      <c r="N45" s="112"/>
      <c r="O45" s="113"/>
      <c r="P45" s="114"/>
      <c r="Q45" s="112" t="s">
        <v>243</v>
      </c>
      <c r="R45" s="113">
        <v>1.5</v>
      </c>
      <c r="S45" s="114" t="s">
        <v>142</v>
      </c>
      <c r="T45" s="346"/>
      <c r="U45" s="20"/>
      <c r="V45" s="120"/>
      <c r="W45" s="10" t="s">
        <v>47</v>
      </c>
      <c r="X45" s="10" t="s">
        <v>267</v>
      </c>
    </row>
    <row r="46" spans="2:24" ht="22.2" x14ac:dyDescent="0.3">
      <c r="B46" s="349"/>
      <c r="C46" s="8"/>
      <c r="D46" s="329"/>
      <c r="E46" s="112" t="s">
        <v>137</v>
      </c>
      <c r="F46" s="113">
        <v>1</v>
      </c>
      <c r="G46" s="114" t="s">
        <v>138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176</v>
      </c>
      <c r="R46" s="113">
        <v>1</v>
      </c>
      <c r="S46" s="114" t="s">
        <v>142</v>
      </c>
      <c r="T46" s="346"/>
      <c r="U46" s="20"/>
      <c r="V46" s="120"/>
    </row>
    <row r="47" spans="2:24" ht="22.2" x14ac:dyDescent="0.3">
      <c r="B47" s="7" t="s">
        <v>127</v>
      </c>
      <c r="C47" s="14"/>
      <c r="D47" s="329"/>
      <c r="E47" s="117" t="s">
        <v>202</v>
      </c>
      <c r="F47" s="118">
        <v>1</v>
      </c>
      <c r="G47" s="119" t="s">
        <v>136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7"/>
      <c r="U47" s="20"/>
      <c r="V47" s="120"/>
    </row>
    <row r="48" spans="2:24" ht="22.8" thickBot="1" x14ac:dyDescent="0.35">
      <c r="B48" s="16">
        <v>374</v>
      </c>
      <c r="C48" s="11"/>
      <c r="D48" s="338"/>
      <c r="E48" s="339" t="s">
        <v>304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45358.552863657409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62" t="str">
        <f>SUBSTITUTE(午餐設計表!B1,"食譜設計","意見調查表")</f>
        <v>0129 彰化縣線西鄉線西國中 112學年度第2學期第5週午餐菜單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</row>
    <row r="3" spans="2:14" ht="21" customHeight="1" x14ac:dyDescent="0.35">
      <c r="B3" s="363" t="s">
        <v>13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</row>
    <row r="4" spans="2:14" x14ac:dyDescent="0.3">
      <c r="B4" s="364" t="s">
        <v>0</v>
      </c>
      <c r="C4" s="364" t="s">
        <v>1</v>
      </c>
      <c r="D4" s="364" t="s">
        <v>14</v>
      </c>
      <c r="E4" s="365" t="s">
        <v>15</v>
      </c>
      <c r="F4" s="365"/>
      <c r="G4" s="365"/>
      <c r="H4" s="365" t="s">
        <v>16</v>
      </c>
      <c r="I4" s="365"/>
      <c r="J4" s="365"/>
      <c r="K4" s="365" t="s">
        <v>17</v>
      </c>
      <c r="L4" s="365"/>
      <c r="M4" s="365"/>
      <c r="N4" s="366" t="s">
        <v>18</v>
      </c>
    </row>
    <row r="5" spans="2:14" x14ac:dyDescent="0.3">
      <c r="B5" s="364"/>
      <c r="C5" s="364"/>
      <c r="D5" s="364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7"/>
    </row>
    <row r="6" spans="2:14" x14ac:dyDescent="0.3">
      <c r="B6" s="24">
        <f>IF(午餐設計表!B4&lt;&gt;"",午餐設計表!B4,"")</f>
        <v>3</v>
      </c>
      <c r="C6" s="360" t="str">
        <f>RIGHT(IF(午餐設計表!B8&lt;&gt;"",午餐設計表!B8,""),1)</f>
        <v>一</v>
      </c>
      <c r="D6" s="25" t="str">
        <f>IF(午餐設計表!D4&gt;"",午餐設計表!D4,"")</f>
        <v>白米飯(354葷+22素)</v>
      </c>
      <c r="E6" s="25"/>
      <c r="F6" s="25"/>
      <c r="G6" s="25"/>
      <c r="H6" s="25"/>
      <c r="I6" s="25"/>
      <c r="J6" s="25"/>
      <c r="K6" s="25"/>
      <c r="L6" s="25"/>
      <c r="M6" s="25"/>
      <c r="N6" s="361"/>
    </row>
    <row r="7" spans="2:14" x14ac:dyDescent="0.3">
      <c r="B7" s="26" t="s">
        <v>3</v>
      </c>
      <c r="C7" s="355"/>
      <c r="D7" s="25" t="str">
        <f>IF(午餐設計表!E4&gt;"",午餐設計表!E4,"")</f>
        <v>檸檬雞翅</v>
      </c>
      <c r="E7" s="25"/>
      <c r="F7" s="25"/>
      <c r="G7" s="25"/>
      <c r="H7" s="25"/>
      <c r="I7" s="25"/>
      <c r="J7" s="25"/>
      <c r="K7" s="25"/>
      <c r="L7" s="25"/>
      <c r="M7" s="25"/>
      <c r="N7" s="358"/>
    </row>
    <row r="8" spans="2:14" x14ac:dyDescent="0.3">
      <c r="B8" s="26">
        <f>IF(午餐設計表!B6&lt;&gt;"",午餐設計表!B6,"")</f>
        <v>11</v>
      </c>
      <c r="C8" s="355"/>
      <c r="D8" s="25" t="str">
        <f>IF(午餐設計表!H4&gt;"",午餐設計表!H4,"")</f>
        <v>蘿蔔燴肉羹</v>
      </c>
      <c r="E8" s="25"/>
      <c r="F8" s="25"/>
      <c r="G8" s="25"/>
      <c r="H8" s="25"/>
      <c r="I8" s="25"/>
      <c r="J8" s="25"/>
      <c r="K8" s="25"/>
      <c r="L8" s="25"/>
      <c r="M8" s="25"/>
      <c r="N8" s="358"/>
    </row>
    <row r="9" spans="2:14" x14ac:dyDescent="0.3">
      <c r="B9" s="26" t="s">
        <v>4</v>
      </c>
      <c r="C9" s="355"/>
      <c r="D9" s="25" t="str">
        <f>IF(午餐設計表!K4&gt;"",午餐設計表!K4,"")</f>
        <v>培根拌青花</v>
      </c>
      <c r="E9" s="25"/>
      <c r="F9" s="25"/>
      <c r="G9" s="25"/>
      <c r="H9" s="25"/>
      <c r="I9" s="25"/>
      <c r="J9" s="25"/>
      <c r="K9" s="25"/>
      <c r="L9" s="25"/>
      <c r="M9" s="25"/>
      <c r="N9" s="358"/>
    </row>
    <row r="10" spans="2:14" x14ac:dyDescent="0.3">
      <c r="B10" s="27"/>
      <c r="C10" s="355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58"/>
    </row>
    <row r="11" spans="2:14" x14ac:dyDescent="0.3">
      <c r="B11" s="27"/>
      <c r="C11" s="355"/>
      <c r="D11" s="28" t="str">
        <f>IF(午餐設計表!Q4&gt;"",午餐設計表!Q4,"")</f>
        <v>金針肉絲湯</v>
      </c>
      <c r="E11" s="28"/>
      <c r="F11" s="28"/>
      <c r="G11" s="28"/>
      <c r="H11" s="28"/>
      <c r="I11" s="28"/>
      <c r="J11" s="28"/>
      <c r="K11" s="28"/>
      <c r="L11" s="28"/>
      <c r="M11" s="28"/>
      <c r="N11" s="358"/>
    </row>
    <row r="12" spans="2:14" ht="16.8" thickBot="1" x14ac:dyDescent="0.35">
      <c r="B12" s="29"/>
      <c r="C12" s="356"/>
      <c r="D12" s="30" t="str">
        <f>IF(午餐設計表!T4&gt;"",午餐設計表!T4,"")</f>
        <v>履歷豆奶(376+10獎勵金)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59"/>
    </row>
    <row r="13" spans="2:14" ht="16.5" customHeight="1" x14ac:dyDescent="0.3">
      <c r="B13" s="31">
        <f>IF(午餐設計表!B13&lt;&gt;"",午餐設計表!B13,"")</f>
        <v>3</v>
      </c>
      <c r="C13" s="35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7"/>
    </row>
    <row r="14" spans="2:14" x14ac:dyDescent="0.3">
      <c r="B14" s="26" t="s">
        <v>25</v>
      </c>
      <c r="C14" s="355"/>
      <c r="D14" s="25" t="str">
        <f>IF(午餐設計表!E13&gt;"",午餐設計表!E13,"")</f>
        <v>御膳大排</v>
      </c>
      <c r="E14" s="25"/>
      <c r="F14" s="25"/>
      <c r="G14" s="25"/>
      <c r="H14" s="25"/>
      <c r="I14" s="25"/>
      <c r="J14" s="25"/>
      <c r="K14" s="25"/>
      <c r="L14" s="25"/>
      <c r="M14" s="25"/>
      <c r="N14" s="358"/>
    </row>
    <row r="15" spans="2:14" x14ac:dyDescent="0.3">
      <c r="B15" s="26">
        <f>IF(午餐設計表!B15&lt;&gt;"",午餐設計表!B15,"")</f>
        <v>12</v>
      </c>
      <c r="C15" s="355"/>
      <c r="D15" s="25" t="str">
        <f>IF(午餐設計表!H13&gt;"",午餐設計表!H13,"")</f>
        <v>炒雙結</v>
      </c>
      <c r="E15" s="25"/>
      <c r="F15" s="25"/>
      <c r="G15" s="25"/>
      <c r="H15" s="25"/>
      <c r="I15" s="25"/>
      <c r="J15" s="25"/>
      <c r="K15" s="25"/>
      <c r="L15" s="25"/>
      <c r="M15" s="25"/>
      <c r="N15" s="358"/>
    </row>
    <row r="16" spans="2:14" x14ac:dyDescent="0.3">
      <c r="B16" s="26" t="s">
        <v>4</v>
      </c>
      <c r="C16" s="355"/>
      <c r="D16" s="25" t="str">
        <f>IF(午餐設計表!K13&gt;"",午餐設計表!K13,"")</f>
        <v>黃瓜什錦</v>
      </c>
      <c r="E16" s="25"/>
      <c r="F16" s="25"/>
      <c r="G16" s="25"/>
      <c r="H16" s="25"/>
      <c r="I16" s="25"/>
      <c r="J16" s="25"/>
      <c r="K16" s="25"/>
      <c r="L16" s="25"/>
      <c r="M16" s="25"/>
      <c r="N16" s="358"/>
    </row>
    <row r="17" spans="2:14" x14ac:dyDescent="0.3">
      <c r="B17" s="27"/>
      <c r="C17" s="355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58"/>
    </row>
    <row r="18" spans="2:14" x14ac:dyDescent="0.3">
      <c r="B18" s="27"/>
      <c r="C18" s="355"/>
      <c r="D18" s="28" t="str">
        <f>IF(午餐設計表!Q13&gt;"",午餐設計表!Q13,"")</f>
        <v>翡翠羹湯</v>
      </c>
      <c r="E18" s="28"/>
      <c r="F18" s="28"/>
      <c r="G18" s="28"/>
      <c r="H18" s="28"/>
      <c r="I18" s="28"/>
      <c r="J18" s="28"/>
      <c r="K18" s="28"/>
      <c r="L18" s="28"/>
      <c r="M18" s="28"/>
      <c r="N18" s="358"/>
    </row>
    <row r="19" spans="2:14" ht="16.8" thickBot="1" x14ac:dyDescent="0.35">
      <c r="B19" s="29"/>
      <c r="C19" s="35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59"/>
    </row>
    <row r="20" spans="2:14" x14ac:dyDescent="0.3">
      <c r="B20" s="26">
        <f>IF(午餐設計表!B22&lt;&gt;"",午餐設計表!B22,"")</f>
        <v>3</v>
      </c>
      <c r="C20" s="354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8"/>
    </row>
    <row r="21" spans="2:14" x14ac:dyDescent="0.3">
      <c r="B21" s="26" t="s">
        <v>3</v>
      </c>
      <c r="C21" s="355"/>
      <c r="D21" s="25" t="str">
        <f>IF(午餐設計表!E22&gt;"",午餐設計表!E22,"")</f>
        <v>茄汁魚片(獎勵金)</v>
      </c>
      <c r="E21" s="25"/>
      <c r="F21" s="25"/>
      <c r="G21" s="25"/>
      <c r="H21" s="25"/>
      <c r="I21" s="25"/>
      <c r="J21" s="25"/>
      <c r="K21" s="25"/>
      <c r="L21" s="25"/>
      <c r="M21" s="25"/>
      <c r="N21" s="358"/>
    </row>
    <row r="22" spans="2:14" x14ac:dyDescent="0.3">
      <c r="B22" s="26">
        <f>IF(午餐設計表!B24&lt;&gt;"",午餐設計表!B24,"")</f>
        <v>13</v>
      </c>
      <c r="C22" s="355"/>
      <c r="D22" s="25" t="str">
        <f>IF(午餐設計表!H22&gt;"",午餐設計表!H22,"")</f>
        <v>花生麵筋</v>
      </c>
      <c r="E22" s="25"/>
      <c r="F22" s="25"/>
      <c r="G22" s="25"/>
      <c r="H22" s="25"/>
      <c r="I22" s="25"/>
      <c r="J22" s="25"/>
      <c r="K22" s="25"/>
      <c r="L22" s="25"/>
      <c r="M22" s="25"/>
      <c r="N22" s="358"/>
    </row>
    <row r="23" spans="2:14" x14ac:dyDescent="0.3">
      <c r="B23" s="26" t="s">
        <v>4</v>
      </c>
      <c r="C23" s="355"/>
      <c r="D23" s="25" t="str">
        <f>IF(午餐設計表!K22&gt;"",午餐設計表!K22,"")</f>
        <v>甜不辣豆干片</v>
      </c>
      <c r="E23" s="25"/>
      <c r="F23" s="25"/>
      <c r="G23" s="25"/>
      <c r="H23" s="25"/>
      <c r="I23" s="25"/>
      <c r="J23" s="25"/>
      <c r="K23" s="25"/>
      <c r="L23" s="25"/>
      <c r="M23" s="25"/>
      <c r="N23" s="358"/>
    </row>
    <row r="24" spans="2:14" x14ac:dyDescent="0.3">
      <c r="B24" s="27"/>
      <c r="C24" s="355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58"/>
    </row>
    <row r="25" spans="2:14" x14ac:dyDescent="0.3">
      <c r="B25" s="27"/>
      <c r="C25" s="355"/>
      <c r="D25" s="28" t="str">
        <f>IF(午餐設計表!Q22&gt;"",午餐設計表!Q22,"")</f>
        <v>冬瓜排骨湯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58"/>
    </row>
    <row r="26" spans="2:14" ht="16.8" thickBot="1" x14ac:dyDescent="0.35">
      <c r="B26" s="27"/>
      <c r="C26" s="356"/>
      <c r="D26" s="30" t="str">
        <f>IF(午餐設計表!T22&gt;"",午餐設計表!T22,"")</f>
        <v>光泉保久乳(精進18元)</v>
      </c>
      <c r="E26" s="28"/>
      <c r="F26" s="28"/>
      <c r="G26" s="28"/>
      <c r="H26" s="28"/>
      <c r="I26" s="28"/>
      <c r="J26" s="28"/>
      <c r="K26" s="28"/>
      <c r="L26" s="28"/>
      <c r="M26" s="28"/>
      <c r="N26" s="358"/>
    </row>
    <row r="27" spans="2:14" x14ac:dyDescent="0.3">
      <c r="B27" s="31">
        <f>IF(午餐設計表!B31&lt;&gt;"",午餐設計表!B31,"")</f>
        <v>3</v>
      </c>
      <c r="C27" s="35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7"/>
    </row>
    <row r="28" spans="2:14" x14ac:dyDescent="0.3">
      <c r="B28" s="26" t="s">
        <v>3</v>
      </c>
      <c r="C28" s="355"/>
      <c r="D28" s="25" t="str">
        <f>IF(午餐設計表!E31&gt;"",午餐設計表!E31,"")</f>
        <v>瓜仔肉燥</v>
      </c>
      <c r="E28" s="25"/>
      <c r="F28" s="25"/>
      <c r="G28" s="25"/>
      <c r="H28" s="25"/>
      <c r="I28" s="25"/>
      <c r="J28" s="25"/>
      <c r="K28" s="25"/>
      <c r="L28" s="25"/>
      <c r="M28" s="25"/>
      <c r="N28" s="358"/>
    </row>
    <row r="29" spans="2:14" x14ac:dyDescent="0.3">
      <c r="B29" s="26">
        <f>IF(午餐設計表!B33&lt;&gt;"",午餐設計表!B33,"")</f>
        <v>14</v>
      </c>
      <c r="C29" s="355"/>
      <c r="D29" s="25" t="str">
        <f>IF(午餐設計表!H31&gt;"",午餐設計表!H31,"")</f>
        <v>白菜滷</v>
      </c>
      <c r="E29" s="25"/>
      <c r="F29" s="25"/>
      <c r="G29" s="25"/>
      <c r="H29" s="25"/>
      <c r="I29" s="25"/>
      <c r="J29" s="25"/>
      <c r="K29" s="25"/>
      <c r="L29" s="25"/>
      <c r="M29" s="25"/>
      <c r="N29" s="358"/>
    </row>
    <row r="30" spans="2:14" x14ac:dyDescent="0.3">
      <c r="B30" s="26" t="s">
        <v>4</v>
      </c>
      <c r="C30" s="355"/>
      <c r="D30" s="25" t="str">
        <f>IF(午餐設計表!K31&gt;"",午餐設計表!K31,"")</f>
        <v>蕃茄炒蛋</v>
      </c>
      <c r="E30" s="25"/>
      <c r="F30" s="25"/>
      <c r="G30" s="25"/>
      <c r="H30" s="25"/>
      <c r="I30" s="25"/>
      <c r="J30" s="25"/>
      <c r="K30" s="25"/>
      <c r="L30" s="25"/>
      <c r="M30" s="25"/>
      <c r="N30" s="358"/>
    </row>
    <row r="31" spans="2:14" x14ac:dyDescent="0.3">
      <c r="B31" s="27"/>
      <c r="C31" s="355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58"/>
    </row>
    <row r="32" spans="2:14" x14ac:dyDescent="0.3">
      <c r="B32" s="27"/>
      <c r="C32" s="355"/>
      <c r="D32" s="28" t="str">
        <f>IF(午餐設計表!Q31&gt;"",午餐設計表!Q31,"")</f>
        <v>排骨貢丸湯</v>
      </c>
      <c r="E32" s="28"/>
      <c r="F32" s="28"/>
      <c r="G32" s="28"/>
      <c r="H32" s="28"/>
      <c r="I32" s="28"/>
      <c r="J32" s="28"/>
      <c r="K32" s="28"/>
      <c r="L32" s="28"/>
      <c r="M32" s="28"/>
      <c r="N32" s="358"/>
    </row>
    <row r="33" spans="2:14" ht="16.8" thickBot="1" x14ac:dyDescent="0.35">
      <c r="B33" s="29"/>
      <c r="C33" s="35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59"/>
    </row>
    <row r="34" spans="2:14" x14ac:dyDescent="0.3">
      <c r="B34" s="31">
        <f>IF(午餐設計表!B40&lt;&gt;"",午餐設計表!B40,"")</f>
        <v>3</v>
      </c>
      <c r="C34" s="354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57"/>
    </row>
    <row r="35" spans="2:14" x14ac:dyDescent="0.3">
      <c r="B35" s="26" t="s">
        <v>3</v>
      </c>
      <c r="C35" s="355"/>
      <c r="D35" s="25" t="str">
        <f>IF(午餐設計表!E40&gt;"",午餐設計表!E40,"")</f>
        <v>紅燒豬腳</v>
      </c>
      <c r="E35" s="25"/>
      <c r="F35" s="25"/>
      <c r="G35" s="25"/>
      <c r="H35" s="25"/>
      <c r="I35" s="25"/>
      <c r="J35" s="25"/>
      <c r="K35" s="25"/>
      <c r="L35" s="25"/>
      <c r="M35" s="25"/>
      <c r="N35" s="358"/>
    </row>
    <row r="36" spans="2:14" x14ac:dyDescent="0.3">
      <c r="B36" s="26">
        <f>IF(午餐設計表!B42&lt;&gt;"",午餐設計表!B42,"")</f>
        <v>15</v>
      </c>
      <c r="C36" s="355"/>
      <c r="D36" s="25" t="str">
        <f>IF(午餐設計表!H40&gt;"",午餐設計表!H40,"")</f>
        <v>玉米四寶</v>
      </c>
      <c r="E36" s="25"/>
      <c r="F36" s="25"/>
      <c r="G36" s="25"/>
      <c r="H36" s="25"/>
      <c r="I36" s="25"/>
      <c r="J36" s="25"/>
      <c r="K36" s="25"/>
      <c r="L36" s="25"/>
      <c r="M36" s="25"/>
      <c r="N36" s="358"/>
    </row>
    <row r="37" spans="2:14" x14ac:dyDescent="0.3">
      <c r="B37" s="26" t="s">
        <v>4</v>
      </c>
      <c r="C37" s="355"/>
      <c r="D37" s="25" t="str">
        <f>IF(午餐設計表!K40&gt;"",午餐設計表!K40,"")</f>
        <v>螞蟻上樹</v>
      </c>
      <c r="E37" s="25"/>
      <c r="F37" s="25"/>
      <c r="G37" s="25"/>
      <c r="H37" s="25"/>
      <c r="I37" s="25"/>
      <c r="J37" s="25"/>
      <c r="K37" s="25"/>
      <c r="L37" s="25"/>
      <c r="M37" s="25"/>
      <c r="N37" s="358"/>
    </row>
    <row r="38" spans="2:14" x14ac:dyDescent="0.3">
      <c r="B38" s="27"/>
      <c r="C38" s="355"/>
      <c r="D38" s="25" t="str">
        <f>IF(午餐設計表!N40&gt;"",午餐設計表!N40,"")</f>
        <v>炒有機油菜</v>
      </c>
      <c r="E38" s="25"/>
      <c r="F38" s="25"/>
      <c r="G38" s="25"/>
      <c r="H38" s="25"/>
      <c r="I38" s="25"/>
      <c r="J38" s="25"/>
      <c r="K38" s="25"/>
      <c r="L38" s="25"/>
      <c r="M38" s="25"/>
      <c r="N38" s="358"/>
    </row>
    <row r="39" spans="2:14" x14ac:dyDescent="0.3">
      <c r="B39" s="27"/>
      <c r="C39" s="355"/>
      <c r="D39" s="28" t="str">
        <f>IF(午餐設計表!Q40&gt;"",午餐設計表!Q40,"")</f>
        <v>羅宋湯</v>
      </c>
      <c r="E39" s="28"/>
      <c r="F39" s="28"/>
      <c r="G39" s="28"/>
      <c r="H39" s="28"/>
      <c r="I39" s="28"/>
      <c r="J39" s="28"/>
      <c r="K39" s="28"/>
      <c r="L39" s="28"/>
      <c r="M39" s="28"/>
      <c r="N39" s="358"/>
    </row>
    <row r="40" spans="2:14" ht="16.8" thickBot="1" x14ac:dyDescent="0.35">
      <c r="B40" s="29"/>
      <c r="C40" s="356"/>
      <c r="D40" s="30" t="str">
        <f>IF(午餐設計表!T40&gt;"",午餐設計表!T40,"")</f>
        <v>水果(精進20元)</v>
      </c>
      <c r="E40" s="30"/>
      <c r="F40" s="30"/>
      <c r="G40" s="30"/>
      <c r="H40" s="30"/>
      <c r="I40" s="30"/>
      <c r="J40" s="30"/>
      <c r="K40" s="30"/>
      <c r="L40" s="30"/>
      <c r="M40" s="30"/>
      <c r="N40" s="359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112學年度第2學期第5週午餐菜單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3</v>
      </c>
      <c r="B4" s="53" t="str">
        <f>午餐設計表!D4</f>
        <v>白米飯(354葷+22素)</v>
      </c>
      <c r="C4" s="53" t="s">
        <v>34</v>
      </c>
      <c r="D4" s="53" t="s">
        <v>35</v>
      </c>
      <c r="E4" s="53" t="str">
        <f>午餐設計表!E4</f>
        <v>檸檬雞翅</v>
      </c>
      <c r="F4" s="53"/>
      <c r="G4" s="53" t="s">
        <v>35</v>
      </c>
      <c r="H4" s="53" t="str">
        <f>午餐設計表!H4</f>
        <v>蘿蔔燴肉羹</v>
      </c>
      <c r="I4" s="53"/>
      <c r="J4" s="53" t="s">
        <v>35</v>
      </c>
      <c r="K4" s="53" t="str">
        <f>午餐設計表!K4</f>
        <v>培根拌青花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金針肉絲湯</v>
      </c>
      <c r="R4" s="53"/>
      <c r="S4" s="53" t="s">
        <v>35</v>
      </c>
      <c r="T4" s="368" t="str">
        <f>午餐設計表!T4</f>
        <v>履歷豆奶(376+10獎勵金)</v>
      </c>
      <c r="U4" s="54" t="s">
        <v>36</v>
      </c>
      <c r="V4" s="55" t="s">
        <v>37</v>
      </c>
      <c r="W4" s="56" t="str">
        <f>午餐設計表!X4</f>
        <v>5.2份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檸檬雞翅(W7強匠)</v>
      </c>
      <c r="F5" s="58"/>
      <c r="G5" s="61">
        <f>午餐設計表!F5</f>
        <v>354</v>
      </c>
      <c r="H5" s="60" t="str">
        <f>午餐設計表!H5</f>
        <v>菜頭(切中丁)</v>
      </c>
      <c r="I5" s="60"/>
      <c r="J5" s="61">
        <f>午餐設計表!I5</f>
        <v>18</v>
      </c>
      <c r="K5" s="58" t="str">
        <f>午餐設計表!K5</f>
        <v>冷凍綠花椰菜(CAS)</v>
      </c>
      <c r="L5" s="60"/>
      <c r="M5" s="61">
        <f>午餐設計表!L5</f>
        <v>28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溫體肉絲(陞輝)(臺灣)</v>
      </c>
      <c r="R5" s="60"/>
      <c r="S5" s="61">
        <f>午餐設計表!R5</f>
        <v>3</v>
      </c>
      <c r="T5" s="369"/>
      <c r="U5" s="62" t="str">
        <f>午餐設計表!V5</f>
        <v>110.0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11</v>
      </c>
      <c r="B6" s="58"/>
      <c r="C6" s="58"/>
      <c r="D6" s="59"/>
      <c r="E6" s="60" t="str">
        <f>午餐設計表!E6</f>
        <v>檸檬雞翅(W7強匠)備品</v>
      </c>
      <c r="F6" s="58"/>
      <c r="G6" s="61">
        <f>午餐設計表!F6</f>
        <v>30</v>
      </c>
      <c r="H6" s="60" t="str">
        <f>午餐設計表!H6</f>
        <v>手工肉羹(台灣)</v>
      </c>
      <c r="I6" s="60"/>
      <c r="J6" s="61">
        <f>午餐設計表!I6</f>
        <v>6</v>
      </c>
      <c r="K6" s="58" t="str">
        <f>午餐設計表!K6</f>
        <v>碎培根(黑橋牌)</v>
      </c>
      <c r="L6" s="60"/>
      <c r="M6" s="61">
        <f>午餐設計表!L6</f>
        <v>4</v>
      </c>
      <c r="N6" s="58" t="str">
        <f>午餐設計表!N6</f>
        <v>紅蘿蔔(切絲)</v>
      </c>
      <c r="O6" s="60"/>
      <c r="P6" s="61">
        <f>午餐設計表!O6</f>
        <v>1</v>
      </c>
      <c r="Q6" s="58" t="str">
        <f>午餐設計表!Q6</f>
        <v>金針菇(QR)</v>
      </c>
      <c r="R6" s="60"/>
      <c r="S6" s="61">
        <f>午餐設計表!R6</f>
        <v>3</v>
      </c>
      <c r="T6" s="369"/>
      <c r="U6" s="65" t="s">
        <v>40</v>
      </c>
      <c r="V6" s="66" t="s">
        <v>41</v>
      </c>
      <c r="W6" s="64" t="str">
        <f>午餐設計表!X6</f>
        <v>3.2份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蒜仁(0.6K/包)</v>
      </c>
      <c r="F7" s="67"/>
      <c r="G7" s="61">
        <f>午餐設計表!F7</f>
        <v>1</v>
      </c>
      <c r="H7" s="60" t="str">
        <f>午餐設計表!H7</f>
        <v>紅蘿蔔(切片)</v>
      </c>
      <c r="I7" s="67"/>
      <c r="J7" s="61">
        <f>午餐設計表!I7</f>
        <v>1.5</v>
      </c>
      <c r="K7" s="58" t="str">
        <f>午餐設計表!K7</f>
        <v>美白菇(QR)</v>
      </c>
      <c r="L7" s="67"/>
      <c r="M7" s="61">
        <f>午餐設計表!L7</f>
        <v>3</v>
      </c>
      <c r="N7" s="58" t="str">
        <f>午餐設計表!N7</f>
        <v>碎蒜(0.6K/包)</v>
      </c>
      <c r="O7" s="67"/>
      <c r="P7" s="61">
        <f>午餐設計表!O7</f>
        <v>0.5</v>
      </c>
      <c r="Q7" s="58" t="str">
        <f>午餐設計表!Q7</f>
        <v>薑絲(0.6K/包)</v>
      </c>
      <c r="R7" s="67"/>
      <c r="S7" s="61">
        <f>午餐設計表!R7</f>
        <v>0.5</v>
      </c>
      <c r="T7" s="369"/>
      <c r="U7" s="62" t="str">
        <f>午餐設計表!V6</f>
        <v>22.7 g</v>
      </c>
      <c r="V7" s="66" t="s">
        <v>43</v>
      </c>
      <c r="W7" s="64" t="str">
        <f>午餐設計表!X7</f>
        <v>2.3份</v>
      </c>
    </row>
    <row r="8" spans="1:23" ht="27.75" customHeight="1" x14ac:dyDescent="0.4">
      <c r="A8" s="371" t="s">
        <v>44</v>
      </c>
      <c r="B8" s="58" t="str">
        <f>午餐設計表!E8</f>
        <v>蔥(0.5K/把)</v>
      </c>
      <c r="C8" s="58"/>
      <c r="D8" s="59">
        <f>午餐設計表!F8</f>
        <v>1</v>
      </c>
      <c r="E8" s="60" t="str">
        <f>午餐設計表!E8</f>
        <v>蔥(0.5K/把)</v>
      </c>
      <c r="F8" s="67"/>
      <c r="G8" s="61">
        <f>午餐設計表!F8</f>
        <v>1</v>
      </c>
      <c r="H8" s="60" t="str">
        <f>午餐設計表!H8</f>
        <v>袖珍菇(QR)</v>
      </c>
      <c r="I8" s="67"/>
      <c r="J8" s="61">
        <f>午餐設計表!I8</f>
        <v>1.5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乾金針</v>
      </c>
      <c r="R8" s="67"/>
      <c r="S8" s="61">
        <f>午餐設計表!R8</f>
        <v>0.3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 t="str">
        <f>午餐設計表!H9</f>
        <v>木耳(切絲)</v>
      </c>
      <c r="I9" s="67"/>
      <c r="J9" s="61">
        <f>午餐設計表!I9</f>
        <v>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45.7 g</v>
      </c>
      <c r="V9" s="68" t="s">
        <v>47</v>
      </c>
      <c r="W9" s="64" t="str">
        <f>午餐設計表!X9</f>
        <v>2.3份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 t="str">
        <f>午餐設計表!H10</f>
        <v>蝦米</v>
      </c>
      <c r="I10" s="67"/>
      <c r="J10" s="61">
        <f>午餐設計表!I10</f>
        <v>0.1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862大卡</v>
      </c>
      <c r="V11" s="75"/>
      <c r="W11" s="76"/>
    </row>
    <row r="12" spans="1:23" ht="27.75" customHeight="1" x14ac:dyDescent="0.4">
      <c r="A12" s="52">
        <f>午餐設計表!B13</f>
        <v>3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御膳大排</v>
      </c>
      <c r="F12" s="53"/>
      <c r="G12" s="53"/>
      <c r="H12" s="53" t="str">
        <f>午餐設計表!H13</f>
        <v>炒雙結</v>
      </c>
      <c r="I12" s="53"/>
      <c r="J12" s="53"/>
      <c r="K12" s="53" t="str">
        <f>午餐設計表!K13</f>
        <v>黃瓜什錦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翡翠羹湯</v>
      </c>
      <c r="R12" s="53"/>
      <c r="S12" s="53"/>
      <c r="T12" s="368">
        <f>午餐設計表!T13</f>
        <v>0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強匠御膳大排(75g)-片</v>
      </c>
      <c r="F13" s="58"/>
      <c r="G13" s="61">
        <f>午餐設計表!F14</f>
        <v>354</v>
      </c>
      <c r="H13" s="58" t="str">
        <f>午餐設計表!H14</f>
        <v>非基改豆干結</v>
      </c>
      <c r="I13" s="60"/>
      <c r="J13" s="59">
        <f>午餐設計表!I14</f>
        <v>12</v>
      </c>
      <c r="K13" s="58" t="str">
        <f>午餐設計表!K14</f>
        <v>大黃瓜(切大丁)</v>
      </c>
      <c r="L13" s="60"/>
      <c r="M13" s="61">
        <f>午餐設計表!L14</f>
        <v>18</v>
      </c>
      <c r="N13" s="58" t="str">
        <f>午餐設計表!N14</f>
        <v>履歷油菜(切實重)</v>
      </c>
      <c r="O13" s="60"/>
      <c r="P13" s="61">
        <f>午餐設計表!O14</f>
        <v>29</v>
      </c>
      <c r="Q13" s="58" t="str">
        <f>午餐設計表!Q14</f>
        <v>翡翠羹(0.3K)</v>
      </c>
      <c r="R13" s="60"/>
      <c r="S13" s="61">
        <f>午餐設計表!R14</f>
        <v>7</v>
      </c>
      <c r="T13" s="369"/>
      <c r="U13" s="62" t="str">
        <f>午餐設計表!V14</f>
        <v>108.9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12</v>
      </c>
      <c r="B14" s="60"/>
      <c r="C14" s="60"/>
      <c r="D14" s="61"/>
      <c r="E14" s="60" t="str">
        <f>午餐設計表!E15</f>
        <v>強匠御膳大排(75g)備品-片</v>
      </c>
      <c r="F14" s="58"/>
      <c r="G14" s="61">
        <f>午餐設計表!F15</f>
        <v>30</v>
      </c>
      <c r="H14" s="58" t="str">
        <f>午餐設計表!H15</f>
        <v>海帶結</v>
      </c>
      <c r="I14" s="60"/>
      <c r="J14" s="59">
        <f>午餐設計表!I15</f>
        <v>8</v>
      </c>
      <c r="K14" s="58" t="str">
        <f>午餐設計表!K15</f>
        <v>水發魷魚</v>
      </c>
      <c r="L14" s="60"/>
      <c r="M14" s="61">
        <f>午餐設計表!L15</f>
        <v>4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洗選蛋(QR)</v>
      </c>
      <c r="R14" s="60"/>
      <c r="S14" s="61">
        <f>午餐設計表!R15</f>
        <v>6</v>
      </c>
      <c r="T14" s="369"/>
      <c r="U14" s="65" t="s">
        <v>40</v>
      </c>
      <c r="V14" s="66" t="s">
        <v>41</v>
      </c>
      <c r="W14" s="64" t="str">
        <f>午餐設計表!X15</f>
        <v>3.8份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1</v>
      </c>
      <c r="H15" s="58" t="str">
        <f>午餐設計表!H16</f>
        <v>杏鮑菇(頭)(QR)</v>
      </c>
      <c r="I15" s="67"/>
      <c r="J15" s="59">
        <f>午餐設計表!I16</f>
        <v>3</v>
      </c>
      <c r="K15" s="58" t="str">
        <f>午餐設計表!K16</f>
        <v>溫體肉片(小)(瘦)陞輝</v>
      </c>
      <c r="L15" s="67"/>
      <c r="M15" s="61">
        <f>午餐設計表!L16</f>
        <v>4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69"/>
      <c r="U15" s="62" t="str">
        <f>午餐設計表!V15</f>
        <v>24.5 g</v>
      </c>
      <c r="V15" s="66" t="s">
        <v>43</v>
      </c>
      <c r="W15" s="64" t="str">
        <f>午餐設計表!X16</f>
        <v>1.8份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紅蘿蔔(切中丁)</v>
      </c>
      <c r="I16" s="67"/>
      <c r="J16" s="59">
        <f>午餐設計表!I17</f>
        <v>2</v>
      </c>
      <c r="K16" s="58" t="str">
        <f>午餐設計表!K17</f>
        <v>濕香菇(小朵)(QR)</v>
      </c>
      <c r="L16" s="67"/>
      <c r="M16" s="61">
        <f>午餐設計表!L17</f>
        <v>1.5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芹菜(切段)</v>
      </c>
      <c r="I17" s="67"/>
      <c r="J17" s="59">
        <f>午餐設計表!I18</f>
        <v>2</v>
      </c>
      <c r="K17" s="58" t="str">
        <f>午餐設計表!K18</f>
        <v>金針菇(QR)</v>
      </c>
      <c r="L17" s="67"/>
      <c r="M17" s="61">
        <f>午餐設計表!L18</f>
        <v>1.5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36.8 g</v>
      </c>
      <c r="V17" s="68" t="s">
        <v>47</v>
      </c>
      <c r="W17" s="64" t="str">
        <f>午餐設計表!X18</f>
        <v>2.1份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 t="str">
        <f>午餐設計表!K19</f>
        <v>紅蘿蔔(切中丁)</v>
      </c>
      <c r="L18" s="67"/>
      <c r="M18" s="61">
        <f>午餐設計表!L19</f>
        <v>1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826大卡</v>
      </c>
      <c r="V19" s="78"/>
      <c r="W19" s="79"/>
    </row>
    <row r="20" spans="1:23" ht="27.75" customHeight="1" x14ac:dyDescent="0.4">
      <c r="A20" s="80">
        <f>午餐設計表!B22</f>
        <v>3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茄汁魚片(獎勵金)</v>
      </c>
      <c r="F20" s="53"/>
      <c r="G20" s="53"/>
      <c r="H20" s="53" t="str">
        <f>午餐設計表!H22</f>
        <v>花生麵筋</v>
      </c>
      <c r="I20" s="53"/>
      <c r="J20" s="53"/>
      <c r="K20" s="53" t="str">
        <f>午餐設計表!K22</f>
        <v>甜不辣豆干片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冬瓜排骨湯</v>
      </c>
      <c r="R20" s="53"/>
      <c r="S20" s="53"/>
      <c r="T20" s="368" t="str">
        <f>午餐設計表!T22</f>
        <v>光泉保久乳(精進18元)</v>
      </c>
      <c r="U20" s="54" t="s">
        <v>36</v>
      </c>
      <c r="V20" s="55" t="s">
        <v>37</v>
      </c>
      <c r="W20" s="56" t="str">
        <f>午餐設計表!X22</f>
        <v>4.4份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水鯊魚片(7-8)(QR)(pc)</v>
      </c>
      <c r="F21" s="60"/>
      <c r="G21" s="61">
        <f>午餐設計表!F23</f>
        <v>354</v>
      </c>
      <c r="H21" s="60" t="str">
        <f>午餐設計表!H23</f>
        <v>麵筋泡(Ｋ)</v>
      </c>
      <c r="I21" s="58"/>
      <c r="J21" s="61">
        <f>午餐設計表!I23</f>
        <v>9</v>
      </c>
      <c r="K21" s="60" t="str">
        <f>午餐設計表!K23</f>
        <v>非基改豆干片(榮洲)</v>
      </c>
      <c r="L21" s="60"/>
      <c r="M21" s="61">
        <f>午餐設計表!L23</f>
        <v>15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冬瓜(切中丁)</v>
      </c>
      <c r="R21" s="60"/>
      <c r="S21" s="61">
        <f>午餐設計表!R23</f>
        <v>13</v>
      </c>
      <c r="T21" s="369"/>
      <c r="U21" s="62" t="str">
        <f>午餐設計表!V23</f>
        <v>110.2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13</v>
      </c>
      <c r="B22" s="60"/>
      <c r="C22" s="58"/>
      <c r="D22" s="60"/>
      <c r="E22" s="60" t="str">
        <f>午餐設計表!E24</f>
        <v>水鯊魚片(7-8)備品(QR)(pc)</v>
      </c>
      <c r="F22" s="60"/>
      <c r="G22" s="61">
        <f>午餐設計表!F24</f>
        <v>30</v>
      </c>
      <c r="H22" s="60" t="str">
        <f>午餐設計表!H24</f>
        <v>溫體絞肉(陞輝)(臺灣)</v>
      </c>
      <c r="I22" s="60"/>
      <c r="J22" s="61">
        <f>午餐設計表!I24</f>
        <v>3</v>
      </c>
      <c r="K22" s="60" t="str">
        <f>午餐設計表!K24</f>
        <v>黑輪(甜不辣絲)(CAS)</v>
      </c>
      <c r="L22" s="60"/>
      <c r="M22" s="61">
        <f>午餐設計表!L24</f>
        <v>9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小排骨(肉)陞輝</v>
      </c>
      <c r="R22" s="60"/>
      <c r="S22" s="61">
        <f>午餐設計表!R24</f>
        <v>3</v>
      </c>
      <c r="T22" s="369"/>
      <c r="U22" s="65" t="s">
        <v>40</v>
      </c>
      <c r="V22" s="66" t="s">
        <v>41</v>
      </c>
      <c r="W22" s="64" t="str">
        <f>午餐設計表!X24</f>
        <v>4.1份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洋蔥(切小丁)</v>
      </c>
      <c r="F23" s="67"/>
      <c r="G23" s="61">
        <f>午餐設計表!F25</f>
        <v>5</v>
      </c>
      <c r="H23" s="60" t="str">
        <f>午餐設計表!H25</f>
        <v>熟花生</v>
      </c>
      <c r="I23" s="67"/>
      <c r="J23" s="61">
        <f>午餐設計表!I25</f>
        <v>3</v>
      </c>
      <c r="K23" s="60" t="str">
        <f>午餐設計表!K25</f>
        <v>紅蘿蔔(切片)</v>
      </c>
      <c r="L23" s="67"/>
      <c r="M23" s="61">
        <f>午餐設計表!L25</f>
        <v>2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薑絲(0.6K/包)</v>
      </c>
      <c r="R23" s="67"/>
      <c r="S23" s="61">
        <f>午餐設計表!R25</f>
        <v>0.5</v>
      </c>
      <c r="T23" s="369"/>
      <c r="U23" s="62" t="str">
        <f>午餐設計表!V24</f>
        <v>25.5 g</v>
      </c>
      <c r="V23" s="66" t="s">
        <v>43</v>
      </c>
      <c r="W23" s="64" t="str">
        <f>午餐設計表!X25</f>
        <v>1.5份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1</v>
      </c>
      <c r="H24" s="60" t="str">
        <f>午餐設計表!H26</f>
        <v>紅蘿蔔(切小丁)</v>
      </c>
      <c r="I24" s="67"/>
      <c r="J24" s="61">
        <f>午餐設計表!I26</f>
        <v>3</v>
      </c>
      <c r="K24" s="60" t="str">
        <f>午餐設計表!K26</f>
        <v>芹菜(去葉)</v>
      </c>
      <c r="L24" s="67"/>
      <c r="M24" s="61">
        <f>午餐設計表!L26</f>
        <v>2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 t="str">
        <f>午餐設計表!H27</f>
        <v>薑片(0.3K)</v>
      </c>
      <c r="I25" s="67"/>
      <c r="J25" s="61">
        <f>午餐設計表!I27</f>
        <v>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42.4 g</v>
      </c>
      <c r="V25" s="68" t="s">
        <v>47</v>
      </c>
      <c r="W25" s="64" t="str">
        <f>午餐設計表!X27</f>
        <v>2.3份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蕃茄醬(3K)可果美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 t="str">
        <f>午餐設計表!E29</f>
        <v>薑絲(0.6K/包)</v>
      </c>
      <c r="F27" s="67"/>
      <c r="G27" s="61">
        <f>午餐設計表!F29</f>
        <v>1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878大卡</v>
      </c>
      <c r="V27" s="75"/>
      <c r="W27" s="71"/>
    </row>
    <row r="28" spans="1:23" ht="27.75" customHeight="1" x14ac:dyDescent="0.4">
      <c r="A28" s="52">
        <f>午餐設計表!B31</f>
        <v>3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瓜仔肉燥</v>
      </c>
      <c r="F28" s="53"/>
      <c r="G28" s="53"/>
      <c r="H28" s="53" t="str">
        <f>午餐設計表!H31</f>
        <v>白菜滷</v>
      </c>
      <c r="I28" s="53"/>
      <c r="J28" s="53"/>
      <c r="K28" s="53" t="str">
        <f>午餐設計表!K31</f>
        <v>蕃茄炒蛋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排骨貢丸湯</v>
      </c>
      <c r="R28" s="53"/>
      <c r="S28" s="53"/>
      <c r="T28" s="368">
        <f>午餐設計表!T31</f>
        <v>0</v>
      </c>
      <c r="U28" s="54" t="s">
        <v>36</v>
      </c>
      <c r="V28" s="55" t="s">
        <v>37</v>
      </c>
      <c r="W28" s="56" t="str">
        <f>午餐設計表!X31</f>
        <v>7.1份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溫體絞肉(粗瘦)陞輝</v>
      </c>
      <c r="F29" s="60"/>
      <c r="G29" s="61">
        <f>午餐設計表!F32</f>
        <v>27</v>
      </c>
      <c r="H29" s="58" t="str">
        <f>午餐設計表!H32</f>
        <v>大白菜(切實重)</v>
      </c>
      <c r="I29" s="58"/>
      <c r="J29" s="59">
        <f>午餐設計表!I32</f>
        <v>27</v>
      </c>
      <c r="K29" s="60" t="str">
        <f>午餐設計表!K32</f>
        <v>洗選蛋(QR)</v>
      </c>
      <c r="L29" s="60"/>
      <c r="M29" s="61">
        <f>午餐設計表!L32</f>
        <v>22</v>
      </c>
      <c r="N29" s="60" t="str">
        <f>午餐設計表!N32</f>
        <v>履歷青江菜(切實重)</v>
      </c>
      <c r="O29" s="60"/>
      <c r="P29" s="61">
        <f>午餐設計表!O32</f>
        <v>29</v>
      </c>
      <c r="Q29" s="58" t="str">
        <f>午餐設計表!Q32</f>
        <v>貢丸(小)(國產)</v>
      </c>
      <c r="R29" s="60"/>
      <c r="S29" s="61">
        <f>午餐設計表!R32</f>
        <v>5</v>
      </c>
      <c r="T29" s="369"/>
      <c r="U29" s="62" t="str">
        <f>午餐設計表!V32</f>
        <v>109.4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14</v>
      </c>
      <c r="B30" s="60"/>
      <c r="C30" s="60"/>
      <c r="D30" s="60"/>
      <c r="E30" s="60" t="str">
        <f>午餐設計表!E33</f>
        <v>碎瓜(玖順)</v>
      </c>
      <c r="F30" s="60"/>
      <c r="G30" s="61">
        <f>午餐設計表!F33</f>
        <v>4</v>
      </c>
      <c r="H30" s="58" t="str">
        <f>午餐設計表!H33</f>
        <v>溫體肉絲(陞輝)(臺灣)</v>
      </c>
      <c r="I30" s="58"/>
      <c r="J30" s="59">
        <f>午餐設計表!I33</f>
        <v>3</v>
      </c>
      <c r="K30" s="60" t="str">
        <f>午餐設計表!K33</f>
        <v>蕃茄(切中丁)</v>
      </c>
      <c r="L30" s="60"/>
      <c r="M30" s="61">
        <f>午餐設計表!L33</f>
        <v>9</v>
      </c>
      <c r="N30" s="60" t="str">
        <f>午餐設計表!N33</f>
        <v>碎蒜(0.6K/包)</v>
      </c>
      <c r="O30" s="60"/>
      <c r="P30" s="61">
        <f>午餐設計表!O33</f>
        <v>0.5</v>
      </c>
      <c r="Q30" s="58" t="str">
        <f>午餐設計表!Q33</f>
        <v>小排骨(肉)陞輝</v>
      </c>
      <c r="R30" s="60"/>
      <c r="S30" s="61">
        <f>午餐設計表!R33</f>
        <v>3</v>
      </c>
      <c r="T30" s="369"/>
      <c r="U30" s="65" t="s">
        <v>40</v>
      </c>
      <c r="V30" s="66" t="s">
        <v>41</v>
      </c>
      <c r="W30" s="64" t="str">
        <f>午餐設計表!X33</f>
        <v>1.6份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油蔥酥(大-600g)</v>
      </c>
      <c r="F31" s="67"/>
      <c r="G31" s="61">
        <f>午餐設計表!F34</f>
        <v>1</v>
      </c>
      <c r="H31" s="58" t="str">
        <f>午餐設計表!H34</f>
        <v>金針菇(QR)</v>
      </c>
      <c r="I31" s="58"/>
      <c r="J31" s="59">
        <f>午餐設計表!I34</f>
        <v>3</v>
      </c>
      <c r="K31" s="60" t="str">
        <f>午餐設計表!K34</f>
        <v>蕃茄醬(3K)可果美</v>
      </c>
      <c r="L31" s="67"/>
      <c r="M31" s="61">
        <f>午餐設計表!L34</f>
        <v>1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芹菜(末)</v>
      </c>
      <c r="R31" s="67"/>
      <c r="S31" s="61">
        <f>午餐設計表!R34</f>
        <v>0.5</v>
      </c>
      <c r="T31" s="369"/>
      <c r="U31" s="62" t="str">
        <f>午餐設計表!V33</f>
        <v>23.5 g</v>
      </c>
      <c r="V31" s="66" t="s">
        <v>43</v>
      </c>
      <c r="W31" s="64" t="str">
        <f>午餐設計表!X34</f>
        <v>2.0份</v>
      </c>
    </row>
    <row r="32" spans="1:23" ht="27.75" customHeight="1" x14ac:dyDescent="0.4">
      <c r="A32" s="371" t="s">
        <v>52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 t="str">
        <f>午餐設計表!H35</f>
        <v>紅蘿蔔(切絲)</v>
      </c>
      <c r="I32" s="58"/>
      <c r="J32" s="59">
        <f>午餐設計表!I35</f>
        <v>1</v>
      </c>
      <c r="K32" s="60" t="str">
        <f>午餐設計表!K35</f>
        <v>蔥(0.5K/把)</v>
      </c>
      <c r="L32" s="67"/>
      <c r="M32" s="61">
        <f>午餐設計表!L35</f>
        <v>0.5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 t="str">
        <f>午餐設計表!H36</f>
        <v>木耳(切絲)(QR)</v>
      </c>
      <c r="I33" s="67"/>
      <c r="J33" s="59">
        <f>午餐設計表!I36</f>
        <v>0.5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34.7 g</v>
      </c>
      <c r="V33" s="68" t="s">
        <v>47</v>
      </c>
      <c r="W33" s="64" t="str">
        <f>午餐設計表!X36</f>
        <v>2.7份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乾香菇(小)</v>
      </c>
      <c r="F34" s="67"/>
      <c r="G34" s="61">
        <f>午餐設計表!F37</f>
        <v>0.3</v>
      </c>
      <c r="H34" s="58" t="str">
        <f>午餐設計表!H37</f>
        <v>非基改豆皮(Ｋ)</v>
      </c>
      <c r="I34" s="67"/>
      <c r="J34" s="59">
        <f>午餐設計表!I37</f>
        <v>0.3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 t="str">
        <f>午餐設計表!H38</f>
        <v>冬蝦</v>
      </c>
      <c r="I35" s="67"/>
      <c r="J35" s="59">
        <f>午餐設計表!I38</f>
        <v>0.1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802大卡</v>
      </c>
      <c r="V35" s="78"/>
      <c r="W35" s="71"/>
    </row>
    <row r="36" spans="1:23" ht="27.75" customHeight="1" x14ac:dyDescent="0.4">
      <c r="A36" s="52">
        <f>午餐設計表!B40</f>
        <v>3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紅燒豬腳</v>
      </c>
      <c r="F36" s="53"/>
      <c r="G36" s="53"/>
      <c r="H36" s="53" t="str">
        <f>午餐設計表!H40</f>
        <v>玉米四寶</v>
      </c>
      <c r="I36" s="53"/>
      <c r="J36" s="53"/>
      <c r="K36" s="53" t="str">
        <f>午餐設計表!K40</f>
        <v>螞蟻上樹</v>
      </c>
      <c r="L36" s="53"/>
      <c r="M36" s="53"/>
      <c r="N36" s="53" t="str">
        <f>午餐設計表!N40</f>
        <v>炒有機油菜</v>
      </c>
      <c r="O36" s="53"/>
      <c r="P36" s="53"/>
      <c r="Q36" s="53" t="str">
        <f>午餐設計表!Q40</f>
        <v>羅宋湯</v>
      </c>
      <c r="R36" s="53"/>
      <c r="S36" s="53"/>
      <c r="T36" s="368" t="str">
        <f>午餐設計表!T40</f>
        <v>水果(精進20元)</v>
      </c>
      <c r="U36" s="54" t="s">
        <v>36</v>
      </c>
      <c r="V36" s="55" t="s">
        <v>37</v>
      </c>
      <c r="W36" s="56" t="str">
        <f>午餐設計表!X40</f>
        <v>6.8份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溫體肉丁(陞輝)(臺灣)(放冷藏)</v>
      </c>
      <c r="F37" s="58"/>
      <c r="G37" s="61">
        <f>午餐設計表!F41</f>
        <v>18</v>
      </c>
      <c r="H37" s="58" t="str">
        <f>午餐設計表!H41</f>
        <v>玉米粒(QR-K)</v>
      </c>
      <c r="I37" s="60"/>
      <c r="J37" s="59">
        <f>午餐設計表!I41</f>
        <v>16</v>
      </c>
      <c r="K37" s="60" t="str">
        <f>午餐設計表!K41</f>
        <v>高麗菜(切實重)</v>
      </c>
      <c r="L37" s="58"/>
      <c r="M37" s="61">
        <f>午餐設計表!L41</f>
        <v>10</v>
      </c>
      <c r="N37" s="60" t="str">
        <f>午餐設計表!N41</f>
        <v>有機油菜(尚紘-彰)(切實重)</v>
      </c>
      <c r="O37" s="58"/>
      <c r="P37" s="61">
        <f>午餐設計表!O41</f>
        <v>29</v>
      </c>
      <c r="Q37" s="83" t="str">
        <f>午餐設計表!Q41</f>
        <v>洋芋(切中丁)</v>
      </c>
      <c r="R37" s="60"/>
      <c r="S37" s="61">
        <f>午餐設計表!R41</f>
        <v>9</v>
      </c>
      <c r="T37" s="369"/>
      <c r="U37" s="62" t="str">
        <f>午餐設計表!V41</f>
        <v>116.3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15</v>
      </c>
      <c r="B38" s="58"/>
      <c r="C38" s="58"/>
      <c r="D38" s="58"/>
      <c r="E38" s="60" t="str">
        <f>午餐設計表!E42</f>
        <v>豬腳丁(有肉)-陞輝</v>
      </c>
      <c r="F38" s="58"/>
      <c r="G38" s="61">
        <f>午餐設計表!F42</f>
        <v>12</v>
      </c>
      <c r="H38" s="58" t="str">
        <f>午餐設計表!H42</f>
        <v>毛豆仁(冷凍)</v>
      </c>
      <c r="I38" s="60"/>
      <c r="J38" s="59">
        <f>午餐設計表!I42</f>
        <v>3</v>
      </c>
      <c r="K38" s="60" t="str">
        <f>午餐設計表!K42</f>
        <v>冬粉(3K)</v>
      </c>
      <c r="L38" s="58"/>
      <c r="M38" s="84">
        <f>午餐設計表!L42</f>
        <v>2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洋蔥(切小丁)</v>
      </c>
      <c r="R38" s="86"/>
      <c r="S38" s="61">
        <f>午餐設計表!R42</f>
        <v>2</v>
      </c>
      <c r="T38" s="369"/>
      <c r="U38" s="65" t="s">
        <v>40</v>
      </c>
      <c r="V38" s="66" t="s">
        <v>41</v>
      </c>
      <c r="W38" s="64" t="str">
        <f>午餐設計表!X42</f>
        <v>2.5份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熟花生</v>
      </c>
      <c r="F39" s="58"/>
      <c r="G39" s="61">
        <f>午餐設計表!F43</f>
        <v>2</v>
      </c>
      <c r="H39" s="58" t="str">
        <f>午餐設計表!H43</f>
        <v>溫體絞肉(陞輝)(臺灣)</v>
      </c>
      <c r="I39" s="67"/>
      <c r="J39" s="59">
        <f>午餐設計表!I43</f>
        <v>3</v>
      </c>
      <c r="K39" s="60" t="str">
        <f>午餐設計表!K43</f>
        <v>溫體絞肉(陞輝)(臺灣)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蕃茄(QR)</v>
      </c>
      <c r="R39" s="86"/>
      <c r="S39" s="61">
        <f>午餐設計表!R43</f>
        <v>2</v>
      </c>
      <c r="T39" s="369"/>
      <c r="U39" s="62" t="str">
        <f>午餐設計表!V42</f>
        <v>24.9 g</v>
      </c>
      <c r="V39" s="66" t="s">
        <v>43</v>
      </c>
      <c r="W39" s="64" t="str">
        <f>午餐設計表!X43</f>
        <v>1.4份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紅蘿蔔(切中丁)</v>
      </c>
      <c r="F40" s="58"/>
      <c r="G40" s="61">
        <f>午餐設計表!F44</f>
        <v>2</v>
      </c>
      <c r="H40" s="58" t="str">
        <f>午餐設計表!H44</f>
        <v>紅蘿蔔(切小丁)</v>
      </c>
      <c r="I40" s="67"/>
      <c r="J40" s="59">
        <f>午餐設計表!I44</f>
        <v>2</v>
      </c>
      <c r="K40" s="60" t="str">
        <f>午餐設計表!K44</f>
        <v>木耳(切絲)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溫體肉絲(陞輝)(臺灣)</v>
      </c>
      <c r="R40" s="86"/>
      <c r="S40" s="61">
        <f>午餐設計表!R44</f>
        <v>1.5</v>
      </c>
      <c r="T40" s="369"/>
      <c r="U40" s="65" t="s">
        <v>45</v>
      </c>
      <c r="V40" s="66" t="s">
        <v>46</v>
      </c>
      <c r="W40" s="64" t="str">
        <f>午餐設計表!X44</f>
        <v>1.0份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>蒜仁(0.6K/包)</v>
      </c>
      <c r="F41" s="67"/>
      <c r="G41" s="61">
        <f>午餐設計表!F45</f>
        <v>1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紅蘿蔔(切絲)</v>
      </c>
      <c r="L41" s="67"/>
      <c r="M41" s="84">
        <f>午餐設計表!L45</f>
        <v>1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西芹菜(切片)</v>
      </c>
      <c r="R41" s="87"/>
      <c r="S41" s="61">
        <f>午餐設計表!R45</f>
        <v>1.5</v>
      </c>
      <c r="T41" s="369"/>
      <c r="U41" s="62" t="str">
        <f>午餐設計表!V43</f>
        <v>34.5 g</v>
      </c>
      <c r="V41" s="68" t="s">
        <v>47</v>
      </c>
      <c r="W41" s="64" t="str">
        <f>午餐設計表!X45</f>
        <v>2.6份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紅蘿蔔(切中丁)</v>
      </c>
      <c r="R42" s="87"/>
      <c r="S42" s="61">
        <f>午餐設計表!R46</f>
        <v>1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 t="str">
        <f>午餐設計表!E47</f>
        <v>薑片(0.3K)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856大卡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50" t="str">
        <f>午餐設計表!B1</f>
        <v>0129 彰化縣線西鄉線西國中 112學年度第2學期第5週午餐菜單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124"/>
      <c r="AP1" s="125"/>
      <c r="AQ1" s="125"/>
      <c r="AR1" s="124"/>
      <c r="AS1" s="124"/>
      <c r="AT1" s="451" t="s">
        <v>58</v>
      </c>
      <c r="AU1" s="451"/>
      <c r="AV1" s="451"/>
      <c r="AW1" s="451"/>
      <c r="AX1" s="451"/>
      <c r="AY1" s="451"/>
      <c r="AZ1" s="451"/>
      <c r="BA1" s="451"/>
      <c r="BB1" s="126"/>
      <c r="BC1" s="127"/>
      <c r="BD1" s="127"/>
    </row>
    <row r="2" spans="1:56" ht="19.8" x14ac:dyDescent="0.3">
      <c r="A2" s="128"/>
      <c r="B2" s="129"/>
      <c r="C2" s="129">
        <f>午餐設計表!B4</f>
        <v>3</v>
      </c>
      <c r="D2" s="129" t="s">
        <v>3</v>
      </c>
      <c r="E2" s="129">
        <f>午餐設計表!B6</f>
        <v>11</v>
      </c>
      <c r="F2" s="129" t="s">
        <v>59</v>
      </c>
      <c r="G2" s="129" t="s">
        <v>60</v>
      </c>
      <c r="H2" s="130"/>
      <c r="I2" s="131"/>
      <c r="J2" s="452"/>
      <c r="K2" s="453"/>
      <c r="L2" s="454"/>
      <c r="M2" s="132"/>
      <c r="N2" s="129">
        <f>午餐設計表!B13</f>
        <v>3</v>
      </c>
      <c r="O2" s="129" t="s">
        <v>3</v>
      </c>
      <c r="P2" s="129">
        <f>午餐設計表!B15</f>
        <v>12</v>
      </c>
      <c r="Q2" s="129" t="s">
        <v>4</v>
      </c>
      <c r="R2" s="129" t="s">
        <v>50</v>
      </c>
      <c r="S2" s="129"/>
      <c r="T2" s="131"/>
      <c r="U2" s="452"/>
      <c r="V2" s="453"/>
      <c r="W2" s="454"/>
      <c r="X2" s="133"/>
      <c r="Y2" s="134">
        <f>午餐設計表!B22</f>
        <v>3</v>
      </c>
      <c r="Z2" s="134" t="s">
        <v>61</v>
      </c>
      <c r="AA2" s="134">
        <f>午餐設計表!B24</f>
        <v>13</v>
      </c>
      <c r="AB2" s="134" t="s">
        <v>62</v>
      </c>
      <c r="AC2" s="134" t="s">
        <v>63</v>
      </c>
      <c r="AD2" s="134"/>
      <c r="AE2" s="135"/>
      <c r="AF2" s="452"/>
      <c r="AG2" s="453"/>
      <c r="AH2" s="454"/>
      <c r="AI2" s="133"/>
      <c r="AJ2" s="134">
        <f>午餐設計表!B31</f>
        <v>3</v>
      </c>
      <c r="AK2" s="134" t="s">
        <v>3</v>
      </c>
      <c r="AL2" s="134">
        <f>午餐設計表!B33</f>
        <v>14</v>
      </c>
      <c r="AM2" s="134" t="s">
        <v>4</v>
      </c>
      <c r="AN2" s="134" t="s">
        <v>64</v>
      </c>
      <c r="AO2" s="136"/>
      <c r="AP2" s="137"/>
      <c r="AQ2" s="461"/>
      <c r="AR2" s="453"/>
      <c r="AS2" s="454"/>
      <c r="AT2" s="134"/>
      <c r="AU2" s="134">
        <f>午餐設計表!B40</f>
        <v>3</v>
      </c>
      <c r="AV2" s="134" t="s">
        <v>3</v>
      </c>
      <c r="AW2" s="134">
        <f>午餐設計表!B42</f>
        <v>15</v>
      </c>
      <c r="AX2" s="134" t="s">
        <v>4</v>
      </c>
      <c r="AY2" s="134" t="s">
        <v>65</v>
      </c>
      <c r="AZ2" s="134"/>
      <c r="BA2" s="137"/>
      <c r="BB2" s="461"/>
      <c r="BC2" s="453"/>
      <c r="BD2" s="454"/>
    </row>
    <row r="3" spans="1:56" ht="32.4" x14ac:dyDescent="0.3">
      <c r="A3" s="138"/>
      <c r="B3" s="139" t="s">
        <v>66</v>
      </c>
      <c r="C3" s="465">
        <f>午餐設計表!B12</f>
        <v>374</v>
      </c>
      <c r="D3" s="466"/>
      <c r="E3" s="466"/>
      <c r="F3" s="466"/>
      <c r="G3" s="466"/>
      <c r="H3" s="467"/>
      <c r="I3" s="140"/>
      <c r="J3" s="455"/>
      <c r="K3" s="456"/>
      <c r="L3" s="457"/>
      <c r="M3" s="141" t="s">
        <v>66</v>
      </c>
      <c r="N3" s="465">
        <f>午餐設計表!B21</f>
        <v>374</v>
      </c>
      <c r="O3" s="466"/>
      <c r="P3" s="466"/>
      <c r="Q3" s="466"/>
      <c r="R3" s="466"/>
      <c r="S3" s="467"/>
      <c r="T3" s="140"/>
      <c r="U3" s="455"/>
      <c r="V3" s="456"/>
      <c r="W3" s="457"/>
      <c r="X3" s="141" t="s">
        <v>66</v>
      </c>
      <c r="Y3" s="465">
        <f>午餐設計表!B30</f>
        <v>374</v>
      </c>
      <c r="Z3" s="466"/>
      <c r="AA3" s="466"/>
      <c r="AB3" s="466"/>
      <c r="AC3" s="466"/>
      <c r="AD3" s="467"/>
      <c r="AE3" s="140"/>
      <c r="AF3" s="455"/>
      <c r="AG3" s="456"/>
      <c r="AH3" s="457"/>
      <c r="AI3" s="141" t="s">
        <v>66</v>
      </c>
      <c r="AJ3" s="465">
        <f>午餐設計表!B39</f>
        <v>374</v>
      </c>
      <c r="AK3" s="466"/>
      <c r="AL3" s="466"/>
      <c r="AM3" s="466"/>
      <c r="AN3" s="466"/>
      <c r="AO3" s="467"/>
      <c r="AP3" s="142"/>
      <c r="AQ3" s="462"/>
      <c r="AR3" s="456"/>
      <c r="AS3" s="457"/>
      <c r="AT3" s="139" t="s">
        <v>67</v>
      </c>
      <c r="AU3" s="465">
        <f>午餐設計表!B48</f>
        <v>374</v>
      </c>
      <c r="AV3" s="466"/>
      <c r="AW3" s="466"/>
      <c r="AX3" s="466"/>
      <c r="AY3" s="466"/>
      <c r="AZ3" s="467"/>
      <c r="BA3" s="142"/>
      <c r="BB3" s="462"/>
      <c r="BC3" s="456"/>
      <c r="BD3" s="457"/>
    </row>
    <row r="4" spans="1:56" ht="32.4" x14ac:dyDescent="0.3">
      <c r="A4" s="138"/>
      <c r="B4" s="139" t="s">
        <v>68</v>
      </c>
      <c r="C4" s="458" t="str">
        <f>午餐設計表!D4</f>
        <v>白米飯(354葷+22素)</v>
      </c>
      <c r="D4" s="459"/>
      <c r="E4" s="459"/>
      <c r="F4" s="459"/>
      <c r="G4" s="459"/>
      <c r="H4" s="464"/>
      <c r="I4" s="143">
        <f>午餐設計表!B12</f>
        <v>374</v>
      </c>
      <c r="J4" s="458"/>
      <c r="K4" s="459"/>
      <c r="L4" s="460"/>
      <c r="M4" s="141" t="s">
        <v>2</v>
      </c>
      <c r="N4" s="458" t="str">
        <f>午餐設計表!D13</f>
        <v>小米飯</v>
      </c>
      <c r="O4" s="459"/>
      <c r="P4" s="459"/>
      <c r="Q4" s="459"/>
      <c r="R4" s="459"/>
      <c r="S4" s="464"/>
      <c r="T4" s="143">
        <f>午餐設計表!B21</f>
        <v>374</v>
      </c>
      <c r="U4" s="458"/>
      <c r="V4" s="459"/>
      <c r="W4" s="460"/>
      <c r="X4" s="141" t="s">
        <v>2</v>
      </c>
      <c r="Y4" s="458" t="str">
        <f>午餐設計表!D22</f>
        <v>五穀米飯</v>
      </c>
      <c r="Z4" s="459"/>
      <c r="AA4" s="459"/>
      <c r="AB4" s="459"/>
      <c r="AC4" s="459"/>
      <c r="AD4" s="464"/>
      <c r="AE4" s="143">
        <f>午餐設計表!B30</f>
        <v>374</v>
      </c>
      <c r="AF4" s="458"/>
      <c r="AG4" s="459"/>
      <c r="AH4" s="460"/>
      <c r="AI4" s="141" t="s">
        <v>2</v>
      </c>
      <c r="AJ4" s="458" t="str">
        <f>午餐設計表!D31</f>
        <v>紫米飯</v>
      </c>
      <c r="AK4" s="459"/>
      <c r="AL4" s="459"/>
      <c r="AM4" s="459"/>
      <c r="AN4" s="459"/>
      <c r="AO4" s="464"/>
      <c r="AP4" s="144">
        <f>午餐設計表!B39</f>
        <v>374</v>
      </c>
      <c r="AQ4" s="463"/>
      <c r="AR4" s="459"/>
      <c r="AS4" s="460"/>
      <c r="AT4" s="139" t="s">
        <v>2</v>
      </c>
      <c r="AU4" s="458" t="str">
        <f>午餐設計表!D40</f>
        <v>白米飯</v>
      </c>
      <c r="AV4" s="459"/>
      <c r="AW4" s="459"/>
      <c r="AX4" s="459"/>
      <c r="AY4" s="459"/>
      <c r="AZ4" s="464"/>
      <c r="BA4" s="144">
        <f>午餐設計表!B48</f>
        <v>374</v>
      </c>
      <c r="BB4" s="463"/>
      <c r="BC4" s="459"/>
      <c r="BD4" s="460"/>
    </row>
    <row r="5" spans="1:56" ht="34.5" customHeight="1" thickBot="1" x14ac:dyDescent="0.35">
      <c r="A5" s="145"/>
      <c r="B5" s="139" t="s">
        <v>69</v>
      </c>
      <c r="C5" s="444" t="s">
        <v>71</v>
      </c>
      <c r="D5" s="445"/>
      <c r="E5" s="445"/>
      <c r="F5" s="446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4" t="s">
        <v>71</v>
      </c>
      <c r="O5" s="445"/>
      <c r="P5" s="445"/>
      <c r="Q5" s="446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4" t="s">
        <v>70</v>
      </c>
      <c r="Z5" s="445"/>
      <c r="AA5" s="445"/>
      <c r="AB5" s="446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4" t="s">
        <v>71</v>
      </c>
      <c r="AK5" s="445"/>
      <c r="AL5" s="445"/>
      <c r="AM5" s="446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4" t="s">
        <v>92</v>
      </c>
      <c r="AV5" s="445"/>
      <c r="AW5" s="445"/>
      <c r="AX5" s="446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28" t="s">
        <v>94</v>
      </c>
      <c r="B6" s="441" t="str">
        <f>午餐設計表!E4</f>
        <v>檸檬雞翅</v>
      </c>
      <c r="C6" s="437" t="str">
        <f>午餐設計表!E5</f>
        <v>檸檬雞翅(W7強匠)</v>
      </c>
      <c r="D6" s="437"/>
      <c r="E6" s="437"/>
      <c r="F6" s="437"/>
      <c r="G6" s="153">
        <f>午餐設計表!F5</f>
        <v>354</v>
      </c>
      <c r="H6" s="154" t="str">
        <f>午餐設計表!G5</f>
        <v>支</v>
      </c>
      <c r="I6" s="155">
        <f t="shared" ref="I6:I12" si="0">G6*1000/$I$4</f>
        <v>946.52406417112297</v>
      </c>
      <c r="J6" s="156"/>
      <c r="K6" s="157"/>
      <c r="L6" s="157">
        <f t="shared" ref="L6:L35" si="1">G6*K6</f>
        <v>0</v>
      </c>
      <c r="M6" s="447" t="str">
        <f>午餐設計表!E13</f>
        <v>御膳大排</v>
      </c>
      <c r="N6" s="437" t="str">
        <f>午餐設計表!E14</f>
        <v>強匠御膳大排(75g)-片</v>
      </c>
      <c r="O6" s="437"/>
      <c r="P6" s="437"/>
      <c r="Q6" s="437"/>
      <c r="R6" s="158">
        <f>午餐設計表!F14</f>
        <v>354</v>
      </c>
      <c r="S6" s="159" t="str">
        <f>午餐設計表!G14</f>
        <v>片</v>
      </c>
      <c r="T6" s="160">
        <f t="shared" ref="T6:T12" si="2">R6*1000/$T$4</f>
        <v>946.52406417112297</v>
      </c>
      <c r="U6" s="160"/>
      <c r="V6" s="161"/>
      <c r="W6" s="162">
        <f t="shared" ref="W6:W35" si="3">V6*R6</f>
        <v>0</v>
      </c>
      <c r="X6" s="447" t="str">
        <f>午餐設計表!E22</f>
        <v>茄汁魚片(獎勵金)</v>
      </c>
      <c r="Y6" s="437" t="str">
        <f>午餐設計表!E23</f>
        <v>水鯊魚片(7-8)(QR)(pc)</v>
      </c>
      <c r="Z6" s="437"/>
      <c r="AA6" s="437"/>
      <c r="AB6" s="437"/>
      <c r="AC6" s="163">
        <f>午餐設計表!F23</f>
        <v>354</v>
      </c>
      <c r="AD6" s="164" t="str">
        <f>午餐設計表!G23</f>
        <v>片</v>
      </c>
      <c r="AE6" s="165">
        <f t="shared" ref="AE6:AE12" si="4">AC6*1000/$AE$4</f>
        <v>946.52406417112297</v>
      </c>
      <c r="AF6" s="165"/>
      <c r="AG6" s="166"/>
      <c r="AH6" s="167">
        <f t="shared" ref="AH6:AH35" si="5">AG6*AC6</f>
        <v>0</v>
      </c>
      <c r="AI6" s="447" t="str">
        <f>午餐設計表!E31</f>
        <v>瓜仔肉燥</v>
      </c>
      <c r="AJ6" s="437" t="str">
        <f>午餐設計表!E32</f>
        <v>溫體絞肉(粗瘦)陞輝</v>
      </c>
      <c r="AK6" s="437"/>
      <c r="AL6" s="437"/>
      <c r="AM6" s="437"/>
      <c r="AN6" s="158">
        <f>午餐設計表!F32</f>
        <v>27</v>
      </c>
      <c r="AO6" s="168" t="str">
        <f>午餐設計表!G32</f>
        <v>公斤</v>
      </c>
      <c r="AP6" s="169">
        <f t="shared" ref="AP6:AP12" si="6">AN6*1000/$AP$4</f>
        <v>72.192513368983953</v>
      </c>
      <c r="AQ6" s="170"/>
      <c r="AR6" s="168"/>
      <c r="AS6" s="171">
        <f t="shared" ref="AS6:AS27" si="7">AR6*AN6</f>
        <v>0</v>
      </c>
      <c r="AT6" s="441" t="str">
        <f>午餐設計表!E40</f>
        <v>紅燒豬腳</v>
      </c>
      <c r="AU6" s="437" t="str">
        <f>午餐設計表!E41</f>
        <v>溫體肉丁(陞輝)(臺灣)(放冷藏)</v>
      </c>
      <c r="AV6" s="437"/>
      <c r="AW6" s="437"/>
      <c r="AX6" s="437"/>
      <c r="AY6" s="172">
        <f>午餐設計表!F41</f>
        <v>18</v>
      </c>
      <c r="AZ6" s="159" t="str">
        <f>午餐設計表!G41</f>
        <v>公斤</v>
      </c>
      <c r="BA6" s="173">
        <f t="shared" ref="BA6:BA12" si="8">AY6*1000/$BA$4</f>
        <v>48.128342245989302</v>
      </c>
      <c r="BB6" s="174"/>
      <c r="BC6" s="168"/>
      <c r="BD6" s="171">
        <f t="shared" ref="BD6:BD35" si="9">BC6*AY6</f>
        <v>0</v>
      </c>
    </row>
    <row r="7" spans="1:56" x14ac:dyDescent="0.3">
      <c r="A7" s="428"/>
      <c r="B7" s="442"/>
      <c r="C7" s="426" t="str">
        <f>午餐設計表!E6</f>
        <v>檸檬雞翅(W7強匠)備品</v>
      </c>
      <c r="D7" s="426"/>
      <c r="E7" s="426"/>
      <c r="F7" s="426"/>
      <c r="G7" s="175">
        <f>午餐設計表!F6</f>
        <v>30</v>
      </c>
      <c r="H7" s="176" t="str">
        <f>午餐設計表!G6</f>
        <v>支</v>
      </c>
      <c r="I7" s="177">
        <f t="shared" si="0"/>
        <v>80.213903743315512</v>
      </c>
      <c r="J7" s="177"/>
      <c r="K7" s="178"/>
      <c r="L7" s="157">
        <f t="shared" si="1"/>
        <v>0</v>
      </c>
      <c r="M7" s="448"/>
      <c r="N7" s="426" t="str">
        <f>午餐設計表!E15</f>
        <v>強匠御膳大排(75g)備品-片</v>
      </c>
      <c r="O7" s="426"/>
      <c r="P7" s="426"/>
      <c r="Q7" s="426"/>
      <c r="R7" s="179">
        <f>午餐設計表!F15</f>
        <v>30</v>
      </c>
      <c r="S7" s="180" t="str">
        <f>午餐設計表!G15</f>
        <v>片</v>
      </c>
      <c r="T7" s="181">
        <f t="shared" si="2"/>
        <v>80.213903743315512</v>
      </c>
      <c r="U7" s="181"/>
      <c r="V7" s="182"/>
      <c r="W7" s="183">
        <f t="shared" si="3"/>
        <v>0</v>
      </c>
      <c r="X7" s="448"/>
      <c r="Y7" s="426" t="str">
        <f>午餐設計表!E24</f>
        <v>水鯊魚片(7-8)備品(QR)(pc)</v>
      </c>
      <c r="Z7" s="426"/>
      <c r="AA7" s="426"/>
      <c r="AB7" s="426"/>
      <c r="AC7" s="184">
        <f>午餐設計表!F24</f>
        <v>30</v>
      </c>
      <c r="AD7" s="185" t="str">
        <f>午餐設計表!G24</f>
        <v>片</v>
      </c>
      <c r="AE7" s="186">
        <f t="shared" si="4"/>
        <v>80.213903743315512</v>
      </c>
      <c r="AF7" s="186"/>
      <c r="AG7" s="187"/>
      <c r="AH7" s="188">
        <f t="shared" si="5"/>
        <v>0</v>
      </c>
      <c r="AI7" s="448"/>
      <c r="AJ7" s="426" t="str">
        <f>午餐設計表!E33</f>
        <v>碎瓜(玖順)</v>
      </c>
      <c r="AK7" s="426"/>
      <c r="AL7" s="426"/>
      <c r="AM7" s="426"/>
      <c r="AN7" s="179">
        <f>午餐設計表!F33</f>
        <v>4</v>
      </c>
      <c r="AO7" s="189" t="str">
        <f>午餐設計表!G33</f>
        <v>公斤</v>
      </c>
      <c r="AP7" s="190">
        <f t="shared" si="6"/>
        <v>10.695187165775401</v>
      </c>
      <c r="AQ7" s="191"/>
      <c r="AR7" s="189"/>
      <c r="AS7" s="192">
        <f t="shared" si="7"/>
        <v>0</v>
      </c>
      <c r="AT7" s="442"/>
      <c r="AU7" s="426" t="str">
        <f>午餐設計表!E42</f>
        <v>豬腳丁(有肉)-陞輝</v>
      </c>
      <c r="AV7" s="426"/>
      <c r="AW7" s="426"/>
      <c r="AX7" s="426"/>
      <c r="AY7" s="193">
        <f>午餐設計表!F42</f>
        <v>12</v>
      </c>
      <c r="AZ7" s="180" t="str">
        <f>午餐設計表!G42</f>
        <v>公斤</v>
      </c>
      <c r="BA7" s="194">
        <f t="shared" si="8"/>
        <v>32.085561497326204</v>
      </c>
      <c r="BB7" s="195"/>
      <c r="BC7" s="189"/>
      <c r="BD7" s="192">
        <f t="shared" si="9"/>
        <v>0</v>
      </c>
    </row>
    <row r="8" spans="1:56" x14ac:dyDescent="0.3">
      <c r="A8" s="428"/>
      <c r="B8" s="442"/>
      <c r="C8" s="426" t="str">
        <f>午餐設計表!E7</f>
        <v>蒜仁(0.6K/包)</v>
      </c>
      <c r="D8" s="426"/>
      <c r="E8" s="426"/>
      <c r="F8" s="426"/>
      <c r="G8" s="175">
        <f>午餐設計表!F7</f>
        <v>1</v>
      </c>
      <c r="H8" s="176" t="str">
        <f>午餐設計表!G7</f>
        <v>包</v>
      </c>
      <c r="I8" s="177">
        <f t="shared" si="0"/>
        <v>2.6737967914438503</v>
      </c>
      <c r="J8" s="177"/>
      <c r="K8" s="178"/>
      <c r="L8" s="157">
        <f t="shared" si="1"/>
        <v>0</v>
      </c>
      <c r="M8" s="448"/>
      <c r="N8" s="426" t="str">
        <f>午餐設計表!E16</f>
        <v>蒜仁(0.6K/包)</v>
      </c>
      <c r="O8" s="426"/>
      <c r="P8" s="426"/>
      <c r="Q8" s="426"/>
      <c r="R8" s="179">
        <f>午餐設計表!F16</f>
        <v>1</v>
      </c>
      <c r="S8" s="180" t="str">
        <f>午餐設計表!G16</f>
        <v>包</v>
      </c>
      <c r="T8" s="181">
        <f t="shared" si="2"/>
        <v>2.6737967914438503</v>
      </c>
      <c r="U8" s="181"/>
      <c r="V8" s="182"/>
      <c r="W8" s="183">
        <f t="shared" si="3"/>
        <v>0</v>
      </c>
      <c r="X8" s="448"/>
      <c r="Y8" s="426" t="str">
        <f>午餐設計表!E25</f>
        <v>洋蔥(切小丁)</v>
      </c>
      <c r="Z8" s="426"/>
      <c r="AA8" s="426"/>
      <c r="AB8" s="426"/>
      <c r="AC8" s="184">
        <f>午餐設計表!F25</f>
        <v>5</v>
      </c>
      <c r="AD8" s="185" t="str">
        <f>午餐設計表!G25</f>
        <v>公斤</v>
      </c>
      <c r="AE8" s="186">
        <f t="shared" si="4"/>
        <v>13.368983957219251</v>
      </c>
      <c r="AF8" s="186"/>
      <c r="AG8" s="187"/>
      <c r="AH8" s="188">
        <f t="shared" si="5"/>
        <v>0</v>
      </c>
      <c r="AI8" s="448"/>
      <c r="AJ8" s="426" t="str">
        <f>午餐設計表!E34</f>
        <v>油蔥酥(大-600g)</v>
      </c>
      <c r="AK8" s="426"/>
      <c r="AL8" s="426"/>
      <c r="AM8" s="426"/>
      <c r="AN8" s="179">
        <f>午餐設計表!F34</f>
        <v>1</v>
      </c>
      <c r="AO8" s="189" t="str">
        <f>午餐設計表!G34</f>
        <v>包</v>
      </c>
      <c r="AP8" s="190">
        <f t="shared" si="6"/>
        <v>2.6737967914438503</v>
      </c>
      <c r="AQ8" s="191"/>
      <c r="AR8" s="189"/>
      <c r="AS8" s="192">
        <f t="shared" si="7"/>
        <v>0</v>
      </c>
      <c r="AT8" s="442"/>
      <c r="AU8" s="426" t="str">
        <f>午餐設計表!E43</f>
        <v>熟花生</v>
      </c>
      <c r="AV8" s="426"/>
      <c r="AW8" s="426"/>
      <c r="AX8" s="426"/>
      <c r="AY8" s="193">
        <f>午餐設計表!F43</f>
        <v>2</v>
      </c>
      <c r="AZ8" s="180" t="str">
        <f>午餐設計表!G43</f>
        <v>公斤</v>
      </c>
      <c r="BA8" s="194">
        <f t="shared" si="8"/>
        <v>5.3475935828877006</v>
      </c>
      <c r="BB8" s="195"/>
      <c r="BC8" s="189"/>
      <c r="BD8" s="192">
        <f t="shared" si="9"/>
        <v>0</v>
      </c>
    </row>
    <row r="9" spans="1:56" x14ac:dyDescent="0.3">
      <c r="A9" s="428"/>
      <c r="B9" s="442"/>
      <c r="C9" s="426" t="str">
        <f>午餐設計表!E8</f>
        <v>蔥(0.5K/把)</v>
      </c>
      <c r="D9" s="426"/>
      <c r="E9" s="426"/>
      <c r="F9" s="426"/>
      <c r="G9" s="175">
        <f>午餐設計表!F8</f>
        <v>1</v>
      </c>
      <c r="H9" s="176" t="str">
        <f>午餐設計表!G8</f>
        <v>把</v>
      </c>
      <c r="I9" s="177">
        <f t="shared" si="0"/>
        <v>2.6737967914438503</v>
      </c>
      <c r="J9" s="177"/>
      <c r="K9" s="178"/>
      <c r="L9" s="157">
        <f t="shared" si="1"/>
        <v>0</v>
      </c>
      <c r="M9" s="448"/>
      <c r="N9" s="426" t="str">
        <f>午餐設計表!E17</f>
        <v>蔥(0.5K/把)</v>
      </c>
      <c r="O9" s="426"/>
      <c r="P9" s="426"/>
      <c r="Q9" s="426"/>
      <c r="R9" s="179">
        <f>午餐設計表!F17</f>
        <v>1</v>
      </c>
      <c r="S9" s="180" t="str">
        <f>午餐設計表!G17</f>
        <v>把</v>
      </c>
      <c r="T9" s="181">
        <f t="shared" si="2"/>
        <v>2.6737967914438503</v>
      </c>
      <c r="U9" s="181"/>
      <c r="V9" s="182"/>
      <c r="W9" s="183">
        <f t="shared" si="3"/>
        <v>0</v>
      </c>
      <c r="X9" s="448"/>
      <c r="Y9" s="426" t="str">
        <f>午餐設計表!E26</f>
        <v>蒜仁(0.6K/包)</v>
      </c>
      <c r="Z9" s="426"/>
      <c r="AA9" s="426"/>
      <c r="AB9" s="426"/>
      <c r="AC9" s="184">
        <f>午餐設計表!F26</f>
        <v>1</v>
      </c>
      <c r="AD9" s="185" t="str">
        <f>午餐設計表!G26</f>
        <v>包</v>
      </c>
      <c r="AE9" s="186">
        <f t="shared" si="4"/>
        <v>2.6737967914438503</v>
      </c>
      <c r="AF9" s="186"/>
      <c r="AG9" s="187"/>
      <c r="AH9" s="188">
        <f t="shared" si="5"/>
        <v>0</v>
      </c>
      <c r="AI9" s="448"/>
      <c r="AJ9" s="426" t="str">
        <f>午餐設計表!E35</f>
        <v>蒜仁(0.6K/包)</v>
      </c>
      <c r="AK9" s="426"/>
      <c r="AL9" s="426"/>
      <c r="AM9" s="426"/>
      <c r="AN9" s="179">
        <f>午餐設計表!F35</f>
        <v>1</v>
      </c>
      <c r="AO9" s="189" t="str">
        <f>午餐設計表!G35</f>
        <v>包</v>
      </c>
      <c r="AP9" s="190">
        <f t="shared" si="6"/>
        <v>2.6737967914438503</v>
      </c>
      <c r="AQ9" s="191"/>
      <c r="AR9" s="189"/>
      <c r="AS9" s="192">
        <f t="shared" si="7"/>
        <v>0</v>
      </c>
      <c r="AT9" s="442"/>
      <c r="AU9" s="426" t="str">
        <f>午餐設計表!E44</f>
        <v>紅蘿蔔(切中丁)</v>
      </c>
      <c r="AV9" s="426"/>
      <c r="AW9" s="426"/>
      <c r="AX9" s="426"/>
      <c r="AY9" s="193">
        <f>午餐設計表!F44</f>
        <v>2</v>
      </c>
      <c r="AZ9" s="180" t="str">
        <f>午餐設計表!G44</f>
        <v>公斤</v>
      </c>
      <c r="BA9" s="194">
        <f t="shared" si="8"/>
        <v>5.3475935828877006</v>
      </c>
      <c r="BB9" s="195"/>
      <c r="BC9" s="189"/>
      <c r="BD9" s="192">
        <f t="shared" si="9"/>
        <v>0</v>
      </c>
    </row>
    <row r="10" spans="1:56" x14ac:dyDescent="0.3">
      <c r="A10" s="428"/>
      <c r="B10" s="442"/>
      <c r="C10" s="426">
        <f>午餐設計表!E9</f>
        <v>0</v>
      </c>
      <c r="D10" s="426"/>
      <c r="E10" s="426"/>
      <c r="F10" s="42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48"/>
      <c r="N10" s="426">
        <f>午餐設計表!E18</f>
        <v>0</v>
      </c>
      <c r="O10" s="426"/>
      <c r="P10" s="426"/>
      <c r="Q10" s="42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48"/>
      <c r="Y10" s="426" t="str">
        <f>午餐設計表!E27</f>
        <v>蔥(0.5K/把)</v>
      </c>
      <c r="Z10" s="426"/>
      <c r="AA10" s="426"/>
      <c r="AB10" s="426"/>
      <c r="AC10" s="184">
        <f>午餐設計表!F27</f>
        <v>1</v>
      </c>
      <c r="AD10" s="185" t="str">
        <f>午餐設計表!G27</f>
        <v>把</v>
      </c>
      <c r="AE10" s="186">
        <f t="shared" si="4"/>
        <v>2.6737967914438503</v>
      </c>
      <c r="AF10" s="186"/>
      <c r="AG10" s="187"/>
      <c r="AH10" s="188">
        <f t="shared" si="5"/>
        <v>0</v>
      </c>
      <c r="AI10" s="448"/>
      <c r="AJ10" s="426" t="str">
        <f>午餐設計表!E36</f>
        <v>蔥(0.5K/把)</v>
      </c>
      <c r="AK10" s="426"/>
      <c r="AL10" s="426"/>
      <c r="AM10" s="426"/>
      <c r="AN10" s="179">
        <f>午餐設計表!F36</f>
        <v>1</v>
      </c>
      <c r="AO10" s="189" t="str">
        <f>午餐設計表!G36</f>
        <v>把</v>
      </c>
      <c r="AP10" s="190">
        <f t="shared" si="6"/>
        <v>2.6737967914438503</v>
      </c>
      <c r="AQ10" s="191"/>
      <c r="AR10" s="189"/>
      <c r="AS10" s="192">
        <f t="shared" si="7"/>
        <v>0</v>
      </c>
      <c r="AT10" s="442"/>
      <c r="AU10" s="426" t="str">
        <f>午餐設計表!E45</f>
        <v>蒜仁(0.6K/包)</v>
      </c>
      <c r="AV10" s="426"/>
      <c r="AW10" s="426"/>
      <c r="AX10" s="426"/>
      <c r="AY10" s="193">
        <f>午餐設計表!F45</f>
        <v>1</v>
      </c>
      <c r="AZ10" s="180" t="str">
        <f>午餐設計表!G45</f>
        <v>包</v>
      </c>
      <c r="BA10" s="194">
        <f t="shared" si="8"/>
        <v>2.6737967914438503</v>
      </c>
      <c r="BB10" s="195"/>
      <c r="BC10" s="189"/>
      <c r="BD10" s="192">
        <f t="shared" si="9"/>
        <v>0</v>
      </c>
    </row>
    <row r="11" spans="1:56" x14ac:dyDescent="0.3">
      <c r="A11" s="428"/>
      <c r="B11" s="442"/>
      <c r="C11" s="426">
        <f>午餐設計表!E10</f>
        <v>0</v>
      </c>
      <c r="D11" s="426"/>
      <c r="E11" s="426"/>
      <c r="F11" s="42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48"/>
      <c r="N11" s="426">
        <f>午餐設計表!E19</f>
        <v>0</v>
      </c>
      <c r="O11" s="426"/>
      <c r="P11" s="426"/>
      <c r="Q11" s="42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48"/>
      <c r="Y11" s="426" t="str">
        <f>午餐設計表!E28</f>
        <v>蕃茄醬(3K)可果美</v>
      </c>
      <c r="Z11" s="426"/>
      <c r="AA11" s="426"/>
      <c r="AB11" s="426"/>
      <c r="AC11" s="184">
        <f>午餐設計表!F28</f>
        <v>1</v>
      </c>
      <c r="AD11" s="185" t="str">
        <f>午餐設計表!G28</f>
        <v>罐</v>
      </c>
      <c r="AE11" s="186">
        <f t="shared" si="4"/>
        <v>2.6737967914438503</v>
      </c>
      <c r="AF11" s="186"/>
      <c r="AG11" s="187"/>
      <c r="AH11" s="188">
        <f t="shared" si="5"/>
        <v>0</v>
      </c>
      <c r="AI11" s="448"/>
      <c r="AJ11" s="426" t="str">
        <f>午餐設計表!E37</f>
        <v>乾香菇(小)</v>
      </c>
      <c r="AK11" s="426"/>
      <c r="AL11" s="426"/>
      <c r="AM11" s="426"/>
      <c r="AN11" s="179">
        <f>午餐設計表!F37</f>
        <v>0.3</v>
      </c>
      <c r="AO11" s="189" t="str">
        <f>午餐設計表!G37</f>
        <v>公斤</v>
      </c>
      <c r="AP11" s="190">
        <f t="shared" si="6"/>
        <v>0.80213903743315507</v>
      </c>
      <c r="AQ11" s="191"/>
      <c r="AR11" s="189"/>
      <c r="AS11" s="192">
        <f t="shared" si="7"/>
        <v>0</v>
      </c>
      <c r="AT11" s="442"/>
      <c r="AU11" s="426" t="str">
        <f>午餐設計表!E46</f>
        <v>蔥(0.5K/把)</v>
      </c>
      <c r="AV11" s="426"/>
      <c r="AW11" s="426"/>
      <c r="AX11" s="426"/>
      <c r="AY11" s="193">
        <f>午餐設計表!F46</f>
        <v>1</v>
      </c>
      <c r="AZ11" s="180" t="str">
        <f>午餐設計表!G46</f>
        <v>把</v>
      </c>
      <c r="BA11" s="194">
        <f t="shared" si="8"/>
        <v>2.6737967914438503</v>
      </c>
      <c r="BB11" s="195"/>
      <c r="BC11" s="189"/>
      <c r="BD11" s="192">
        <f t="shared" si="9"/>
        <v>0</v>
      </c>
    </row>
    <row r="12" spans="1:56" x14ac:dyDescent="0.3">
      <c r="A12" s="428"/>
      <c r="B12" s="442"/>
      <c r="C12" s="426">
        <f>午餐設計表!E11</f>
        <v>0</v>
      </c>
      <c r="D12" s="426"/>
      <c r="E12" s="426"/>
      <c r="F12" s="42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48"/>
      <c r="N12" s="426">
        <f>午餐設計表!E20</f>
        <v>0</v>
      </c>
      <c r="O12" s="426"/>
      <c r="P12" s="426"/>
      <c r="Q12" s="42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48"/>
      <c r="Y12" s="426" t="str">
        <f>午餐設計表!E29</f>
        <v>薑絲(0.6K/包)</v>
      </c>
      <c r="Z12" s="426"/>
      <c r="AA12" s="426"/>
      <c r="AB12" s="426"/>
      <c r="AC12" s="184">
        <f>午餐設計表!F29</f>
        <v>1</v>
      </c>
      <c r="AD12" s="185" t="str">
        <f>午餐設計表!G29</f>
        <v>包</v>
      </c>
      <c r="AE12" s="186">
        <f t="shared" si="4"/>
        <v>2.6737967914438503</v>
      </c>
      <c r="AF12" s="186"/>
      <c r="AG12" s="187"/>
      <c r="AH12" s="188">
        <f t="shared" si="5"/>
        <v>0</v>
      </c>
      <c r="AI12" s="448"/>
      <c r="AJ12" s="426">
        <f>午餐設計表!E38</f>
        <v>0</v>
      </c>
      <c r="AK12" s="426"/>
      <c r="AL12" s="426"/>
      <c r="AM12" s="42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2"/>
      <c r="AU12" s="426" t="str">
        <f>午餐設計表!E47</f>
        <v>薑片(0.3K)</v>
      </c>
      <c r="AV12" s="426"/>
      <c r="AW12" s="426"/>
      <c r="AX12" s="426"/>
      <c r="AY12" s="193">
        <f>午餐設計表!F47</f>
        <v>1</v>
      </c>
      <c r="AZ12" s="180" t="str">
        <f>午餐設計表!G47</f>
        <v>包</v>
      </c>
      <c r="BA12" s="194">
        <f t="shared" si="8"/>
        <v>2.6737967914438503</v>
      </c>
      <c r="BB12" s="195"/>
      <c r="BC12" s="189"/>
      <c r="BD12" s="192">
        <f t="shared" si="9"/>
        <v>0</v>
      </c>
    </row>
    <row r="13" spans="1:56" x14ac:dyDescent="0.3">
      <c r="A13" s="428"/>
      <c r="B13" s="442"/>
      <c r="C13" s="426"/>
      <c r="D13" s="426"/>
      <c r="E13" s="426"/>
      <c r="F13" s="426"/>
      <c r="G13" s="175"/>
      <c r="H13" s="176"/>
      <c r="I13" s="177"/>
      <c r="J13" s="177"/>
      <c r="K13" s="178"/>
      <c r="L13" s="157">
        <f t="shared" si="1"/>
        <v>0</v>
      </c>
      <c r="M13" s="448"/>
      <c r="N13" s="426"/>
      <c r="O13" s="426"/>
      <c r="P13" s="426"/>
      <c r="Q13" s="426"/>
      <c r="R13" s="179"/>
      <c r="S13" s="180"/>
      <c r="T13" s="181"/>
      <c r="U13" s="181"/>
      <c r="V13" s="182"/>
      <c r="W13" s="183">
        <f t="shared" si="3"/>
        <v>0</v>
      </c>
      <c r="X13" s="448"/>
      <c r="Y13" s="426"/>
      <c r="Z13" s="426"/>
      <c r="AA13" s="426"/>
      <c r="AB13" s="426"/>
      <c r="AC13" s="184"/>
      <c r="AD13" s="185"/>
      <c r="AE13" s="186"/>
      <c r="AF13" s="186"/>
      <c r="AG13" s="187"/>
      <c r="AH13" s="188">
        <f t="shared" si="5"/>
        <v>0</v>
      </c>
      <c r="AI13" s="448"/>
      <c r="AJ13" s="426"/>
      <c r="AK13" s="426"/>
      <c r="AL13" s="426"/>
      <c r="AM13" s="426"/>
      <c r="AN13" s="179"/>
      <c r="AO13" s="189"/>
      <c r="AP13" s="190"/>
      <c r="AQ13" s="191"/>
      <c r="AR13" s="189"/>
      <c r="AS13" s="192">
        <f t="shared" si="7"/>
        <v>0</v>
      </c>
      <c r="AT13" s="442"/>
      <c r="AU13" s="426"/>
      <c r="AV13" s="426"/>
      <c r="AW13" s="426"/>
      <c r="AX13" s="42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28"/>
      <c r="B14" s="443"/>
      <c r="C14" s="440"/>
      <c r="D14" s="440"/>
      <c r="E14" s="440"/>
      <c r="F14" s="440"/>
      <c r="G14" s="203"/>
      <c r="H14" s="204"/>
      <c r="I14" s="205"/>
      <c r="J14" s="205"/>
      <c r="K14" s="206"/>
      <c r="L14" s="207">
        <f t="shared" si="1"/>
        <v>0</v>
      </c>
      <c r="M14" s="449"/>
      <c r="N14" s="440"/>
      <c r="O14" s="440"/>
      <c r="P14" s="440"/>
      <c r="Q14" s="440"/>
      <c r="R14" s="208"/>
      <c r="S14" s="209"/>
      <c r="T14" s="210"/>
      <c r="U14" s="210"/>
      <c r="V14" s="211"/>
      <c r="W14" s="212">
        <f t="shared" si="3"/>
        <v>0</v>
      </c>
      <c r="X14" s="449"/>
      <c r="Y14" s="440"/>
      <c r="Z14" s="440"/>
      <c r="AA14" s="440"/>
      <c r="AB14" s="440"/>
      <c r="AC14" s="213"/>
      <c r="AD14" s="214"/>
      <c r="AE14" s="215"/>
      <c r="AF14" s="215"/>
      <c r="AG14" s="216"/>
      <c r="AH14" s="217">
        <f t="shared" si="5"/>
        <v>0</v>
      </c>
      <c r="AI14" s="449"/>
      <c r="AJ14" s="440"/>
      <c r="AK14" s="440"/>
      <c r="AL14" s="440"/>
      <c r="AM14" s="440"/>
      <c r="AN14" s="208"/>
      <c r="AO14" s="218"/>
      <c r="AP14" s="219"/>
      <c r="AQ14" s="220"/>
      <c r="AR14" s="221"/>
      <c r="AS14" s="222">
        <f t="shared" si="7"/>
        <v>0</v>
      </c>
      <c r="AT14" s="443"/>
      <c r="AU14" s="440"/>
      <c r="AV14" s="440"/>
      <c r="AW14" s="440"/>
      <c r="AX14" s="440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28" t="s">
        <v>101</v>
      </c>
      <c r="B15" s="439" t="str">
        <f>午餐設計表!H4</f>
        <v>蘿蔔燴肉羹</v>
      </c>
      <c r="C15" s="437" t="str">
        <f>午餐設計表!H5</f>
        <v>菜頭(切中丁)</v>
      </c>
      <c r="D15" s="437"/>
      <c r="E15" s="437"/>
      <c r="F15" s="437"/>
      <c r="G15" s="158">
        <f>午餐設計表!I5</f>
        <v>18</v>
      </c>
      <c r="H15" s="226" t="str">
        <f>午餐設計表!J5</f>
        <v>公斤</v>
      </c>
      <c r="I15" s="155">
        <f t="shared" ref="I15:I21" si="10">G15*1000/$I$4</f>
        <v>48.128342245989302</v>
      </c>
      <c r="J15" s="155"/>
      <c r="K15" s="157"/>
      <c r="L15" s="157">
        <f t="shared" si="1"/>
        <v>0</v>
      </c>
      <c r="M15" s="438" t="str">
        <f>午餐設計表!H13</f>
        <v>炒雙結</v>
      </c>
      <c r="N15" s="437" t="str">
        <f>午餐設計表!H14</f>
        <v>非基改豆干結</v>
      </c>
      <c r="O15" s="437"/>
      <c r="P15" s="437"/>
      <c r="Q15" s="437"/>
      <c r="R15" s="158">
        <f>午餐設計表!I14</f>
        <v>12</v>
      </c>
      <c r="S15" s="159" t="str">
        <f>午餐設計表!J14</f>
        <v>公斤</v>
      </c>
      <c r="T15" s="160">
        <f t="shared" ref="T15:T21" si="11">R15*1000/$T$4</f>
        <v>32.085561497326204</v>
      </c>
      <c r="U15" s="160"/>
      <c r="V15" s="161"/>
      <c r="W15" s="162">
        <f t="shared" si="3"/>
        <v>0</v>
      </c>
      <c r="X15" s="438" t="str">
        <f>午餐設計表!H22</f>
        <v>花生麵筋</v>
      </c>
      <c r="Y15" s="437" t="str">
        <f>午餐設計表!H23</f>
        <v>麵筋泡(Ｋ)</v>
      </c>
      <c r="Z15" s="437"/>
      <c r="AA15" s="437"/>
      <c r="AB15" s="437"/>
      <c r="AC15" s="158">
        <f>午餐設計表!I23</f>
        <v>9</v>
      </c>
      <c r="AD15" s="159" t="str">
        <f>午餐設計表!J23</f>
        <v>公斤</v>
      </c>
      <c r="AE15" s="165">
        <f t="shared" ref="AE15:AE21" si="12">AC15*1000/$AE$4</f>
        <v>24.064171122994651</v>
      </c>
      <c r="AF15" s="165"/>
      <c r="AG15" s="166"/>
      <c r="AH15" s="167">
        <f t="shared" si="5"/>
        <v>0</v>
      </c>
      <c r="AI15" s="438" t="str">
        <f>午餐設計表!H31</f>
        <v>白菜滷</v>
      </c>
      <c r="AJ15" s="437" t="str">
        <f>午餐設計表!H32</f>
        <v>大白菜(切實重)</v>
      </c>
      <c r="AK15" s="437"/>
      <c r="AL15" s="437"/>
      <c r="AM15" s="437"/>
      <c r="AN15" s="158">
        <f>午餐設計表!I32</f>
        <v>27</v>
      </c>
      <c r="AO15" s="227" t="str">
        <f>午餐設計表!J32</f>
        <v>公斤</v>
      </c>
      <c r="AP15" s="169">
        <f t="shared" ref="AP15:AP21" si="13">AN15*1000/$AP$4</f>
        <v>72.192513368983953</v>
      </c>
      <c r="AQ15" s="170"/>
      <c r="AR15" s="228"/>
      <c r="AS15" s="229">
        <f t="shared" si="7"/>
        <v>0</v>
      </c>
      <c r="AT15" s="439" t="str">
        <f>午餐設計表!H40</f>
        <v>玉米四寶</v>
      </c>
      <c r="AU15" s="437" t="str">
        <f>午餐設計表!H41</f>
        <v>玉米粒(QR-K)</v>
      </c>
      <c r="AV15" s="437"/>
      <c r="AW15" s="437"/>
      <c r="AX15" s="437"/>
      <c r="AY15" s="172">
        <f>午餐設計表!I41</f>
        <v>16</v>
      </c>
      <c r="AZ15" s="230" t="str">
        <f>午餐設計表!J41</f>
        <v>公斤</v>
      </c>
      <c r="BA15" s="173">
        <f t="shared" ref="BA15:BA21" si="14">AY15*1000/$BA$4</f>
        <v>42.780748663101605</v>
      </c>
      <c r="BB15" s="231"/>
      <c r="BC15" s="228"/>
      <c r="BD15" s="229">
        <f t="shared" si="9"/>
        <v>0</v>
      </c>
    </row>
    <row r="16" spans="1:56" x14ac:dyDescent="0.3">
      <c r="A16" s="428"/>
      <c r="B16" s="424"/>
      <c r="C16" s="426" t="str">
        <f>午餐設計表!H6</f>
        <v>手工肉羹(台灣)</v>
      </c>
      <c r="D16" s="426"/>
      <c r="E16" s="426"/>
      <c r="F16" s="426"/>
      <c r="G16" s="179">
        <f>午餐設計表!I6</f>
        <v>6</v>
      </c>
      <c r="H16" s="232" t="str">
        <f>午餐設計表!J6</f>
        <v>公斤</v>
      </c>
      <c r="I16" s="177">
        <f t="shared" si="10"/>
        <v>16.042780748663102</v>
      </c>
      <c r="J16" s="177"/>
      <c r="K16" s="178"/>
      <c r="L16" s="157">
        <f t="shared" si="1"/>
        <v>0</v>
      </c>
      <c r="M16" s="432"/>
      <c r="N16" s="426" t="str">
        <f>午餐設計表!H15</f>
        <v>海帶結</v>
      </c>
      <c r="O16" s="426"/>
      <c r="P16" s="426"/>
      <c r="Q16" s="426"/>
      <c r="R16" s="179">
        <f>午餐設計表!I15</f>
        <v>8</v>
      </c>
      <c r="S16" s="180" t="str">
        <f>午餐設計表!J15</f>
        <v>公斤</v>
      </c>
      <c r="T16" s="181">
        <f t="shared" si="11"/>
        <v>21.390374331550802</v>
      </c>
      <c r="U16" s="181"/>
      <c r="V16" s="182"/>
      <c r="W16" s="183">
        <f t="shared" si="3"/>
        <v>0</v>
      </c>
      <c r="X16" s="432"/>
      <c r="Y16" s="426" t="str">
        <f>午餐設計表!H24</f>
        <v>溫體絞肉(陞輝)(臺灣)</v>
      </c>
      <c r="Z16" s="426"/>
      <c r="AA16" s="426"/>
      <c r="AB16" s="426"/>
      <c r="AC16" s="179">
        <f>午餐設計表!I24</f>
        <v>3</v>
      </c>
      <c r="AD16" s="180" t="str">
        <f>午餐設計表!J24</f>
        <v>公斤</v>
      </c>
      <c r="AE16" s="186">
        <f t="shared" si="12"/>
        <v>8.0213903743315509</v>
      </c>
      <c r="AF16" s="186"/>
      <c r="AG16" s="187"/>
      <c r="AH16" s="188">
        <f t="shared" si="5"/>
        <v>0</v>
      </c>
      <c r="AI16" s="432"/>
      <c r="AJ16" s="426" t="str">
        <f>午餐設計表!H33</f>
        <v>溫體肉絲(陞輝)(臺灣)</v>
      </c>
      <c r="AK16" s="426"/>
      <c r="AL16" s="426"/>
      <c r="AM16" s="426"/>
      <c r="AN16" s="179">
        <f>午餐設計表!I33</f>
        <v>3</v>
      </c>
      <c r="AO16" s="233" t="str">
        <f>午餐設計表!J33</f>
        <v>公斤</v>
      </c>
      <c r="AP16" s="190">
        <f t="shared" si="13"/>
        <v>8.0213903743315509</v>
      </c>
      <c r="AQ16" s="191"/>
      <c r="AR16" s="189"/>
      <c r="AS16" s="192">
        <f t="shared" si="7"/>
        <v>0</v>
      </c>
      <c r="AT16" s="424"/>
      <c r="AU16" s="426" t="str">
        <f>午餐設計表!H42</f>
        <v>毛豆仁(冷凍)</v>
      </c>
      <c r="AV16" s="426"/>
      <c r="AW16" s="426"/>
      <c r="AX16" s="426"/>
      <c r="AY16" s="193">
        <f>午餐設計表!I42</f>
        <v>3</v>
      </c>
      <c r="AZ16" s="234" t="str">
        <f>午餐設計表!J42</f>
        <v>公斤</v>
      </c>
      <c r="BA16" s="194">
        <f t="shared" si="14"/>
        <v>8.0213903743315509</v>
      </c>
      <c r="BB16" s="195"/>
      <c r="BC16" s="189"/>
      <c r="BD16" s="192">
        <f t="shared" si="9"/>
        <v>0</v>
      </c>
    </row>
    <row r="17" spans="1:56" x14ac:dyDescent="0.3">
      <c r="A17" s="428"/>
      <c r="B17" s="424"/>
      <c r="C17" s="426" t="str">
        <f>午餐設計表!H7</f>
        <v>紅蘿蔔(切片)</v>
      </c>
      <c r="D17" s="426"/>
      <c r="E17" s="426"/>
      <c r="F17" s="426"/>
      <c r="G17" s="179">
        <f>午餐設計表!I7</f>
        <v>1.5</v>
      </c>
      <c r="H17" s="232" t="str">
        <f>午餐設計表!J7</f>
        <v>公斤</v>
      </c>
      <c r="I17" s="177">
        <f t="shared" si="10"/>
        <v>4.0106951871657754</v>
      </c>
      <c r="J17" s="177"/>
      <c r="K17" s="178"/>
      <c r="L17" s="157">
        <f t="shared" si="1"/>
        <v>0</v>
      </c>
      <c r="M17" s="432"/>
      <c r="N17" s="426" t="str">
        <f>午餐設計表!H16</f>
        <v>杏鮑菇(頭)(QR)</v>
      </c>
      <c r="O17" s="426"/>
      <c r="P17" s="426"/>
      <c r="Q17" s="426"/>
      <c r="R17" s="179">
        <f>午餐設計表!I16</f>
        <v>3</v>
      </c>
      <c r="S17" s="180" t="str">
        <f>午餐設計表!J16</f>
        <v>公斤</v>
      </c>
      <c r="T17" s="181">
        <f t="shared" si="11"/>
        <v>8.0213903743315509</v>
      </c>
      <c r="U17" s="181"/>
      <c r="V17" s="182"/>
      <c r="W17" s="183">
        <f t="shared" si="3"/>
        <v>0</v>
      </c>
      <c r="X17" s="432"/>
      <c r="Y17" s="426" t="str">
        <f>午餐設計表!H25</f>
        <v>熟花生</v>
      </c>
      <c r="Z17" s="426"/>
      <c r="AA17" s="426"/>
      <c r="AB17" s="426"/>
      <c r="AC17" s="179">
        <f>午餐設計表!I25</f>
        <v>3</v>
      </c>
      <c r="AD17" s="180" t="str">
        <f>午餐設計表!J25</f>
        <v>公斤</v>
      </c>
      <c r="AE17" s="186">
        <f t="shared" si="12"/>
        <v>8.0213903743315509</v>
      </c>
      <c r="AF17" s="186"/>
      <c r="AG17" s="187"/>
      <c r="AH17" s="188">
        <f t="shared" si="5"/>
        <v>0</v>
      </c>
      <c r="AI17" s="432"/>
      <c r="AJ17" s="426" t="str">
        <f>午餐設計表!H34</f>
        <v>金針菇(QR)</v>
      </c>
      <c r="AK17" s="426"/>
      <c r="AL17" s="426"/>
      <c r="AM17" s="426"/>
      <c r="AN17" s="179">
        <f>午餐設計表!I34</f>
        <v>3</v>
      </c>
      <c r="AO17" s="233" t="str">
        <f>午餐設計表!J34</f>
        <v>公斤</v>
      </c>
      <c r="AP17" s="190">
        <f t="shared" si="13"/>
        <v>8.0213903743315509</v>
      </c>
      <c r="AQ17" s="191"/>
      <c r="AR17" s="189"/>
      <c r="AS17" s="192">
        <f t="shared" si="7"/>
        <v>0</v>
      </c>
      <c r="AT17" s="424"/>
      <c r="AU17" s="426" t="str">
        <f>午餐設計表!H43</f>
        <v>溫體絞肉(陞輝)(臺灣)</v>
      </c>
      <c r="AV17" s="426"/>
      <c r="AW17" s="426"/>
      <c r="AX17" s="426"/>
      <c r="AY17" s="193">
        <f>午餐設計表!I43</f>
        <v>3</v>
      </c>
      <c r="AZ17" s="234" t="str">
        <f>午餐設計表!J43</f>
        <v>公斤</v>
      </c>
      <c r="BA17" s="194">
        <f t="shared" si="14"/>
        <v>8.0213903743315509</v>
      </c>
      <c r="BB17" s="195"/>
      <c r="BC17" s="189"/>
      <c r="BD17" s="192">
        <f t="shared" si="9"/>
        <v>0</v>
      </c>
    </row>
    <row r="18" spans="1:56" x14ac:dyDescent="0.3">
      <c r="A18" s="428"/>
      <c r="B18" s="424"/>
      <c r="C18" s="426" t="str">
        <f>午餐設計表!H8</f>
        <v>袖珍菇(QR)</v>
      </c>
      <c r="D18" s="426"/>
      <c r="E18" s="426"/>
      <c r="F18" s="426"/>
      <c r="G18" s="179">
        <f>午餐設計表!I8</f>
        <v>1.5</v>
      </c>
      <c r="H18" s="232" t="str">
        <f>午餐設計表!J8</f>
        <v>公斤</v>
      </c>
      <c r="I18" s="177">
        <f t="shared" si="10"/>
        <v>4.0106951871657754</v>
      </c>
      <c r="J18" s="177"/>
      <c r="K18" s="178"/>
      <c r="L18" s="157">
        <f t="shared" si="1"/>
        <v>0</v>
      </c>
      <c r="M18" s="432"/>
      <c r="N18" s="426" t="str">
        <f>午餐設計表!H17</f>
        <v>紅蘿蔔(切中丁)</v>
      </c>
      <c r="O18" s="426"/>
      <c r="P18" s="426"/>
      <c r="Q18" s="426"/>
      <c r="R18" s="179">
        <f>午餐設計表!I17</f>
        <v>2</v>
      </c>
      <c r="S18" s="180" t="str">
        <f>午餐設計表!J17</f>
        <v>公斤</v>
      </c>
      <c r="T18" s="181">
        <f t="shared" si="11"/>
        <v>5.3475935828877006</v>
      </c>
      <c r="U18" s="181"/>
      <c r="V18" s="182"/>
      <c r="W18" s="183">
        <f t="shared" si="3"/>
        <v>0</v>
      </c>
      <c r="X18" s="432"/>
      <c r="Y18" s="426" t="str">
        <f>午餐設計表!H26</f>
        <v>紅蘿蔔(切小丁)</v>
      </c>
      <c r="Z18" s="426"/>
      <c r="AA18" s="426"/>
      <c r="AB18" s="426"/>
      <c r="AC18" s="179">
        <f>午餐設計表!I26</f>
        <v>3</v>
      </c>
      <c r="AD18" s="180" t="str">
        <f>午餐設計表!J26</f>
        <v>公斤</v>
      </c>
      <c r="AE18" s="186">
        <f t="shared" si="12"/>
        <v>8.0213903743315509</v>
      </c>
      <c r="AF18" s="186"/>
      <c r="AG18" s="187"/>
      <c r="AH18" s="188">
        <f t="shared" si="5"/>
        <v>0</v>
      </c>
      <c r="AI18" s="432"/>
      <c r="AJ18" s="426" t="str">
        <f>午餐設計表!H35</f>
        <v>紅蘿蔔(切絲)</v>
      </c>
      <c r="AK18" s="426"/>
      <c r="AL18" s="426"/>
      <c r="AM18" s="426"/>
      <c r="AN18" s="179">
        <f>午餐設計表!I35</f>
        <v>1</v>
      </c>
      <c r="AO18" s="233" t="str">
        <f>午餐設計表!J35</f>
        <v>公斤</v>
      </c>
      <c r="AP18" s="190">
        <f t="shared" si="13"/>
        <v>2.6737967914438503</v>
      </c>
      <c r="AQ18" s="191"/>
      <c r="AR18" s="189"/>
      <c r="AS18" s="192">
        <f t="shared" si="7"/>
        <v>0</v>
      </c>
      <c r="AT18" s="424"/>
      <c r="AU18" s="426" t="str">
        <f>午餐設計表!H44</f>
        <v>紅蘿蔔(切小丁)</v>
      </c>
      <c r="AV18" s="426"/>
      <c r="AW18" s="426"/>
      <c r="AX18" s="426"/>
      <c r="AY18" s="193">
        <f>午餐設計表!I44</f>
        <v>2</v>
      </c>
      <c r="AZ18" s="234" t="str">
        <f>午餐設計表!J44</f>
        <v>公斤</v>
      </c>
      <c r="BA18" s="194">
        <f t="shared" si="14"/>
        <v>5.3475935828877006</v>
      </c>
      <c r="BB18" s="195"/>
      <c r="BC18" s="189"/>
      <c r="BD18" s="192">
        <f t="shared" si="9"/>
        <v>0</v>
      </c>
    </row>
    <row r="19" spans="1:56" x14ac:dyDescent="0.3">
      <c r="A19" s="428"/>
      <c r="B19" s="424"/>
      <c r="C19" s="426" t="str">
        <f>午餐設計表!H9</f>
        <v>木耳(切絲)</v>
      </c>
      <c r="D19" s="426"/>
      <c r="E19" s="426"/>
      <c r="F19" s="426"/>
      <c r="G19" s="179">
        <f>午餐設計表!I9</f>
        <v>1</v>
      </c>
      <c r="H19" s="232" t="str">
        <f>午餐設計表!J9</f>
        <v>公斤</v>
      </c>
      <c r="I19" s="177">
        <f t="shared" si="10"/>
        <v>2.6737967914438503</v>
      </c>
      <c r="J19" s="177"/>
      <c r="K19" s="178"/>
      <c r="L19" s="157">
        <f t="shared" si="1"/>
        <v>0</v>
      </c>
      <c r="M19" s="432"/>
      <c r="N19" s="426" t="str">
        <f>午餐設計表!H18</f>
        <v>芹菜(切段)</v>
      </c>
      <c r="O19" s="426"/>
      <c r="P19" s="426"/>
      <c r="Q19" s="426"/>
      <c r="R19" s="179">
        <f>午餐設計表!I18</f>
        <v>2</v>
      </c>
      <c r="S19" s="180" t="str">
        <f>午餐設計表!J18</f>
        <v>公斤</v>
      </c>
      <c r="T19" s="181">
        <f t="shared" si="11"/>
        <v>5.3475935828877006</v>
      </c>
      <c r="U19" s="181"/>
      <c r="V19" s="182"/>
      <c r="W19" s="183">
        <f t="shared" si="3"/>
        <v>0</v>
      </c>
      <c r="X19" s="432"/>
      <c r="Y19" s="426" t="str">
        <f>午餐設計表!H27</f>
        <v>薑片(0.3K)</v>
      </c>
      <c r="Z19" s="426"/>
      <c r="AA19" s="426"/>
      <c r="AB19" s="426"/>
      <c r="AC19" s="179">
        <f>午餐設計表!I27</f>
        <v>1</v>
      </c>
      <c r="AD19" s="180" t="str">
        <f>午餐設計表!J27</f>
        <v>包</v>
      </c>
      <c r="AE19" s="186">
        <f t="shared" si="12"/>
        <v>2.6737967914438503</v>
      </c>
      <c r="AF19" s="186"/>
      <c r="AG19" s="187"/>
      <c r="AH19" s="188">
        <f t="shared" si="5"/>
        <v>0</v>
      </c>
      <c r="AI19" s="432"/>
      <c r="AJ19" s="426" t="str">
        <f>午餐設計表!H36</f>
        <v>木耳(切絲)(QR)</v>
      </c>
      <c r="AK19" s="426"/>
      <c r="AL19" s="426"/>
      <c r="AM19" s="426"/>
      <c r="AN19" s="179">
        <f>午餐設計表!I36</f>
        <v>0.5</v>
      </c>
      <c r="AO19" s="233" t="str">
        <f>午餐設計表!J36</f>
        <v>公斤</v>
      </c>
      <c r="AP19" s="190">
        <f t="shared" si="13"/>
        <v>1.3368983957219251</v>
      </c>
      <c r="AQ19" s="191"/>
      <c r="AR19" s="189"/>
      <c r="AS19" s="192">
        <f t="shared" si="7"/>
        <v>0</v>
      </c>
      <c r="AT19" s="424"/>
      <c r="AU19" s="426">
        <f>午餐設計表!H45</f>
        <v>0</v>
      </c>
      <c r="AV19" s="426"/>
      <c r="AW19" s="426"/>
      <c r="AX19" s="42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428"/>
      <c r="B20" s="424"/>
      <c r="C20" s="426" t="str">
        <f>午餐設計表!H10</f>
        <v>蝦米</v>
      </c>
      <c r="D20" s="426"/>
      <c r="E20" s="426"/>
      <c r="F20" s="426"/>
      <c r="G20" s="179">
        <f>午餐設計表!I10</f>
        <v>0.1</v>
      </c>
      <c r="H20" s="232" t="str">
        <f>午餐設計表!J10</f>
        <v>公斤</v>
      </c>
      <c r="I20" s="177">
        <f t="shared" si="10"/>
        <v>0.26737967914438504</v>
      </c>
      <c r="J20" s="177"/>
      <c r="K20" s="178"/>
      <c r="L20" s="157">
        <f t="shared" si="1"/>
        <v>0</v>
      </c>
      <c r="M20" s="432"/>
      <c r="N20" s="426">
        <f>午餐設計表!H19</f>
        <v>0</v>
      </c>
      <c r="O20" s="426"/>
      <c r="P20" s="426"/>
      <c r="Q20" s="42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2"/>
      <c r="Y20" s="426">
        <f>午餐設計表!H28</f>
        <v>0</v>
      </c>
      <c r="Z20" s="426"/>
      <c r="AA20" s="426"/>
      <c r="AB20" s="42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2"/>
      <c r="AJ20" s="426" t="str">
        <f>午餐設計表!H37</f>
        <v>非基改豆皮(Ｋ)</v>
      </c>
      <c r="AK20" s="426"/>
      <c r="AL20" s="426"/>
      <c r="AM20" s="426"/>
      <c r="AN20" s="179">
        <f>午餐設計表!I37</f>
        <v>0.3</v>
      </c>
      <c r="AO20" s="233" t="str">
        <f>午餐設計表!J37</f>
        <v>公斤</v>
      </c>
      <c r="AP20" s="190">
        <f t="shared" si="13"/>
        <v>0.80213903743315507</v>
      </c>
      <c r="AQ20" s="191"/>
      <c r="AR20" s="189"/>
      <c r="AS20" s="192">
        <f t="shared" si="7"/>
        <v>0</v>
      </c>
      <c r="AT20" s="424"/>
      <c r="AU20" s="426">
        <f>午餐設計表!H46</f>
        <v>0</v>
      </c>
      <c r="AV20" s="426"/>
      <c r="AW20" s="426"/>
      <c r="AX20" s="42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28"/>
      <c r="B21" s="424"/>
      <c r="C21" s="426">
        <f>午餐設計表!H11</f>
        <v>0</v>
      </c>
      <c r="D21" s="426"/>
      <c r="E21" s="426"/>
      <c r="F21" s="42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2"/>
      <c r="N21" s="426">
        <f>午餐設計表!H20</f>
        <v>0</v>
      </c>
      <c r="O21" s="426"/>
      <c r="P21" s="426"/>
      <c r="Q21" s="42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2"/>
      <c r="Y21" s="426">
        <f>午餐設計表!H29</f>
        <v>0</v>
      </c>
      <c r="Z21" s="426"/>
      <c r="AA21" s="426"/>
      <c r="AB21" s="42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2"/>
      <c r="AJ21" s="426" t="str">
        <f>午餐設計表!H38</f>
        <v>冬蝦</v>
      </c>
      <c r="AK21" s="426"/>
      <c r="AL21" s="426"/>
      <c r="AM21" s="426"/>
      <c r="AN21" s="179">
        <f>午餐設計表!I38</f>
        <v>0.1</v>
      </c>
      <c r="AO21" s="233" t="str">
        <f>午餐設計表!J38</f>
        <v>公斤</v>
      </c>
      <c r="AP21" s="190">
        <f t="shared" si="13"/>
        <v>0.26737967914438504</v>
      </c>
      <c r="AQ21" s="191"/>
      <c r="AR21" s="189"/>
      <c r="AS21" s="192">
        <f t="shared" si="7"/>
        <v>0</v>
      </c>
      <c r="AT21" s="424"/>
      <c r="AU21" s="426">
        <f>午餐設計表!H47</f>
        <v>0</v>
      </c>
      <c r="AV21" s="426"/>
      <c r="AW21" s="426"/>
      <c r="AX21" s="42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28"/>
      <c r="B22" s="425"/>
      <c r="C22" s="427"/>
      <c r="D22" s="427"/>
      <c r="E22" s="427"/>
      <c r="F22" s="427"/>
      <c r="G22" s="235"/>
      <c r="H22" s="236"/>
      <c r="I22" s="205"/>
      <c r="J22" s="205"/>
      <c r="K22" s="206"/>
      <c r="L22" s="207">
        <f t="shared" si="1"/>
        <v>0</v>
      </c>
      <c r="M22" s="433"/>
      <c r="N22" s="427"/>
      <c r="O22" s="427"/>
      <c r="P22" s="427"/>
      <c r="Q22" s="427"/>
      <c r="R22" s="235"/>
      <c r="S22" s="237"/>
      <c r="T22" s="210"/>
      <c r="U22" s="210"/>
      <c r="V22" s="211"/>
      <c r="W22" s="212">
        <f t="shared" si="3"/>
        <v>0</v>
      </c>
      <c r="X22" s="433"/>
      <c r="Y22" s="427"/>
      <c r="Z22" s="427"/>
      <c r="AA22" s="427"/>
      <c r="AB22" s="427"/>
      <c r="AC22" s="235"/>
      <c r="AD22" s="237"/>
      <c r="AE22" s="215"/>
      <c r="AF22" s="215"/>
      <c r="AG22" s="216"/>
      <c r="AH22" s="217">
        <f t="shared" si="5"/>
        <v>0</v>
      </c>
      <c r="AI22" s="433"/>
      <c r="AJ22" s="427"/>
      <c r="AK22" s="427"/>
      <c r="AL22" s="427"/>
      <c r="AM22" s="427"/>
      <c r="AN22" s="235"/>
      <c r="AO22" s="238"/>
      <c r="AP22" s="219"/>
      <c r="AQ22" s="220"/>
      <c r="AR22" s="221"/>
      <c r="AS22" s="222">
        <f t="shared" si="7"/>
        <v>0</v>
      </c>
      <c r="AT22" s="425"/>
      <c r="AU22" s="427"/>
      <c r="AV22" s="427"/>
      <c r="AW22" s="427"/>
      <c r="AX22" s="427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28" t="s">
        <v>106</v>
      </c>
      <c r="B23" s="434" t="str">
        <f>午餐設計表!K4</f>
        <v>培根拌青花</v>
      </c>
      <c r="C23" s="437" t="str">
        <f>午餐設計表!K5</f>
        <v>冷凍綠花椰菜(CAS)</v>
      </c>
      <c r="D23" s="437"/>
      <c r="E23" s="437"/>
      <c r="F23" s="437"/>
      <c r="G23" s="158">
        <f>午餐設計表!L5</f>
        <v>28</v>
      </c>
      <c r="H23" s="159" t="str">
        <f>午餐設計表!M5</f>
        <v>公斤</v>
      </c>
      <c r="I23" s="155">
        <f t="shared" ref="I23:I34" si="15">G23*1000/$I$4</f>
        <v>74.866310160427801</v>
      </c>
      <c r="J23" s="155"/>
      <c r="K23" s="157"/>
      <c r="L23" s="157">
        <f t="shared" si="1"/>
        <v>0</v>
      </c>
      <c r="M23" s="438" t="str">
        <f>午餐設計表!K13</f>
        <v>黃瓜什錦</v>
      </c>
      <c r="N23" s="437" t="str">
        <f>午餐設計表!K14</f>
        <v>大黃瓜(切大丁)</v>
      </c>
      <c r="O23" s="437"/>
      <c r="P23" s="437"/>
      <c r="Q23" s="437"/>
      <c r="R23" s="158">
        <f>午餐設計表!L14</f>
        <v>18</v>
      </c>
      <c r="S23" s="159" t="str">
        <f>午餐設計表!M14</f>
        <v>公斤</v>
      </c>
      <c r="T23" s="160">
        <f t="shared" ref="T23:T34" si="16">R23*1000/$T$4</f>
        <v>48.128342245989302</v>
      </c>
      <c r="U23" s="160"/>
      <c r="V23" s="161"/>
      <c r="W23" s="162">
        <f t="shared" si="3"/>
        <v>0</v>
      </c>
      <c r="X23" s="438" t="str">
        <f>午餐設計表!K22</f>
        <v>甜不辣豆干片</v>
      </c>
      <c r="Y23" s="437" t="str">
        <f>午餐設計表!K23</f>
        <v>非基改豆干片(榮洲)</v>
      </c>
      <c r="Z23" s="437"/>
      <c r="AA23" s="437"/>
      <c r="AB23" s="437"/>
      <c r="AC23" s="163">
        <f>午餐設計表!L23</f>
        <v>15</v>
      </c>
      <c r="AD23" s="164" t="str">
        <f>午餐設計表!M23</f>
        <v>公斤</v>
      </c>
      <c r="AE23" s="165">
        <f t="shared" ref="AE23:AE34" si="17">AC23*1000/$AE$4</f>
        <v>40.106951871657756</v>
      </c>
      <c r="AF23" s="165"/>
      <c r="AG23" s="166"/>
      <c r="AH23" s="167">
        <f t="shared" si="5"/>
        <v>0</v>
      </c>
      <c r="AI23" s="438" t="str">
        <f>午餐設計表!K31</f>
        <v>蕃茄炒蛋</v>
      </c>
      <c r="AJ23" s="437" t="str">
        <f>午餐設計表!K32</f>
        <v>洗選蛋(QR)</v>
      </c>
      <c r="AK23" s="437"/>
      <c r="AL23" s="437"/>
      <c r="AM23" s="437"/>
      <c r="AN23" s="158">
        <f>午餐設計表!L32</f>
        <v>22</v>
      </c>
      <c r="AO23" s="227" t="str">
        <f>午餐設計表!M32</f>
        <v>公斤</v>
      </c>
      <c r="AP23" s="169">
        <f t="shared" ref="AP23:AP34" si="18">AN23*1000/$AP$4</f>
        <v>58.823529411764703</v>
      </c>
      <c r="AQ23" s="170"/>
      <c r="AR23" s="228"/>
      <c r="AS23" s="229">
        <f t="shared" si="7"/>
        <v>0</v>
      </c>
      <c r="AT23" s="439" t="str">
        <f>午餐設計表!K40</f>
        <v>螞蟻上樹</v>
      </c>
      <c r="AU23" s="437" t="str">
        <f>午餐設計表!K41</f>
        <v>高麗菜(切實重)</v>
      </c>
      <c r="AV23" s="437"/>
      <c r="AW23" s="437"/>
      <c r="AX23" s="437"/>
      <c r="AY23" s="172">
        <f>午餐設計表!L41</f>
        <v>10</v>
      </c>
      <c r="AZ23" s="159" t="str">
        <f>午餐設計表!M41</f>
        <v>公斤</v>
      </c>
      <c r="BA23" s="173">
        <f t="shared" ref="BA23:BA34" si="19">AY23*1000/$BA$4</f>
        <v>26.737967914438503</v>
      </c>
      <c r="BB23" s="231"/>
      <c r="BC23" s="228"/>
      <c r="BD23" s="229">
        <f t="shared" si="9"/>
        <v>0</v>
      </c>
    </row>
    <row r="24" spans="1:56" x14ac:dyDescent="0.3">
      <c r="A24" s="428"/>
      <c r="B24" s="435"/>
      <c r="C24" s="426" t="str">
        <f>午餐設計表!K6</f>
        <v>碎培根(黑橋牌)</v>
      </c>
      <c r="D24" s="426"/>
      <c r="E24" s="426"/>
      <c r="F24" s="426"/>
      <c r="G24" s="179">
        <f>午餐設計表!L6</f>
        <v>4</v>
      </c>
      <c r="H24" s="180" t="str">
        <f>午餐設計表!M6</f>
        <v>公斤</v>
      </c>
      <c r="I24" s="177">
        <f t="shared" si="15"/>
        <v>10.695187165775401</v>
      </c>
      <c r="J24" s="177"/>
      <c r="K24" s="178"/>
      <c r="L24" s="157">
        <f t="shared" si="1"/>
        <v>0</v>
      </c>
      <c r="M24" s="432"/>
      <c r="N24" s="426" t="str">
        <f>午餐設計表!K15</f>
        <v>水發魷魚</v>
      </c>
      <c r="O24" s="426"/>
      <c r="P24" s="426"/>
      <c r="Q24" s="426"/>
      <c r="R24" s="179">
        <f>午餐設計表!L15</f>
        <v>4</v>
      </c>
      <c r="S24" s="180" t="str">
        <f>午餐設計表!M15</f>
        <v>公斤</v>
      </c>
      <c r="T24" s="181">
        <f t="shared" si="16"/>
        <v>10.695187165775401</v>
      </c>
      <c r="U24" s="181"/>
      <c r="V24" s="182"/>
      <c r="W24" s="183">
        <f t="shared" si="3"/>
        <v>0</v>
      </c>
      <c r="X24" s="432"/>
      <c r="Y24" s="426" t="str">
        <f>午餐設計表!K24</f>
        <v>黑輪(甜不辣絲)(CAS)</v>
      </c>
      <c r="Z24" s="426"/>
      <c r="AA24" s="426"/>
      <c r="AB24" s="426"/>
      <c r="AC24" s="184">
        <f>午餐設計表!L24</f>
        <v>9</v>
      </c>
      <c r="AD24" s="185" t="str">
        <f>午餐設計表!M24</f>
        <v>公斤</v>
      </c>
      <c r="AE24" s="186">
        <f t="shared" si="17"/>
        <v>24.064171122994651</v>
      </c>
      <c r="AF24" s="186"/>
      <c r="AG24" s="187"/>
      <c r="AH24" s="188">
        <f t="shared" si="5"/>
        <v>0</v>
      </c>
      <c r="AI24" s="432"/>
      <c r="AJ24" s="426" t="str">
        <f>午餐設計表!K33</f>
        <v>蕃茄(切中丁)</v>
      </c>
      <c r="AK24" s="426"/>
      <c r="AL24" s="426"/>
      <c r="AM24" s="426"/>
      <c r="AN24" s="179">
        <f>午餐設計表!L33</f>
        <v>9</v>
      </c>
      <c r="AO24" s="233" t="str">
        <f>午餐設計表!M33</f>
        <v>公斤</v>
      </c>
      <c r="AP24" s="190">
        <f t="shared" si="18"/>
        <v>24.064171122994651</v>
      </c>
      <c r="AQ24" s="191"/>
      <c r="AR24" s="189"/>
      <c r="AS24" s="192">
        <f t="shared" si="7"/>
        <v>0</v>
      </c>
      <c r="AT24" s="424"/>
      <c r="AU24" s="426" t="str">
        <f>午餐設計表!K42</f>
        <v>冬粉(3K)</v>
      </c>
      <c r="AV24" s="426"/>
      <c r="AW24" s="426"/>
      <c r="AX24" s="426"/>
      <c r="AY24" s="193">
        <f>午餐設計表!L42</f>
        <v>2</v>
      </c>
      <c r="AZ24" s="180" t="str">
        <f>午餐設計表!M42</f>
        <v>包</v>
      </c>
      <c r="BA24" s="194">
        <f t="shared" si="19"/>
        <v>5.3475935828877006</v>
      </c>
      <c r="BB24" s="195"/>
      <c r="BC24" s="189"/>
      <c r="BD24" s="192">
        <f t="shared" si="9"/>
        <v>0</v>
      </c>
    </row>
    <row r="25" spans="1:56" x14ac:dyDescent="0.3">
      <c r="A25" s="428"/>
      <c r="B25" s="435"/>
      <c r="C25" s="426" t="str">
        <f>午餐設計表!K7</f>
        <v>美白菇(QR)</v>
      </c>
      <c r="D25" s="426"/>
      <c r="E25" s="426"/>
      <c r="F25" s="426"/>
      <c r="G25" s="179">
        <f>午餐設計表!L7</f>
        <v>3</v>
      </c>
      <c r="H25" s="180" t="str">
        <f>午餐設計表!M7</f>
        <v>公斤</v>
      </c>
      <c r="I25" s="177">
        <f t="shared" si="15"/>
        <v>8.0213903743315509</v>
      </c>
      <c r="J25" s="177"/>
      <c r="K25" s="178"/>
      <c r="L25" s="157">
        <f t="shared" si="1"/>
        <v>0</v>
      </c>
      <c r="M25" s="432"/>
      <c r="N25" s="426" t="str">
        <f>午餐設計表!K16</f>
        <v>溫體肉片(小)(瘦)陞輝</v>
      </c>
      <c r="O25" s="426"/>
      <c r="P25" s="426"/>
      <c r="Q25" s="426"/>
      <c r="R25" s="179">
        <f>午餐設計表!L16</f>
        <v>4</v>
      </c>
      <c r="S25" s="180" t="str">
        <f>午餐設計表!M16</f>
        <v>公斤</v>
      </c>
      <c r="T25" s="181">
        <f t="shared" si="16"/>
        <v>10.695187165775401</v>
      </c>
      <c r="U25" s="181"/>
      <c r="V25" s="182"/>
      <c r="W25" s="183">
        <f t="shared" si="3"/>
        <v>0</v>
      </c>
      <c r="X25" s="432"/>
      <c r="Y25" s="426" t="str">
        <f>午餐設計表!K25</f>
        <v>紅蘿蔔(切片)</v>
      </c>
      <c r="Z25" s="426"/>
      <c r="AA25" s="426"/>
      <c r="AB25" s="426"/>
      <c r="AC25" s="184">
        <f>午餐設計表!L25</f>
        <v>2</v>
      </c>
      <c r="AD25" s="185" t="str">
        <f>午餐設計表!M25</f>
        <v>公斤</v>
      </c>
      <c r="AE25" s="186">
        <f t="shared" si="17"/>
        <v>5.3475935828877006</v>
      </c>
      <c r="AF25" s="186"/>
      <c r="AG25" s="187"/>
      <c r="AH25" s="188">
        <f t="shared" si="5"/>
        <v>0</v>
      </c>
      <c r="AI25" s="432"/>
      <c r="AJ25" s="426" t="str">
        <f>午餐設計表!K34</f>
        <v>蕃茄醬(3K)可果美</v>
      </c>
      <c r="AK25" s="426"/>
      <c r="AL25" s="426"/>
      <c r="AM25" s="426"/>
      <c r="AN25" s="179">
        <f>午餐設計表!L34</f>
        <v>1</v>
      </c>
      <c r="AO25" s="233" t="str">
        <f>午餐設計表!M34</f>
        <v>罐</v>
      </c>
      <c r="AP25" s="190">
        <f t="shared" si="18"/>
        <v>2.6737967914438503</v>
      </c>
      <c r="AQ25" s="191"/>
      <c r="AR25" s="189"/>
      <c r="AS25" s="192">
        <f t="shared" si="7"/>
        <v>0</v>
      </c>
      <c r="AT25" s="424"/>
      <c r="AU25" s="426" t="str">
        <f>午餐設計表!K43</f>
        <v>溫體絞肉(陞輝)(臺灣)</v>
      </c>
      <c r="AV25" s="426"/>
      <c r="AW25" s="426"/>
      <c r="AX25" s="426"/>
      <c r="AY25" s="193">
        <f>午餐設計表!L43</f>
        <v>2</v>
      </c>
      <c r="AZ25" s="180" t="str">
        <f>午餐設計表!M43</f>
        <v>公斤</v>
      </c>
      <c r="BA25" s="194">
        <f t="shared" si="19"/>
        <v>5.3475935828877006</v>
      </c>
      <c r="BB25" s="195"/>
      <c r="BC25" s="189"/>
      <c r="BD25" s="192">
        <f t="shared" si="9"/>
        <v>0</v>
      </c>
    </row>
    <row r="26" spans="1:56" x14ac:dyDescent="0.3">
      <c r="A26" s="428"/>
      <c r="B26" s="435"/>
      <c r="C26" s="426">
        <f>午餐設計表!K8</f>
        <v>0</v>
      </c>
      <c r="D26" s="426"/>
      <c r="E26" s="426"/>
      <c r="F26" s="42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32"/>
      <c r="N26" s="426" t="str">
        <f>午餐設計表!K17</f>
        <v>濕香菇(小朵)(QR)</v>
      </c>
      <c r="O26" s="426"/>
      <c r="P26" s="426"/>
      <c r="Q26" s="426"/>
      <c r="R26" s="179">
        <f>午餐設計表!L17</f>
        <v>1.5</v>
      </c>
      <c r="S26" s="180" t="str">
        <f>午餐設計表!M17</f>
        <v>公斤</v>
      </c>
      <c r="T26" s="181">
        <f t="shared" si="16"/>
        <v>4.0106951871657754</v>
      </c>
      <c r="U26" s="181"/>
      <c r="V26" s="182"/>
      <c r="W26" s="183">
        <f t="shared" si="3"/>
        <v>0</v>
      </c>
      <c r="X26" s="432"/>
      <c r="Y26" s="426" t="str">
        <f>午餐設計表!K26</f>
        <v>芹菜(去葉)</v>
      </c>
      <c r="Z26" s="426"/>
      <c r="AA26" s="426"/>
      <c r="AB26" s="426"/>
      <c r="AC26" s="184">
        <f>午餐設計表!L26</f>
        <v>2</v>
      </c>
      <c r="AD26" s="185" t="str">
        <f>午餐設計表!M26</f>
        <v>公斤</v>
      </c>
      <c r="AE26" s="186">
        <f t="shared" si="17"/>
        <v>5.3475935828877006</v>
      </c>
      <c r="AF26" s="186"/>
      <c r="AG26" s="187"/>
      <c r="AH26" s="188">
        <f t="shared" si="5"/>
        <v>0</v>
      </c>
      <c r="AI26" s="432"/>
      <c r="AJ26" s="426" t="str">
        <f>午餐設計表!K35</f>
        <v>蔥(0.5K/把)</v>
      </c>
      <c r="AK26" s="426"/>
      <c r="AL26" s="426"/>
      <c r="AM26" s="426"/>
      <c r="AN26" s="179">
        <f>午餐設計表!L35</f>
        <v>0.5</v>
      </c>
      <c r="AO26" s="233" t="str">
        <f>午餐設計表!M35</f>
        <v>把</v>
      </c>
      <c r="AP26" s="190">
        <f t="shared" si="18"/>
        <v>1.3368983957219251</v>
      </c>
      <c r="AQ26" s="191"/>
      <c r="AR26" s="189"/>
      <c r="AS26" s="192">
        <f t="shared" si="7"/>
        <v>0</v>
      </c>
      <c r="AT26" s="424"/>
      <c r="AU26" s="426" t="str">
        <f>午餐設計表!K44</f>
        <v>木耳(切絲)</v>
      </c>
      <c r="AV26" s="426"/>
      <c r="AW26" s="426"/>
      <c r="AX26" s="426"/>
      <c r="AY26" s="193">
        <f>午餐設計表!L44</f>
        <v>1</v>
      </c>
      <c r="AZ26" s="180" t="str">
        <f>午餐設計表!M44</f>
        <v>公斤</v>
      </c>
      <c r="BA26" s="194">
        <f t="shared" si="19"/>
        <v>2.6737967914438503</v>
      </c>
      <c r="BB26" s="195"/>
      <c r="BC26" s="189"/>
      <c r="BD26" s="192">
        <f t="shared" si="9"/>
        <v>0</v>
      </c>
    </row>
    <row r="27" spans="1:56" ht="16.8" thickBot="1" x14ac:dyDescent="0.35">
      <c r="A27" s="428"/>
      <c r="B27" s="436"/>
      <c r="C27" s="427">
        <f>午餐設計表!K9</f>
        <v>0</v>
      </c>
      <c r="D27" s="427"/>
      <c r="E27" s="427"/>
      <c r="F27" s="427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3"/>
      <c r="N27" s="427" t="str">
        <f>午餐設計表!K18</f>
        <v>金針菇(QR)</v>
      </c>
      <c r="O27" s="427"/>
      <c r="P27" s="427"/>
      <c r="Q27" s="427"/>
      <c r="R27" s="235">
        <f>午餐設計表!L18</f>
        <v>1.5</v>
      </c>
      <c r="S27" s="237" t="str">
        <f>午餐設計表!M18</f>
        <v>公斤</v>
      </c>
      <c r="T27" s="210">
        <f t="shared" si="16"/>
        <v>4.0106951871657754</v>
      </c>
      <c r="U27" s="210"/>
      <c r="V27" s="211"/>
      <c r="W27" s="212">
        <f t="shared" si="3"/>
        <v>0</v>
      </c>
      <c r="X27" s="433"/>
      <c r="Y27" s="427">
        <f>午餐設計表!K27</f>
        <v>0</v>
      </c>
      <c r="Z27" s="427"/>
      <c r="AA27" s="427"/>
      <c r="AB27" s="427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3"/>
      <c r="AJ27" s="427">
        <f>午餐設計表!K36</f>
        <v>0</v>
      </c>
      <c r="AK27" s="427"/>
      <c r="AL27" s="427"/>
      <c r="AM27" s="427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5"/>
      <c r="AU27" s="427" t="str">
        <f>午餐設計表!K45</f>
        <v>紅蘿蔔(切絲)</v>
      </c>
      <c r="AV27" s="427"/>
      <c r="AW27" s="427"/>
      <c r="AX27" s="427"/>
      <c r="AY27" s="239">
        <f>午餐設計表!L45</f>
        <v>1</v>
      </c>
      <c r="AZ27" s="237" t="str">
        <f>午餐設計表!M45</f>
        <v>公斤</v>
      </c>
      <c r="BA27" s="224">
        <f t="shared" si="19"/>
        <v>2.6737967914438503</v>
      </c>
      <c r="BB27" s="225"/>
      <c r="BC27" s="221"/>
      <c r="BD27" s="222">
        <f t="shared" si="9"/>
        <v>0</v>
      </c>
    </row>
    <row r="28" spans="1:56" ht="17.25" customHeight="1" x14ac:dyDescent="0.3">
      <c r="A28" s="428" t="s">
        <v>107</v>
      </c>
      <c r="B28" s="423" t="str">
        <f>午餐設計表!Q4</f>
        <v>金針肉絲湯</v>
      </c>
      <c r="C28" s="422" t="str">
        <f>午餐設計表!Q5</f>
        <v>溫體肉絲(陞輝)(臺灣)</v>
      </c>
      <c r="D28" s="422"/>
      <c r="E28" s="422"/>
      <c r="F28" s="422"/>
      <c r="G28" s="243">
        <f>午餐設計表!R5</f>
        <v>3</v>
      </c>
      <c r="H28" s="244" t="str">
        <f>午餐設計表!S5</f>
        <v>公斤</v>
      </c>
      <c r="I28" s="155">
        <f t="shared" si="15"/>
        <v>8.0213903743315509</v>
      </c>
      <c r="J28" s="155"/>
      <c r="K28" s="157"/>
      <c r="L28" s="157">
        <f t="shared" si="1"/>
        <v>0</v>
      </c>
      <c r="M28" s="431" t="str">
        <f>午餐設計表!Q13</f>
        <v>翡翠羹湯</v>
      </c>
      <c r="N28" s="422" t="str">
        <f>午餐設計表!Q14</f>
        <v>翡翠羹(0.3K)</v>
      </c>
      <c r="O28" s="422"/>
      <c r="P28" s="422"/>
      <c r="Q28" s="422"/>
      <c r="R28" s="243">
        <f>午餐設計表!R14</f>
        <v>7</v>
      </c>
      <c r="S28" s="244" t="str">
        <f>午餐設計表!S14</f>
        <v>盒</v>
      </c>
      <c r="T28" s="160">
        <f t="shared" si="16"/>
        <v>18.71657754010695</v>
      </c>
      <c r="U28" s="160"/>
      <c r="V28" s="161"/>
      <c r="W28" s="162">
        <f t="shared" si="3"/>
        <v>0</v>
      </c>
      <c r="X28" s="431" t="str">
        <f>午餐設計表!Q22</f>
        <v>冬瓜排骨湯</v>
      </c>
      <c r="Y28" s="422" t="str">
        <f>午餐設計表!Q23</f>
        <v>冬瓜(切中丁)</v>
      </c>
      <c r="Z28" s="422"/>
      <c r="AA28" s="422"/>
      <c r="AB28" s="422"/>
      <c r="AC28" s="245">
        <f>午餐設計表!R23</f>
        <v>13</v>
      </c>
      <c r="AD28" s="246" t="str">
        <f>午餐設計表!S23</f>
        <v>公斤</v>
      </c>
      <c r="AE28" s="165">
        <f t="shared" si="17"/>
        <v>34.759358288770052</v>
      </c>
      <c r="AF28" s="165"/>
      <c r="AG28" s="166"/>
      <c r="AH28" s="167">
        <f t="shared" si="5"/>
        <v>0</v>
      </c>
      <c r="AI28" s="431" t="str">
        <f>午餐設計表!Q31</f>
        <v>排骨貢丸湯</v>
      </c>
      <c r="AJ28" s="422" t="str">
        <f>午餐設計表!Q32</f>
        <v>貢丸(小)(國產)</v>
      </c>
      <c r="AK28" s="422"/>
      <c r="AL28" s="422"/>
      <c r="AM28" s="422"/>
      <c r="AN28" s="243">
        <f>午餐設計表!R32</f>
        <v>5</v>
      </c>
      <c r="AO28" s="247" t="str">
        <f>午餐設計表!S32</f>
        <v>公斤</v>
      </c>
      <c r="AP28" s="169">
        <f t="shared" si="18"/>
        <v>13.368983957219251</v>
      </c>
      <c r="AQ28" s="170"/>
      <c r="AR28" s="228"/>
      <c r="AS28" s="229">
        <f t="shared" ref="AS28:AS34" si="20">AR28*AQ28</f>
        <v>0</v>
      </c>
      <c r="AT28" s="423" t="str">
        <f>午餐設計表!Q40</f>
        <v>羅宋湯</v>
      </c>
      <c r="AU28" s="422" t="str">
        <f>午餐設計表!Q41</f>
        <v>洋芋(切中丁)</v>
      </c>
      <c r="AV28" s="422"/>
      <c r="AW28" s="422"/>
      <c r="AX28" s="422"/>
      <c r="AY28" s="248">
        <f>午餐設計表!R41</f>
        <v>9</v>
      </c>
      <c r="AZ28" s="249" t="str">
        <f>午餐設計表!S41</f>
        <v>公斤</v>
      </c>
      <c r="BA28" s="173">
        <f t="shared" si="19"/>
        <v>24.064171122994651</v>
      </c>
      <c r="BB28" s="231"/>
      <c r="BC28" s="228"/>
      <c r="BD28" s="229">
        <f t="shared" si="9"/>
        <v>0</v>
      </c>
    </row>
    <row r="29" spans="1:56" x14ac:dyDescent="0.3">
      <c r="A29" s="428"/>
      <c r="B29" s="424"/>
      <c r="C29" s="426" t="str">
        <f>午餐設計表!Q6</f>
        <v>金針菇(QR)</v>
      </c>
      <c r="D29" s="426"/>
      <c r="E29" s="426"/>
      <c r="F29" s="426"/>
      <c r="G29" s="179">
        <f>午餐設計表!R6</f>
        <v>3</v>
      </c>
      <c r="H29" s="180" t="str">
        <f>午餐設計表!S6</f>
        <v>公斤</v>
      </c>
      <c r="I29" s="177">
        <f t="shared" si="15"/>
        <v>8.0213903743315509</v>
      </c>
      <c r="J29" s="177"/>
      <c r="K29" s="178"/>
      <c r="L29" s="157">
        <f t="shared" si="1"/>
        <v>0</v>
      </c>
      <c r="M29" s="432"/>
      <c r="N29" s="426" t="str">
        <f>午餐設計表!Q15</f>
        <v>洗選蛋(QR)</v>
      </c>
      <c r="O29" s="426"/>
      <c r="P29" s="426"/>
      <c r="Q29" s="426"/>
      <c r="R29" s="179">
        <f>午餐設計表!R15</f>
        <v>6</v>
      </c>
      <c r="S29" s="180" t="str">
        <f>午餐設計表!S15</f>
        <v>公斤</v>
      </c>
      <c r="T29" s="181">
        <f t="shared" si="16"/>
        <v>16.042780748663102</v>
      </c>
      <c r="U29" s="181"/>
      <c r="V29" s="182"/>
      <c r="W29" s="183">
        <f t="shared" si="3"/>
        <v>0</v>
      </c>
      <c r="X29" s="432"/>
      <c r="Y29" s="426" t="str">
        <f>午餐設計表!Q24</f>
        <v>小排骨(肉)陞輝</v>
      </c>
      <c r="Z29" s="426"/>
      <c r="AA29" s="426"/>
      <c r="AB29" s="426"/>
      <c r="AC29" s="184">
        <f>午餐設計表!R24</f>
        <v>3</v>
      </c>
      <c r="AD29" s="185" t="str">
        <f>午餐設計表!S24</f>
        <v>公斤</v>
      </c>
      <c r="AE29" s="186">
        <f t="shared" si="17"/>
        <v>8.0213903743315509</v>
      </c>
      <c r="AF29" s="186"/>
      <c r="AG29" s="187"/>
      <c r="AH29" s="188">
        <f t="shared" si="5"/>
        <v>0</v>
      </c>
      <c r="AI29" s="432"/>
      <c r="AJ29" s="426" t="str">
        <f>午餐設計表!Q33</f>
        <v>小排骨(肉)陞輝</v>
      </c>
      <c r="AK29" s="426"/>
      <c r="AL29" s="426"/>
      <c r="AM29" s="426"/>
      <c r="AN29" s="179">
        <f>午餐設計表!R33</f>
        <v>3</v>
      </c>
      <c r="AO29" s="233" t="str">
        <f>午餐設計表!S33</f>
        <v>公斤</v>
      </c>
      <c r="AP29" s="190">
        <f t="shared" si="18"/>
        <v>8.0213903743315509</v>
      </c>
      <c r="AQ29" s="191"/>
      <c r="AR29" s="189"/>
      <c r="AS29" s="192">
        <f t="shared" si="20"/>
        <v>0</v>
      </c>
      <c r="AT29" s="424"/>
      <c r="AU29" s="426" t="str">
        <f>午餐設計表!Q42</f>
        <v>洋蔥(切小丁)</v>
      </c>
      <c r="AV29" s="426"/>
      <c r="AW29" s="426"/>
      <c r="AX29" s="426"/>
      <c r="AY29" s="193">
        <f>午餐設計表!R42</f>
        <v>2</v>
      </c>
      <c r="AZ29" s="250" t="str">
        <f>午餐設計表!S42</f>
        <v>公斤</v>
      </c>
      <c r="BA29" s="194">
        <f t="shared" si="19"/>
        <v>5.3475935828877006</v>
      </c>
      <c r="BB29" s="195"/>
      <c r="BC29" s="189"/>
      <c r="BD29" s="192">
        <f t="shared" si="9"/>
        <v>0</v>
      </c>
    </row>
    <row r="30" spans="1:56" x14ac:dyDescent="0.3">
      <c r="A30" s="428"/>
      <c r="B30" s="424"/>
      <c r="C30" s="426" t="str">
        <f>午餐設計表!Q7</f>
        <v>薑絲(0.6K/包)</v>
      </c>
      <c r="D30" s="426"/>
      <c r="E30" s="426"/>
      <c r="F30" s="426"/>
      <c r="G30" s="179">
        <f>午餐設計表!R7</f>
        <v>0.5</v>
      </c>
      <c r="H30" s="180" t="str">
        <f>午餐設計表!S7</f>
        <v>包</v>
      </c>
      <c r="I30" s="177">
        <f t="shared" si="15"/>
        <v>1.3368983957219251</v>
      </c>
      <c r="J30" s="177"/>
      <c r="K30" s="178"/>
      <c r="L30" s="157">
        <f t="shared" si="1"/>
        <v>0</v>
      </c>
      <c r="M30" s="432"/>
      <c r="N30" s="426">
        <f>午餐設計表!Q16</f>
        <v>0</v>
      </c>
      <c r="O30" s="426"/>
      <c r="P30" s="426"/>
      <c r="Q30" s="42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32"/>
      <c r="Y30" s="426" t="str">
        <f>午餐設計表!Q25</f>
        <v>薑絲(0.6K/包)</v>
      </c>
      <c r="Z30" s="426"/>
      <c r="AA30" s="426"/>
      <c r="AB30" s="426"/>
      <c r="AC30" s="184">
        <f>午餐設計表!R25</f>
        <v>0.5</v>
      </c>
      <c r="AD30" s="185" t="str">
        <f>午餐設計表!S25</f>
        <v>包</v>
      </c>
      <c r="AE30" s="186">
        <f t="shared" si="17"/>
        <v>1.3368983957219251</v>
      </c>
      <c r="AF30" s="186"/>
      <c r="AG30" s="187"/>
      <c r="AH30" s="188">
        <f t="shared" si="5"/>
        <v>0</v>
      </c>
      <c r="AI30" s="432"/>
      <c r="AJ30" s="426" t="str">
        <f>午餐設計表!Q34</f>
        <v>芹菜(末)</v>
      </c>
      <c r="AK30" s="426"/>
      <c r="AL30" s="426"/>
      <c r="AM30" s="426"/>
      <c r="AN30" s="179">
        <f>午餐設計表!R34</f>
        <v>0.5</v>
      </c>
      <c r="AO30" s="233" t="str">
        <f>午餐設計表!S34</f>
        <v>公斤</v>
      </c>
      <c r="AP30" s="190">
        <f t="shared" si="18"/>
        <v>1.3368983957219251</v>
      </c>
      <c r="AQ30" s="191"/>
      <c r="AR30" s="189"/>
      <c r="AS30" s="192">
        <f t="shared" si="20"/>
        <v>0</v>
      </c>
      <c r="AT30" s="424"/>
      <c r="AU30" s="426" t="str">
        <f>午餐設計表!Q43</f>
        <v>蕃茄(QR)</v>
      </c>
      <c r="AV30" s="426"/>
      <c r="AW30" s="426"/>
      <c r="AX30" s="426"/>
      <c r="AY30" s="193">
        <f>午餐設計表!R43</f>
        <v>2</v>
      </c>
      <c r="AZ30" s="250" t="str">
        <f>午餐設計表!S43</f>
        <v>公斤</v>
      </c>
      <c r="BA30" s="194">
        <f t="shared" si="19"/>
        <v>5.3475935828877006</v>
      </c>
      <c r="BB30" s="195"/>
      <c r="BC30" s="189"/>
      <c r="BD30" s="192">
        <f t="shared" si="9"/>
        <v>0</v>
      </c>
    </row>
    <row r="31" spans="1:56" x14ac:dyDescent="0.3">
      <c r="A31" s="428"/>
      <c r="B31" s="424"/>
      <c r="C31" s="426" t="str">
        <f>午餐設計表!Q8</f>
        <v>乾金針</v>
      </c>
      <c r="D31" s="426"/>
      <c r="E31" s="426"/>
      <c r="F31" s="426"/>
      <c r="G31" s="179">
        <f>午餐設計表!R8</f>
        <v>0.3</v>
      </c>
      <c r="H31" s="180" t="str">
        <f>午餐設計表!S8</f>
        <v>公斤</v>
      </c>
      <c r="I31" s="177">
        <f t="shared" si="15"/>
        <v>0.80213903743315507</v>
      </c>
      <c r="J31" s="177"/>
      <c r="K31" s="178"/>
      <c r="L31" s="157">
        <f t="shared" si="1"/>
        <v>0</v>
      </c>
      <c r="M31" s="432"/>
      <c r="N31" s="426">
        <f>午餐設計表!Q17</f>
        <v>0</v>
      </c>
      <c r="O31" s="426"/>
      <c r="P31" s="426"/>
      <c r="Q31" s="42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2"/>
      <c r="Y31" s="426">
        <f>午餐設計表!Q26</f>
        <v>0</v>
      </c>
      <c r="Z31" s="426"/>
      <c r="AA31" s="426"/>
      <c r="AB31" s="42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2"/>
      <c r="AJ31" s="426">
        <f>午餐設計表!Q35</f>
        <v>0</v>
      </c>
      <c r="AK31" s="426"/>
      <c r="AL31" s="426"/>
      <c r="AM31" s="42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24"/>
      <c r="AU31" s="426" t="str">
        <f>午餐設計表!Q44</f>
        <v>溫體肉絲(陞輝)(臺灣)</v>
      </c>
      <c r="AV31" s="426"/>
      <c r="AW31" s="426"/>
      <c r="AX31" s="426"/>
      <c r="AY31" s="193">
        <f>午餐設計表!R44</f>
        <v>1.5</v>
      </c>
      <c r="AZ31" s="250" t="str">
        <f>午餐設計表!S44</f>
        <v>公斤</v>
      </c>
      <c r="BA31" s="194">
        <f t="shared" si="19"/>
        <v>4.0106951871657754</v>
      </c>
      <c r="BB31" s="195"/>
      <c r="BC31" s="189"/>
      <c r="BD31" s="192">
        <f t="shared" si="9"/>
        <v>0</v>
      </c>
    </row>
    <row r="32" spans="1:56" x14ac:dyDescent="0.3">
      <c r="A32" s="428"/>
      <c r="B32" s="424"/>
      <c r="C32" s="426">
        <f>午餐設計表!Q9</f>
        <v>0</v>
      </c>
      <c r="D32" s="426"/>
      <c r="E32" s="426"/>
      <c r="F32" s="42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2"/>
      <c r="N32" s="426">
        <f>午餐設計表!Q18</f>
        <v>0</v>
      </c>
      <c r="O32" s="426"/>
      <c r="P32" s="426"/>
      <c r="Q32" s="42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2"/>
      <c r="Y32" s="426">
        <f>午餐設計表!Q27</f>
        <v>0</v>
      </c>
      <c r="Z32" s="426"/>
      <c r="AA32" s="426"/>
      <c r="AB32" s="42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2"/>
      <c r="AJ32" s="426">
        <f>午餐設計表!Q36</f>
        <v>0</v>
      </c>
      <c r="AK32" s="426"/>
      <c r="AL32" s="426"/>
      <c r="AM32" s="42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4"/>
      <c r="AU32" s="426" t="str">
        <f>午餐設計表!Q45</f>
        <v>西芹菜(切片)</v>
      </c>
      <c r="AV32" s="426"/>
      <c r="AW32" s="426"/>
      <c r="AX32" s="426"/>
      <c r="AY32" s="193">
        <f>午餐設計表!R45</f>
        <v>1.5</v>
      </c>
      <c r="AZ32" s="250" t="str">
        <f>午餐設計表!S45</f>
        <v>公斤</v>
      </c>
      <c r="BA32" s="194">
        <f t="shared" si="19"/>
        <v>4.0106951871657754</v>
      </c>
      <c r="BB32" s="195"/>
      <c r="BC32" s="189"/>
      <c r="BD32" s="192">
        <f t="shared" si="9"/>
        <v>0</v>
      </c>
    </row>
    <row r="33" spans="1:56" x14ac:dyDescent="0.3">
      <c r="A33" s="428"/>
      <c r="B33" s="424"/>
      <c r="C33" s="426">
        <f>午餐設計表!Q10</f>
        <v>0</v>
      </c>
      <c r="D33" s="426"/>
      <c r="E33" s="426"/>
      <c r="F33" s="42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2"/>
      <c r="N33" s="426">
        <f>午餐設計表!Q19</f>
        <v>0</v>
      </c>
      <c r="O33" s="426"/>
      <c r="P33" s="426"/>
      <c r="Q33" s="42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2"/>
      <c r="Y33" s="426">
        <f>午餐設計表!Q28</f>
        <v>0</v>
      </c>
      <c r="Z33" s="426"/>
      <c r="AA33" s="426"/>
      <c r="AB33" s="42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2"/>
      <c r="AJ33" s="426">
        <f>午餐設計表!Q37</f>
        <v>0</v>
      </c>
      <c r="AK33" s="426"/>
      <c r="AL33" s="426"/>
      <c r="AM33" s="42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4"/>
      <c r="AU33" s="426" t="str">
        <f>午餐設計表!Q46</f>
        <v>紅蘿蔔(切中丁)</v>
      </c>
      <c r="AV33" s="426"/>
      <c r="AW33" s="426"/>
      <c r="AX33" s="426"/>
      <c r="AY33" s="193">
        <f>午餐設計表!R46</f>
        <v>1</v>
      </c>
      <c r="AZ33" s="250" t="str">
        <f>午餐設計表!S46</f>
        <v>公斤</v>
      </c>
      <c r="BA33" s="194">
        <f t="shared" si="19"/>
        <v>2.6737967914438503</v>
      </c>
      <c r="BB33" s="195"/>
      <c r="BC33" s="189"/>
      <c r="BD33" s="192">
        <f t="shared" si="9"/>
        <v>0</v>
      </c>
    </row>
    <row r="34" spans="1:56" ht="16.8" thickBot="1" x14ac:dyDescent="0.35">
      <c r="A34" s="429"/>
      <c r="B34" s="430"/>
      <c r="C34" s="427">
        <f>午餐設計表!Q11</f>
        <v>0</v>
      </c>
      <c r="D34" s="427"/>
      <c r="E34" s="427"/>
      <c r="F34" s="427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3"/>
      <c r="N34" s="427">
        <f>午餐設計表!Q20</f>
        <v>0</v>
      </c>
      <c r="O34" s="427"/>
      <c r="P34" s="427"/>
      <c r="Q34" s="427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3"/>
      <c r="Y34" s="427">
        <f>午餐設計表!Q29</f>
        <v>0</v>
      </c>
      <c r="Z34" s="427"/>
      <c r="AA34" s="427"/>
      <c r="AB34" s="427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3"/>
      <c r="AJ34" s="427">
        <f>午餐設計表!Q38</f>
        <v>0</v>
      </c>
      <c r="AK34" s="427"/>
      <c r="AL34" s="427"/>
      <c r="AM34" s="427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5"/>
      <c r="AU34" s="427">
        <f>午餐設計表!Q47</f>
        <v>0</v>
      </c>
      <c r="AV34" s="427"/>
      <c r="AW34" s="427"/>
      <c r="AX34" s="427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398" t="s">
        <v>108</v>
      </c>
      <c r="B35" s="399"/>
      <c r="C35" s="400" t="str">
        <f>午餐設計表!T4</f>
        <v>履歷豆奶(376+10獎勵金)</v>
      </c>
      <c r="D35" s="375"/>
      <c r="E35" s="375"/>
      <c r="F35" s="375"/>
      <c r="G35" s="375"/>
      <c r="H35" s="375"/>
      <c r="I35" s="252"/>
      <c r="J35" s="252"/>
      <c r="K35" s="253"/>
      <c r="L35" s="157">
        <f t="shared" si="1"/>
        <v>0</v>
      </c>
      <c r="M35" s="401">
        <f>午餐設計表!T13</f>
        <v>0</v>
      </c>
      <c r="N35" s="375"/>
      <c r="O35" s="375"/>
      <c r="P35" s="375"/>
      <c r="Q35" s="375"/>
      <c r="R35" s="375"/>
      <c r="S35" s="375"/>
      <c r="T35" s="254"/>
      <c r="U35" s="254"/>
      <c r="V35" s="255"/>
      <c r="W35" s="162">
        <f t="shared" si="3"/>
        <v>0</v>
      </c>
      <c r="X35" s="401" t="str">
        <f>午餐設計表!T22</f>
        <v>光泉保久乳(精進18元)</v>
      </c>
      <c r="Y35" s="375"/>
      <c r="Z35" s="375"/>
      <c r="AA35" s="375"/>
      <c r="AB35" s="375"/>
      <c r="AC35" s="375"/>
      <c r="AD35" s="375"/>
      <c r="AE35" s="254"/>
      <c r="AF35" s="254"/>
      <c r="AG35" s="255"/>
      <c r="AH35" s="256">
        <f t="shared" si="5"/>
        <v>0</v>
      </c>
      <c r="AI35" s="401">
        <f>午餐設計表!T31</f>
        <v>0</v>
      </c>
      <c r="AJ35" s="375"/>
      <c r="AK35" s="375"/>
      <c r="AL35" s="375"/>
      <c r="AM35" s="375"/>
      <c r="AN35" s="375"/>
      <c r="AO35" s="402"/>
      <c r="AP35" s="257"/>
      <c r="AQ35" s="258"/>
      <c r="AR35" s="259"/>
      <c r="AS35" s="260">
        <f>AR35*AN35</f>
        <v>0</v>
      </c>
      <c r="AT35" s="375" t="str">
        <f>午餐設計表!T40</f>
        <v>水果(精進20元)</v>
      </c>
      <c r="AU35" s="375"/>
      <c r="AV35" s="375"/>
      <c r="AW35" s="375"/>
      <c r="AX35" s="375"/>
      <c r="AY35" s="375"/>
      <c r="AZ35" s="375"/>
      <c r="BA35" s="261"/>
      <c r="BB35" s="262"/>
      <c r="BC35" s="263"/>
      <c r="BD35" s="260">
        <f t="shared" si="9"/>
        <v>0</v>
      </c>
    </row>
    <row r="36" spans="1:56" x14ac:dyDescent="0.3">
      <c r="A36" s="403" t="s">
        <v>11</v>
      </c>
      <c r="B36" s="389" t="s">
        <v>109</v>
      </c>
      <c r="C36" s="390"/>
      <c r="D36" s="391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07">
        <f>SUM(L6:L35)</f>
        <v>0</v>
      </c>
      <c r="K36" s="407"/>
      <c r="L36" s="408"/>
      <c r="M36" s="389" t="s">
        <v>109</v>
      </c>
      <c r="N36" s="390"/>
      <c r="O36" s="391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3">
        <f>SUM(W6:W35)</f>
        <v>0</v>
      </c>
      <c r="V36" s="414"/>
      <c r="W36" s="415"/>
      <c r="X36" s="389" t="s">
        <v>109</v>
      </c>
      <c r="Y36" s="390"/>
      <c r="Z36" s="391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4">
        <f>SUM(AH6:AH35)</f>
        <v>0</v>
      </c>
      <c r="AG36" s="414"/>
      <c r="AH36" s="415"/>
      <c r="AI36" s="389" t="s">
        <v>109</v>
      </c>
      <c r="AJ36" s="390"/>
      <c r="AK36" s="391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6">
        <f>SUM(AS6:AS35)</f>
        <v>0</v>
      </c>
      <c r="AR36" s="377"/>
      <c r="AS36" s="378"/>
      <c r="AT36" s="389" t="s">
        <v>109</v>
      </c>
      <c r="AU36" s="390"/>
      <c r="AV36" s="391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6">
        <f>SUM(BD6:BD35)</f>
        <v>0</v>
      </c>
      <c r="BC36" s="377"/>
      <c r="BD36" s="378"/>
    </row>
    <row r="37" spans="1:56" x14ac:dyDescent="0.3">
      <c r="A37" s="404"/>
      <c r="B37" s="392"/>
      <c r="C37" s="393"/>
      <c r="D37" s="394"/>
      <c r="E37" s="268" t="str">
        <f>MID(午餐設計表!V7,1,LEN(午餐設計表!V7)-2)</f>
        <v>45.7</v>
      </c>
      <c r="F37" s="268" t="str">
        <f>MID(午餐設計表!V6,1,LEN(午餐設計表!V6)-2)</f>
        <v>22.7</v>
      </c>
      <c r="G37" s="268" t="str">
        <f>MID(午餐設計表!V5,1,LEN(午餐設計表!V5)-2)</f>
        <v>110.0</v>
      </c>
      <c r="H37" s="269" t="str">
        <f>MID(午餐設計表!V4,1,LEN(午餐設計表!V4)-2)</f>
        <v>862</v>
      </c>
      <c r="I37" s="270"/>
      <c r="J37" s="409"/>
      <c r="K37" s="409"/>
      <c r="L37" s="410"/>
      <c r="M37" s="392"/>
      <c r="N37" s="393"/>
      <c r="O37" s="394"/>
      <c r="P37" s="268" t="str">
        <f>MID(午餐設計表!V16,1,LEN(午餐設計表!V16)-2)</f>
        <v>36.8</v>
      </c>
      <c r="Q37" s="268" t="str">
        <f>MID(午餐設計表!V15,1,LEN(午餐設計表!V15)-2)</f>
        <v>24.5</v>
      </c>
      <c r="R37" s="269" t="str">
        <f>MID(午餐設計表!V14,1,LEN(午餐設計表!V14)-2)</f>
        <v>108.9</v>
      </c>
      <c r="S37" s="269" t="str">
        <f>MID(午餐設計表!V13,1,LEN(午餐設計表!V13)-2)</f>
        <v>826</v>
      </c>
      <c r="T37" s="270"/>
      <c r="U37" s="416"/>
      <c r="V37" s="417"/>
      <c r="W37" s="418"/>
      <c r="X37" s="392"/>
      <c r="Y37" s="393"/>
      <c r="Z37" s="394"/>
      <c r="AA37" s="268" t="str">
        <f>MID(午餐設計表!V25,1,LEN(午餐設計表!V25)-2)</f>
        <v>42.4</v>
      </c>
      <c r="AB37" s="268" t="str">
        <f>MID(午餐設計表!V24,1,LEN(午餐設計表!V24)-2)</f>
        <v>25.5</v>
      </c>
      <c r="AC37" s="269" t="str">
        <f>MID(午餐設計表!V23,1,LEN(午餐設計表!V23)-2)</f>
        <v>110.2</v>
      </c>
      <c r="AD37" s="269" t="str">
        <f>MID(午餐設計表!V22,1,LEN(午餐設計表!V22)-2)</f>
        <v>878</v>
      </c>
      <c r="AE37" s="271"/>
      <c r="AF37" s="417"/>
      <c r="AG37" s="417"/>
      <c r="AH37" s="418"/>
      <c r="AI37" s="392"/>
      <c r="AJ37" s="393"/>
      <c r="AK37" s="394"/>
      <c r="AL37" s="268" t="str">
        <f>MID(午餐設計表!V34,1,LEN(午餐設計表!V34)-2)</f>
        <v>34.7</v>
      </c>
      <c r="AM37" s="268" t="str">
        <f>MID(午餐設計表!V33,1,LEN(午餐設計表!V33)-2)</f>
        <v>23.5</v>
      </c>
      <c r="AN37" s="269" t="str">
        <f>MID(午餐設計表!V32,1,LEN(午餐設計表!V32)-2)</f>
        <v>109.4</v>
      </c>
      <c r="AO37" s="269" t="str">
        <f>MID(午餐設計表!V31,1,LEN(午餐設計表!V31)-2)</f>
        <v>802</v>
      </c>
      <c r="AP37" s="272"/>
      <c r="AQ37" s="379"/>
      <c r="AR37" s="380"/>
      <c r="AS37" s="381"/>
      <c r="AT37" s="392"/>
      <c r="AU37" s="393"/>
      <c r="AV37" s="394"/>
      <c r="AW37" s="268" t="str">
        <f>MID(午餐設計表!V43,1,LEN(午餐設計表!V43)-2)</f>
        <v>34.5</v>
      </c>
      <c r="AX37" s="268" t="str">
        <f>MID(午餐設計表!V42,1,LEN(午餐設計表!V42)-2)</f>
        <v>24.9</v>
      </c>
      <c r="AY37" s="269" t="str">
        <f>MID(午餐設計表!V41,1,LEN(午餐設計表!V41)-2)</f>
        <v>116.3</v>
      </c>
      <c r="AZ37" s="269" t="str">
        <f>MID(午餐設計表!V40,1,LEN(午餐設計表!V40)-2)</f>
        <v>856</v>
      </c>
      <c r="BA37" s="273"/>
      <c r="BB37" s="379"/>
      <c r="BC37" s="380"/>
      <c r="BD37" s="381"/>
    </row>
    <row r="38" spans="1:56" ht="16.8" thickBot="1" x14ac:dyDescent="0.35">
      <c r="A38" s="405"/>
      <c r="B38" s="395" t="s">
        <v>110</v>
      </c>
      <c r="C38" s="396"/>
      <c r="D38" s="397"/>
      <c r="E38" s="274">
        <f>(E37*4)/H37</f>
        <v>0.21206496519721579</v>
      </c>
      <c r="F38" s="274">
        <f>(F37*9)/H37</f>
        <v>0.23700696055684453</v>
      </c>
      <c r="G38" s="274">
        <f>(G37*4)/H37</f>
        <v>0.51044083526682138</v>
      </c>
      <c r="H38" s="274">
        <f>E38+F38+G38</f>
        <v>0.95951276102088168</v>
      </c>
      <c r="I38" s="275"/>
      <c r="J38" s="411"/>
      <c r="K38" s="411"/>
      <c r="L38" s="412"/>
      <c r="M38" s="395" t="s">
        <v>110</v>
      </c>
      <c r="N38" s="396"/>
      <c r="O38" s="397"/>
      <c r="P38" s="274">
        <f>(P37*4)/S37</f>
        <v>0.17820823244552056</v>
      </c>
      <c r="Q38" s="274">
        <f>(Q37*9)/S37</f>
        <v>0.26694915254237289</v>
      </c>
      <c r="R38" s="274">
        <f>(R37*4)/S37</f>
        <v>0.52736077481840193</v>
      </c>
      <c r="S38" s="274">
        <f>P38+Q38+R38</f>
        <v>0.97251815980629541</v>
      </c>
      <c r="T38" s="276"/>
      <c r="U38" s="419"/>
      <c r="V38" s="420"/>
      <c r="W38" s="421"/>
      <c r="X38" s="395" t="s">
        <v>110</v>
      </c>
      <c r="Y38" s="396"/>
      <c r="Z38" s="397"/>
      <c r="AA38" s="274">
        <f>(AA37*4)/AD37</f>
        <v>0.19316628701594532</v>
      </c>
      <c r="AB38" s="274">
        <f>(AB37*9)/AD37</f>
        <v>0.2613895216400911</v>
      </c>
      <c r="AC38" s="274">
        <f>(AC37*4)/AD37</f>
        <v>0.50205011389521637</v>
      </c>
      <c r="AD38" s="274">
        <f>AA38+AB38+AC38</f>
        <v>0.95660592255125276</v>
      </c>
      <c r="AE38" s="277"/>
      <c r="AF38" s="420"/>
      <c r="AG38" s="420"/>
      <c r="AH38" s="421"/>
      <c r="AI38" s="395" t="s">
        <v>110</v>
      </c>
      <c r="AJ38" s="396"/>
      <c r="AK38" s="397"/>
      <c r="AL38" s="274">
        <f>(AL37*4)/AO37</f>
        <v>0.17306733167082294</v>
      </c>
      <c r="AM38" s="274">
        <f>(AM37*9)/AO37</f>
        <v>0.263715710723192</v>
      </c>
      <c r="AN38" s="274">
        <f>(AN37*4)/AO37</f>
        <v>0.54563591022443891</v>
      </c>
      <c r="AO38" s="274">
        <f>AL38+AM38+AN38</f>
        <v>0.98241895261845391</v>
      </c>
      <c r="AP38" s="277"/>
      <c r="AQ38" s="382"/>
      <c r="AR38" s="383"/>
      <c r="AS38" s="384"/>
      <c r="AT38" s="395" t="s">
        <v>110</v>
      </c>
      <c r="AU38" s="396"/>
      <c r="AV38" s="397"/>
      <c r="AW38" s="274">
        <f>(AW37*4)/AZ37</f>
        <v>0.16121495327102803</v>
      </c>
      <c r="AX38" s="274">
        <f>(AX37*9)/AZ37</f>
        <v>0.26179906542056075</v>
      </c>
      <c r="AY38" s="274">
        <f>(AY37*4)/AZ37</f>
        <v>0.54345794392523361</v>
      </c>
      <c r="AZ38" s="274">
        <f>AW38+AX38+AY38</f>
        <v>0.96647196261682233</v>
      </c>
      <c r="BA38" s="278"/>
      <c r="BB38" s="382"/>
      <c r="BC38" s="383"/>
      <c r="BD38" s="384"/>
    </row>
    <row r="39" spans="1:56" ht="55.2" x14ac:dyDescent="0.3">
      <c r="A39" s="405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05"/>
      <c r="B40" s="282" t="s">
        <v>112</v>
      </c>
      <c r="C40" s="283" t="str">
        <f>MID(午餐設計表!X4,1,LEN(午餐設計表!X4)-1)</f>
        <v>5.2</v>
      </c>
      <c r="D40" s="283" t="str">
        <f>MID(午餐設計表!X6,1,LEN(午餐設計表!X6)-1)</f>
        <v>3.2</v>
      </c>
      <c r="E40" s="284" t="str">
        <f>MID(午餐設計表!X7,1,LEN(午餐設計表!X7)-1)</f>
        <v>2.3</v>
      </c>
      <c r="F40" s="284" t="str">
        <f>MID(午餐設計表!X8,1,LEN(午餐設計表!X8)-1)</f>
        <v>0.0</v>
      </c>
      <c r="G40" s="285" t="str">
        <f>MID(午餐設計表!X9,1,LEN(午餐設計表!X9)-1)</f>
        <v>2.3</v>
      </c>
      <c r="H40" s="286" t="str">
        <f>H37</f>
        <v>862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3.8</v>
      </c>
      <c r="P40" s="284" t="str">
        <f>MID(午餐設計表!X16,1,LEN(午餐設計表!X16)-1)</f>
        <v>1.8</v>
      </c>
      <c r="Q40" s="284" t="str">
        <f>MID(午餐設計表!X17,1,LEN(午餐設計表!X17)-1)</f>
        <v>0.0</v>
      </c>
      <c r="R40" s="285" t="str">
        <f>MID(午餐設計表!X18,1,LEN(午餐設計表!X18)-1)</f>
        <v>2.1</v>
      </c>
      <c r="S40" s="286" t="str">
        <f>S37</f>
        <v>826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4.4</v>
      </c>
      <c r="Z40" s="283" t="str">
        <f>MID(午餐設計表!X24,1,LEN(午餐設計表!X24)-1)</f>
        <v>4.1</v>
      </c>
      <c r="AA40" s="284" t="str">
        <f>MID(午餐設計表!X25,1,LEN(午餐設計表!X25)-1)</f>
        <v>1.5</v>
      </c>
      <c r="AB40" s="284" t="str">
        <f>MID(午餐設計表!X26,1,LEN(午餐設計表!X26)-1)</f>
        <v>0.0</v>
      </c>
      <c r="AC40" s="285" t="str">
        <f>MID(午餐設計表!X27,1,LEN(午餐設計表!X27)-1)</f>
        <v>2.3</v>
      </c>
      <c r="AD40" s="286" t="str">
        <f>AD37</f>
        <v>878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7.1</v>
      </c>
      <c r="AK40" s="283" t="str">
        <f>MID(午餐設計表!X33,1,LEN(午餐設計表!X33)-1)</f>
        <v>1.6</v>
      </c>
      <c r="AL40" s="284" t="str">
        <f>MID(午餐設計表!X34,1,LEN(午餐設計表!X34)-1)</f>
        <v>2.0</v>
      </c>
      <c r="AM40" s="284" t="str">
        <f>MID(午餐設計表!X35,1,LEN(午餐設計表!X35)-1)</f>
        <v>0.0</v>
      </c>
      <c r="AN40" s="285" t="str">
        <f>MID(午餐設計表!X36,1,LEN(午餐設計表!X36)-1)</f>
        <v>2.7</v>
      </c>
      <c r="AO40" s="286" t="str">
        <f>AO37</f>
        <v>802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6.8</v>
      </c>
      <c r="AV40" s="283" t="str">
        <f>MID(午餐設計表!X42,1,LEN(午餐設計表!X42)-1)</f>
        <v>2.5</v>
      </c>
      <c r="AW40" s="284" t="str">
        <f>MID(午餐設計表!X43,1,LEN(午餐設計表!X43)-1)</f>
        <v>1.4</v>
      </c>
      <c r="AX40" s="284" t="str">
        <f>MID(午餐設計表!X44,1,LEN(午餐設計表!X44)-1)</f>
        <v>1.0</v>
      </c>
      <c r="AY40" s="285" t="str">
        <f>MID(午餐設計表!X45,1,LEN(午餐設計表!X45)-1)</f>
        <v>2.6</v>
      </c>
      <c r="AZ40" s="286" t="str">
        <f>AZ37</f>
        <v>856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05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06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85" t="s">
        <v>122</v>
      </c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  <c r="AC43" s="386"/>
      <c r="AD43" s="386"/>
      <c r="AE43" s="386"/>
      <c r="AF43" s="386"/>
      <c r="AG43" s="386"/>
      <c r="AH43" s="386"/>
      <c r="AI43" s="386"/>
      <c r="AJ43" s="386"/>
      <c r="AK43" s="386"/>
      <c r="AL43" s="386"/>
      <c r="AM43" s="386"/>
      <c r="AN43" s="386"/>
      <c r="AO43" s="387"/>
      <c r="AP43" s="387"/>
      <c r="AQ43" s="387"/>
      <c r="AR43" s="387"/>
      <c r="AS43" s="387"/>
      <c r="AT43" s="387"/>
      <c r="AU43" s="387"/>
      <c r="AV43" s="387"/>
      <c r="AW43" s="387"/>
      <c r="AX43" s="387"/>
      <c r="AY43" s="387"/>
      <c r="AZ43" s="387"/>
      <c r="BA43" s="301"/>
      <c r="BB43" s="301"/>
      <c r="BC43" s="302"/>
      <c r="BD43" s="302"/>
    </row>
    <row r="44" spans="1:56" x14ac:dyDescent="0.3"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8"/>
      <c r="AC44" s="388"/>
      <c r="AD44" s="388"/>
      <c r="AE44" s="388"/>
      <c r="AF44" s="388"/>
      <c r="AG44" s="388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8"/>
      <c r="AS44" s="388"/>
      <c r="AT44" s="388"/>
      <c r="AU44" s="388"/>
      <c r="AV44" s="388"/>
      <c r="AW44" s="388"/>
      <c r="AX44" s="388"/>
      <c r="AY44" s="388"/>
      <c r="AZ44" s="388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53" t="str">
        <f>午餐設計表!B1</f>
        <v>0129 彰化縣線西鄉線西國中 112學年度第2學期第5週午餐菜單</v>
      </c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5" t="s">
        <v>7</v>
      </c>
      <c r="F3" s="336"/>
      <c r="G3" s="337"/>
      <c r="H3" s="335" t="s">
        <v>8</v>
      </c>
      <c r="I3" s="336"/>
      <c r="J3" s="337"/>
      <c r="K3" s="335" t="s">
        <v>8</v>
      </c>
      <c r="L3" s="336"/>
      <c r="M3" s="337"/>
      <c r="N3" s="335" t="s">
        <v>8</v>
      </c>
      <c r="O3" s="336"/>
      <c r="P3" s="337"/>
      <c r="Q3" s="335" t="s">
        <v>9</v>
      </c>
      <c r="R3" s="336"/>
      <c r="S3" s="337"/>
      <c r="T3" s="4" t="s">
        <v>10</v>
      </c>
      <c r="U3" s="324" t="s">
        <v>11</v>
      </c>
      <c r="V3" s="325"/>
    </row>
    <row r="4" spans="2:22" s="5" customFormat="1" ht="19.5" customHeight="1" x14ac:dyDescent="0.4">
      <c r="B4" s="6">
        <f>午餐設計表!B4</f>
        <v>3</v>
      </c>
      <c r="C4" s="326">
        <f>午餐設計表!C4</f>
        <v>0</v>
      </c>
      <c r="D4" s="329" t="str">
        <f>午餐設計表!D4</f>
        <v>白米飯(354葷+22素)</v>
      </c>
      <c r="E4" s="332" t="str">
        <f>午餐設計表!E4</f>
        <v>檸檬雞翅</v>
      </c>
      <c r="F4" s="333"/>
      <c r="G4" s="334"/>
      <c r="H4" s="332" t="str">
        <f>午餐設計表!H4</f>
        <v>蘿蔔燴肉羹</v>
      </c>
      <c r="I4" s="333"/>
      <c r="J4" s="334"/>
      <c r="K4" s="332" t="str">
        <f>午餐設計表!K4</f>
        <v>培根拌青花</v>
      </c>
      <c r="L4" s="333"/>
      <c r="M4" s="334"/>
      <c r="N4" s="332" t="str">
        <f>午餐設計表!N4</f>
        <v>炒高麗菜</v>
      </c>
      <c r="O4" s="333"/>
      <c r="P4" s="334"/>
      <c r="Q4" s="332" t="str">
        <f>午餐設計表!Q4</f>
        <v>金針肉絲湯</v>
      </c>
      <c r="R4" s="333"/>
      <c r="S4" s="334"/>
      <c r="T4" s="345" t="str">
        <f>午餐設計表!T4</f>
        <v>履歷豆奶(376+10獎勵金)</v>
      </c>
      <c r="U4" s="19" t="str">
        <f>午餐設計表!U4</f>
        <v>熱量：</v>
      </c>
      <c r="V4" s="120" t="str">
        <f>午餐設計表!V4</f>
        <v>862大卡</v>
      </c>
    </row>
    <row r="5" spans="2:22" s="5" customFormat="1" ht="19.5" customHeight="1" x14ac:dyDescent="0.4">
      <c r="B5" s="6" t="str">
        <f>午餐設計表!B5</f>
        <v>月</v>
      </c>
      <c r="C5" s="327"/>
      <c r="D5" s="329"/>
      <c r="E5" s="107" t="str">
        <f>午餐設計表!E5</f>
        <v>檸檬雞翅(W7強匠)</v>
      </c>
      <c r="F5" s="108">
        <f>午餐設計表!F5</f>
        <v>354</v>
      </c>
      <c r="G5" s="109" t="str">
        <f>午餐設計表!G5</f>
        <v>支</v>
      </c>
      <c r="H5" s="110" t="str">
        <f>午餐設計表!H5</f>
        <v>菜頭(切中丁)</v>
      </c>
      <c r="I5" s="108">
        <f>午餐設計表!I5</f>
        <v>18</v>
      </c>
      <c r="J5" s="111" t="str">
        <f>午餐設計表!J5</f>
        <v>公斤</v>
      </c>
      <c r="K5" s="110" t="str">
        <f>午餐設計表!K5</f>
        <v>冷凍綠花椰菜(CAS)</v>
      </c>
      <c r="L5" s="108">
        <f>午餐設計表!L5</f>
        <v>28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溫體肉絲(陞輝)(臺灣)</v>
      </c>
      <c r="R5" s="108">
        <f>午餐設計表!R5</f>
        <v>3</v>
      </c>
      <c r="S5" s="111" t="str">
        <f>午餐設計表!S5</f>
        <v>公斤</v>
      </c>
      <c r="T5" s="346"/>
      <c r="U5" s="20" t="str">
        <f>午餐設計表!U5</f>
        <v>醣類：</v>
      </c>
      <c r="V5" s="120" t="str">
        <f>午餐設計表!V5</f>
        <v>110.0 g</v>
      </c>
    </row>
    <row r="6" spans="2:22" s="5" customFormat="1" ht="19.5" customHeight="1" x14ac:dyDescent="0.4">
      <c r="B6" s="6">
        <f>午餐設計表!B6</f>
        <v>11</v>
      </c>
      <c r="C6" s="327"/>
      <c r="D6" s="329"/>
      <c r="E6" s="112" t="str">
        <f>午餐設計表!E6</f>
        <v>檸檬雞翅(W7強匠)備品</v>
      </c>
      <c r="F6" s="113">
        <f>午餐設計表!F6</f>
        <v>30</v>
      </c>
      <c r="G6" s="114" t="str">
        <f>午餐設計表!G6</f>
        <v>支</v>
      </c>
      <c r="H6" s="112" t="str">
        <f>午餐設計表!H6</f>
        <v>手工肉羹(台灣)</v>
      </c>
      <c r="I6" s="113">
        <f>午餐設計表!I6</f>
        <v>6</v>
      </c>
      <c r="J6" s="114" t="str">
        <f>午餐設計表!J6</f>
        <v>公斤</v>
      </c>
      <c r="K6" s="112" t="str">
        <f>午餐設計表!K6</f>
        <v>碎培根(黑橋牌)</v>
      </c>
      <c r="L6" s="113">
        <f>午餐設計表!L6</f>
        <v>4</v>
      </c>
      <c r="M6" s="114" t="str">
        <f>午餐設計表!M6</f>
        <v>公斤</v>
      </c>
      <c r="N6" s="112" t="str">
        <f>午餐設計表!N6</f>
        <v>紅蘿蔔(切絲)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金針菇(QR)</v>
      </c>
      <c r="R6" s="113">
        <f>午餐設計表!R6</f>
        <v>3</v>
      </c>
      <c r="S6" s="114" t="str">
        <f>午餐設計表!S6</f>
        <v>公斤</v>
      </c>
      <c r="T6" s="346"/>
      <c r="U6" s="20" t="str">
        <f>午餐設計表!U6</f>
        <v>脂肪：</v>
      </c>
      <c r="V6" s="120" t="str">
        <f>午餐設計表!V6</f>
        <v>22.7 g</v>
      </c>
    </row>
    <row r="7" spans="2:22" s="5" customFormat="1" ht="19.5" customHeight="1" x14ac:dyDescent="0.4">
      <c r="B7" s="6" t="str">
        <f>午餐設計表!B7</f>
        <v>日</v>
      </c>
      <c r="C7" s="327"/>
      <c r="D7" s="329"/>
      <c r="E7" s="112" t="str">
        <f>午餐設計表!E7</f>
        <v>蒜仁(0.6K/包)</v>
      </c>
      <c r="F7" s="113">
        <f>午餐設計表!F7</f>
        <v>1</v>
      </c>
      <c r="G7" s="114" t="str">
        <f>午餐設計表!G7</f>
        <v>包</v>
      </c>
      <c r="H7" s="115" t="str">
        <f>午餐設計表!H7</f>
        <v>紅蘿蔔(切片)</v>
      </c>
      <c r="I7" s="113">
        <f>午餐設計表!I7</f>
        <v>1.5</v>
      </c>
      <c r="J7" s="116" t="str">
        <f>午餐設計表!J7</f>
        <v>公斤</v>
      </c>
      <c r="K7" s="115" t="str">
        <f>午餐設計表!K7</f>
        <v>美白菇(QR)</v>
      </c>
      <c r="L7" s="113">
        <f>午餐設計表!L7</f>
        <v>3</v>
      </c>
      <c r="M7" s="116" t="str">
        <f>午餐設計表!M7</f>
        <v>公斤</v>
      </c>
      <c r="N7" s="115" t="str">
        <f>午餐設計表!N7</f>
        <v>碎蒜(0.6K/包)</v>
      </c>
      <c r="O7" s="113">
        <f>午餐設計表!O7</f>
        <v>0.5</v>
      </c>
      <c r="P7" s="116" t="str">
        <f>午餐設計表!P7</f>
        <v>包</v>
      </c>
      <c r="Q7" s="115" t="str">
        <f>午餐設計表!Q7</f>
        <v>薑絲(0.6K/包)</v>
      </c>
      <c r="R7" s="113">
        <f>午餐設計表!R7</f>
        <v>0.5</v>
      </c>
      <c r="S7" s="116" t="str">
        <f>午餐設計表!S7</f>
        <v>包</v>
      </c>
      <c r="T7" s="346"/>
      <c r="U7" s="20" t="str">
        <f>午餐設計表!U7</f>
        <v>蛋白質：</v>
      </c>
      <c r="V7" s="120" t="str">
        <f>午餐設計表!V7</f>
        <v>45.7 g</v>
      </c>
    </row>
    <row r="8" spans="2:22" s="5" customFormat="1" ht="19.5" customHeight="1" x14ac:dyDescent="0.4">
      <c r="B8" s="348" t="str">
        <f>午餐設計表!B8</f>
        <v>星期一</v>
      </c>
      <c r="C8" s="327"/>
      <c r="D8" s="329"/>
      <c r="E8" s="112" t="str">
        <f>午餐設計表!E8</f>
        <v>蔥(0.5K/把)</v>
      </c>
      <c r="F8" s="113">
        <f>午餐設計表!F8</f>
        <v>1</v>
      </c>
      <c r="G8" s="114" t="str">
        <f>午餐設計表!G8</f>
        <v>把</v>
      </c>
      <c r="H8" s="112" t="str">
        <f>午餐設計表!H8</f>
        <v>袖珍菇(QR)</v>
      </c>
      <c r="I8" s="113">
        <f>午餐設計表!I8</f>
        <v>1.5</v>
      </c>
      <c r="J8" s="114" t="str">
        <f>午餐設計表!J8</f>
        <v>公斤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乾金針</v>
      </c>
      <c r="R8" s="113">
        <f>午餐設計表!R8</f>
        <v>0.3</v>
      </c>
      <c r="S8" s="114" t="str">
        <f>午餐設計表!S8</f>
        <v>公斤</v>
      </c>
      <c r="T8" s="346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48"/>
      <c r="C9" s="328"/>
      <c r="D9" s="32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 t="str">
        <f>午餐設計表!H9</f>
        <v>木耳(切絲)</v>
      </c>
      <c r="I9" s="113">
        <f>午餐設計表!I9</f>
        <v>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6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49"/>
      <c r="C10" s="8">
        <f>午餐設計表!C10</f>
        <v>0</v>
      </c>
      <c r="D10" s="32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 t="str">
        <f>午餐設計表!H10</f>
        <v>蝦米</v>
      </c>
      <c r="I10" s="113">
        <f>午餐設計表!I10</f>
        <v>0.1</v>
      </c>
      <c r="J10" s="114" t="str">
        <f>午餐設計表!J10</f>
        <v>公斤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6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2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374</v>
      </c>
      <c r="C12" s="9">
        <f>午餐設計表!C12</f>
        <v>0</v>
      </c>
      <c r="D12" s="330"/>
      <c r="E12" s="350" t="str">
        <f>午餐設計表!E12</f>
        <v>全穀雜糧類:6.8份 乳品類:0.0份 豆魚蛋肉類:4.0份 蔬菜類:1.8份 水果類:0.0份 油脂與堅果種子類:2.0份</v>
      </c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3</v>
      </c>
      <c r="C13" s="326">
        <f>午餐設計表!C13</f>
        <v>0</v>
      </c>
      <c r="D13" s="331" t="str">
        <f>午餐設計表!D13</f>
        <v>小米飯</v>
      </c>
      <c r="E13" s="332" t="str">
        <f>午餐設計表!E13</f>
        <v>御膳大排</v>
      </c>
      <c r="F13" s="333"/>
      <c r="G13" s="334"/>
      <c r="H13" s="332" t="str">
        <f>午餐設計表!H13</f>
        <v>炒雙結</v>
      </c>
      <c r="I13" s="333"/>
      <c r="J13" s="334"/>
      <c r="K13" s="332" t="str">
        <f>午餐設計表!K13</f>
        <v>黃瓜什錦</v>
      </c>
      <c r="L13" s="333"/>
      <c r="M13" s="334"/>
      <c r="N13" s="332" t="str">
        <f>午餐設計表!N13</f>
        <v>炒履歷油菜</v>
      </c>
      <c r="O13" s="333"/>
      <c r="P13" s="334"/>
      <c r="Q13" s="332" t="str">
        <f>午餐設計表!Q13</f>
        <v>翡翠羹湯</v>
      </c>
      <c r="R13" s="333"/>
      <c r="S13" s="334"/>
      <c r="T13" s="345">
        <f>午餐設計表!T13</f>
        <v>0</v>
      </c>
      <c r="U13" s="19" t="str">
        <f>午餐設計表!U13</f>
        <v>熱量：</v>
      </c>
      <c r="V13" s="122" t="str">
        <f>午餐設計表!V13</f>
        <v>826大卡</v>
      </c>
    </row>
    <row r="14" spans="2:22" s="5" customFormat="1" ht="22.2" x14ac:dyDescent="0.4">
      <c r="B14" s="6" t="str">
        <f>午餐設計表!B14</f>
        <v>月</v>
      </c>
      <c r="C14" s="327"/>
      <c r="D14" s="329"/>
      <c r="E14" s="110" t="str">
        <f>午餐設計表!E14</f>
        <v>強匠御膳大排(75g)-片</v>
      </c>
      <c r="F14" s="108">
        <f>午餐設計表!F14</f>
        <v>354</v>
      </c>
      <c r="G14" s="111" t="str">
        <f>午餐設計表!G14</f>
        <v>片</v>
      </c>
      <c r="H14" s="110" t="str">
        <f>午餐設計表!H14</f>
        <v>非基改豆干結</v>
      </c>
      <c r="I14" s="108">
        <f>午餐設計表!I14</f>
        <v>12</v>
      </c>
      <c r="J14" s="111" t="str">
        <f>午餐設計表!J14</f>
        <v>公斤</v>
      </c>
      <c r="K14" s="110" t="str">
        <f>午餐設計表!K14</f>
        <v>大黃瓜(切大丁)</v>
      </c>
      <c r="L14" s="108">
        <f>午餐設計表!L14</f>
        <v>18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翡翠羹(0.3K)</v>
      </c>
      <c r="R14" s="108">
        <f>午餐設計表!R14</f>
        <v>7</v>
      </c>
      <c r="S14" s="111" t="str">
        <f>午餐設計表!S14</f>
        <v>盒</v>
      </c>
      <c r="T14" s="346"/>
      <c r="U14" s="20" t="str">
        <f>午餐設計表!U14</f>
        <v>醣類：</v>
      </c>
      <c r="V14" s="120" t="str">
        <f>午餐設計表!V14</f>
        <v>108.9 g</v>
      </c>
    </row>
    <row r="15" spans="2:22" s="5" customFormat="1" ht="22.2" x14ac:dyDescent="0.4">
      <c r="B15" s="6">
        <f>午餐設計表!B15</f>
        <v>12</v>
      </c>
      <c r="C15" s="327"/>
      <c r="D15" s="329"/>
      <c r="E15" s="112" t="str">
        <f>午餐設計表!E15</f>
        <v>強匠御膳大排(75g)備品-片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海帶結</v>
      </c>
      <c r="I15" s="113">
        <f>午餐設計表!I15</f>
        <v>8</v>
      </c>
      <c r="J15" s="114" t="str">
        <f>午餐設計表!J15</f>
        <v>公斤</v>
      </c>
      <c r="K15" s="112" t="str">
        <f>午餐設計表!K15</f>
        <v>水發魷魚</v>
      </c>
      <c r="L15" s="113">
        <f>午餐設計表!L15</f>
        <v>4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洗選蛋(QR)</v>
      </c>
      <c r="R15" s="113">
        <f>午餐設計表!R15</f>
        <v>6</v>
      </c>
      <c r="S15" s="114" t="str">
        <f>午餐設計表!S15</f>
        <v>公斤</v>
      </c>
      <c r="T15" s="346"/>
      <c r="U15" s="20" t="str">
        <f>午餐設計表!U15</f>
        <v>脂肪：</v>
      </c>
      <c r="V15" s="120" t="str">
        <f>午餐設計表!V15</f>
        <v>24.5 g</v>
      </c>
    </row>
    <row r="16" spans="2:22" s="5" customFormat="1" ht="22.2" x14ac:dyDescent="0.4">
      <c r="B16" s="6" t="str">
        <f>午餐設計表!B16</f>
        <v>日</v>
      </c>
      <c r="C16" s="327"/>
      <c r="D16" s="329"/>
      <c r="E16" s="112" t="str">
        <f>午餐設計表!E16</f>
        <v>蒜仁(0.6K/包)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杏鮑菇(頭)(QR)</v>
      </c>
      <c r="I16" s="113">
        <f>午餐設計表!I16</f>
        <v>3</v>
      </c>
      <c r="J16" s="114" t="str">
        <f>午餐設計表!J16</f>
        <v>公斤</v>
      </c>
      <c r="K16" s="112" t="str">
        <f>午餐設計表!K16</f>
        <v>溫體肉片(小)(瘦)陞輝</v>
      </c>
      <c r="L16" s="113">
        <f>午餐設計表!L16</f>
        <v>4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46"/>
      <c r="U16" s="20" t="str">
        <f>午餐設計表!U16</f>
        <v>蛋白質：</v>
      </c>
      <c r="V16" s="120" t="str">
        <f>午餐設計表!V16</f>
        <v>36.8 g</v>
      </c>
    </row>
    <row r="17" spans="2:22" s="5" customFormat="1" ht="22.2" x14ac:dyDescent="0.4">
      <c r="B17" s="348" t="str">
        <f>午餐設計表!B17</f>
        <v>星期二</v>
      </c>
      <c r="C17" s="327"/>
      <c r="D17" s="329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>紅蘿蔔(切中丁)</v>
      </c>
      <c r="I17" s="113">
        <f>午餐設計表!I17</f>
        <v>2</v>
      </c>
      <c r="J17" s="114" t="str">
        <f>午餐設計表!J17</f>
        <v>公斤</v>
      </c>
      <c r="K17" s="112" t="str">
        <f>午餐設計表!K17</f>
        <v>濕香菇(小朵)(QR)</v>
      </c>
      <c r="L17" s="113">
        <f>午餐設計表!L17</f>
        <v>1.5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6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48"/>
      <c r="C18" s="328"/>
      <c r="D18" s="32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芹菜(切段)</v>
      </c>
      <c r="I18" s="113">
        <f>午餐設計表!I18</f>
        <v>2</v>
      </c>
      <c r="J18" s="114" t="str">
        <f>午餐設計表!J18</f>
        <v>公斤</v>
      </c>
      <c r="K18" s="112" t="str">
        <f>午餐設計表!K18</f>
        <v>金針菇(QR)</v>
      </c>
      <c r="L18" s="113">
        <f>午餐設計表!L18</f>
        <v>1.5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6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49"/>
      <c r="C19" s="8">
        <f>午餐設計表!C19</f>
        <v>0</v>
      </c>
      <c r="D19" s="32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 t="str">
        <f>午餐設計表!K19</f>
        <v>紅蘿蔔(切中丁)</v>
      </c>
      <c r="L19" s="113">
        <f>午餐設計表!L19</f>
        <v>1</v>
      </c>
      <c r="M19" s="114" t="str">
        <f>午餐設計表!M19</f>
        <v>公斤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6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2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374</v>
      </c>
      <c r="C21" s="9">
        <f>午餐設計表!C21</f>
        <v>0</v>
      </c>
      <c r="D21" s="330"/>
      <c r="E21" s="350" t="str">
        <f>午餐設計表!E21</f>
        <v>全穀雜糧類:6.5份 乳品類:0.0份 豆魚蛋肉類:3.4份 蔬菜類:2.1份 水果類:0.0份 油脂與堅果種子類:2.2份</v>
      </c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3</v>
      </c>
      <c r="C22" s="326">
        <f>午餐設計表!C22</f>
        <v>0</v>
      </c>
      <c r="D22" s="331" t="str">
        <f>午餐設計表!D22</f>
        <v>五穀米飯</v>
      </c>
      <c r="E22" s="332" t="str">
        <f>午餐設計表!E22</f>
        <v>茄汁魚片(獎勵金)</v>
      </c>
      <c r="F22" s="333"/>
      <c r="G22" s="334"/>
      <c r="H22" s="332" t="str">
        <f>午餐設計表!H22</f>
        <v>花生麵筋</v>
      </c>
      <c r="I22" s="333"/>
      <c r="J22" s="334"/>
      <c r="K22" s="332" t="str">
        <f>午餐設計表!K22</f>
        <v>甜不辣豆干片</v>
      </c>
      <c r="L22" s="333"/>
      <c r="M22" s="334"/>
      <c r="N22" s="332" t="str">
        <f>午餐設計表!N22</f>
        <v>炒履歷蚵白菜</v>
      </c>
      <c r="O22" s="333"/>
      <c r="P22" s="334"/>
      <c r="Q22" s="332" t="str">
        <f>午餐設計表!Q22</f>
        <v>冬瓜排骨湯</v>
      </c>
      <c r="R22" s="333"/>
      <c r="S22" s="334"/>
      <c r="T22" s="345" t="str">
        <f>午餐設計表!T22</f>
        <v>光泉保久乳(精進18元)</v>
      </c>
      <c r="U22" s="19" t="str">
        <f>午餐設計表!U22</f>
        <v>熱量：</v>
      </c>
      <c r="V22" s="122" t="str">
        <f>午餐設計表!V22</f>
        <v>878大卡</v>
      </c>
    </row>
    <row r="23" spans="2:22" s="5" customFormat="1" ht="22.2" x14ac:dyDescent="0.4">
      <c r="B23" s="6" t="str">
        <f>午餐設計表!B23</f>
        <v>月</v>
      </c>
      <c r="C23" s="327"/>
      <c r="D23" s="329"/>
      <c r="E23" s="110" t="str">
        <f>午餐設計表!E23</f>
        <v>水鯊魚片(7-8)(QR)(pc)</v>
      </c>
      <c r="F23" s="108">
        <f>午餐設計表!F23</f>
        <v>354</v>
      </c>
      <c r="G23" s="111" t="str">
        <f>午餐設計表!G23</f>
        <v>片</v>
      </c>
      <c r="H23" s="110" t="str">
        <f>午餐設計表!H23</f>
        <v>麵筋泡(Ｋ)</v>
      </c>
      <c r="I23" s="108">
        <f>午餐設計表!I23</f>
        <v>9</v>
      </c>
      <c r="J23" s="111" t="str">
        <f>午餐設計表!J23</f>
        <v>公斤</v>
      </c>
      <c r="K23" s="110" t="str">
        <f>午餐設計表!K23</f>
        <v>非基改豆干片(榮洲)</v>
      </c>
      <c r="L23" s="108">
        <f>午餐設計表!L23</f>
        <v>15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冬瓜(切中丁)</v>
      </c>
      <c r="R23" s="108">
        <f>午餐設計表!R23</f>
        <v>13</v>
      </c>
      <c r="S23" s="111" t="str">
        <f>午餐設計表!S23</f>
        <v>公斤</v>
      </c>
      <c r="T23" s="346"/>
      <c r="U23" s="20" t="str">
        <f>午餐設計表!U23</f>
        <v>醣類：</v>
      </c>
      <c r="V23" s="120" t="str">
        <f>午餐設計表!V23</f>
        <v>110.2 g</v>
      </c>
    </row>
    <row r="24" spans="2:22" s="5" customFormat="1" ht="22.2" x14ac:dyDescent="0.4">
      <c r="B24" s="6">
        <f>午餐設計表!B24</f>
        <v>13</v>
      </c>
      <c r="C24" s="327"/>
      <c r="D24" s="329"/>
      <c r="E24" s="112" t="str">
        <f>午餐設計表!E24</f>
        <v>水鯊魚片(7-8)備品(QR)(pc)</v>
      </c>
      <c r="F24" s="113">
        <f>午餐設計表!F24</f>
        <v>30</v>
      </c>
      <c r="G24" s="114" t="str">
        <f>午餐設計表!G24</f>
        <v>片</v>
      </c>
      <c r="H24" s="112" t="str">
        <f>午餐設計表!H24</f>
        <v>溫體絞肉(陞輝)(臺灣)</v>
      </c>
      <c r="I24" s="113">
        <f>午餐設計表!I24</f>
        <v>3</v>
      </c>
      <c r="J24" s="114" t="str">
        <f>午餐設計表!J24</f>
        <v>公斤</v>
      </c>
      <c r="K24" s="112" t="str">
        <f>午餐設計表!K24</f>
        <v>黑輪(甜不辣絲)(CAS)</v>
      </c>
      <c r="L24" s="113">
        <f>午餐設計表!L24</f>
        <v>9</v>
      </c>
      <c r="M24" s="114" t="str">
        <f>午餐設計表!M24</f>
        <v>公斤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小排骨(肉)陞輝</v>
      </c>
      <c r="R24" s="113">
        <f>午餐設計表!R24</f>
        <v>3</v>
      </c>
      <c r="S24" s="114" t="str">
        <f>午餐設計表!S24</f>
        <v>公斤</v>
      </c>
      <c r="T24" s="346"/>
      <c r="U24" s="20" t="str">
        <f>午餐設計表!U24</f>
        <v>脂肪：</v>
      </c>
      <c r="V24" s="120" t="str">
        <f>午餐設計表!V24</f>
        <v>25.5 g</v>
      </c>
    </row>
    <row r="25" spans="2:22" s="5" customFormat="1" ht="22.2" x14ac:dyDescent="0.4">
      <c r="B25" s="6" t="str">
        <f>午餐設計表!B25</f>
        <v>日</v>
      </c>
      <c r="C25" s="327"/>
      <c r="D25" s="329"/>
      <c r="E25" s="112" t="str">
        <f>午餐設計表!E25</f>
        <v>洋蔥(切小丁)</v>
      </c>
      <c r="F25" s="113">
        <f>午餐設計表!F25</f>
        <v>5</v>
      </c>
      <c r="G25" s="114" t="str">
        <f>午餐設計表!G25</f>
        <v>公斤</v>
      </c>
      <c r="H25" s="112" t="str">
        <f>午餐設計表!H25</f>
        <v>熟花生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紅蘿蔔(切片)</v>
      </c>
      <c r="L25" s="113">
        <f>午餐設計表!L25</f>
        <v>2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薑絲(0.6K/包)</v>
      </c>
      <c r="R25" s="113">
        <f>午餐設計表!R25</f>
        <v>0.5</v>
      </c>
      <c r="S25" s="114" t="str">
        <f>午餐設計表!S25</f>
        <v>包</v>
      </c>
      <c r="T25" s="346"/>
      <c r="U25" s="20" t="str">
        <f>午餐設計表!U25</f>
        <v>蛋白質：</v>
      </c>
      <c r="V25" s="120" t="str">
        <f>午餐設計表!V25</f>
        <v>42.4 g</v>
      </c>
    </row>
    <row r="26" spans="2:22" s="5" customFormat="1" ht="22.2" x14ac:dyDescent="0.4">
      <c r="B26" s="348" t="str">
        <f>午餐設計表!B26</f>
        <v>星期三</v>
      </c>
      <c r="C26" s="327"/>
      <c r="D26" s="329"/>
      <c r="E26" s="112" t="str">
        <f>午餐設計表!E26</f>
        <v>蒜仁(0.6K/包)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紅蘿蔔(切小丁)</v>
      </c>
      <c r="I26" s="113">
        <f>午餐設計表!I26</f>
        <v>3</v>
      </c>
      <c r="J26" s="114" t="str">
        <f>午餐設計表!J26</f>
        <v>公斤</v>
      </c>
      <c r="K26" s="112" t="str">
        <f>午餐設計表!K26</f>
        <v>芹菜(去葉)</v>
      </c>
      <c r="L26" s="113">
        <f>午餐設計表!L26</f>
        <v>2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6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48"/>
      <c r="C27" s="328"/>
      <c r="D27" s="329"/>
      <c r="E27" s="112" t="str">
        <f>午餐設計表!E27</f>
        <v>蔥(0.5K/把)</v>
      </c>
      <c r="F27" s="113">
        <f>午餐設計表!F27</f>
        <v>1</v>
      </c>
      <c r="G27" s="114" t="str">
        <f>午餐設計表!G27</f>
        <v>把</v>
      </c>
      <c r="H27" s="112" t="str">
        <f>午餐設計表!H27</f>
        <v>薑片(0.3K)</v>
      </c>
      <c r="I27" s="113">
        <f>午餐設計表!I27</f>
        <v>1</v>
      </c>
      <c r="J27" s="114" t="str">
        <f>午餐設計表!J27</f>
        <v>包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6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49"/>
      <c r="C28" s="8">
        <f>午餐設計表!C28</f>
        <v>0</v>
      </c>
      <c r="D28" s="329"/>
      <c r="E28" s="112" t="str">
        <f>午餐設計表!E28</f>
        <v>蕃茄醬(3K)可果美</v>
      </c>
      <c r="F28" s="113">
        <f>午餐設計表!F28</f>
        <v>1</v>
      </c>
      <c r="G28" s="114" t="str">
        <f>午餐設計表!G28</f>
        <v>罐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6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29"/>
      <c r="E29" s="117" t="str">
        <f>午餐設計表!E29</f>
        <v>薑絲(0.6K/包)</v>
      </c>
      <c r="F29" s="118">
        <f>午餐設計表!F29</f>
        <v>1</v>
      </c>
      <c r="G29" s="119" t="str">
        <f>午餐設計表!G29</f>
        <v>包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30"/>
      <c r="E30" s="350" t="str">
        <f>午餐設計表!E30</f>
        <v>全穀雜糧類:6.8份 乳品類:1.0份 豆魚蛋肉類:3.2份 蔬菜類:1.5份 水果類:0.0份 油脂與堅果種子類:2.0份</v>
      </c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1"/>
      <c r="Q30" s="351"/>
      <c r="R30" s="351"/>
      <c r="S30" s="351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3</v>
      </c>
      <c r="C31" s="326">
        <f>午餐設計表!C31</f>
        <v>0</v>
      </c>
      <c r="D31" s="331" t="str">
        <f>午餐設計表!D31</f>
        <v>紫米飯</v>
      </c>
      <c r="E31" s="332" t="str">
        <f>午餐設計表!E31</f>
        <v>瓜仔肉燥</v>
      </c>
      <c r="F31" s="333"/>
      <c r="G31" s="334"/>
      <c r="H31" s="332" t="str">
        <f>午餐設計表!H31</f>
        <v>白菜滷</v>
      </c>
      <c r="I31" s="333"/>
      <c r="J31" s="334"/>
      <c r="K31" s="332" t="str">
        <f>午餐設計表!K31</f>
        <v>蕃茄炒蛋</v>
      </c>
      <c r="L31" s="333"/>
      <c r="M31" s="334"/>
      <c r="N31" s="332" t="str">
        <f>午餐設計表!N31</f>
        <v>炒履歷青江菜</v>
      </c>
      <c r="O31" s="333"/>
      <c r="P31" s="334"/>
      <c r="Q31" s="332" t="str">
        <f>午餐設計表!Q31</f>
        <v>排骨貢丸湯</v>
      </c>
      <c r="R31" s="333"/>
      <c r="S31" s="334"/>
      <c r="T31" s="345">
        <f>午餐設計表!T31</f>
        <v>0</v>
      </c>
      <c r="U31" s="19" t="str">
        <f>午餐設計表!U31</f>
        <v>熱量：</v>
      </c>
      <c r="V31" s="122" t="str">
        <f>午餐設計表!V31</f>
        <v>802大卡</v>
      </c>
    </row>
    <row r="32" spans="2:22" ht="22.2" x14ac:dyDescent="0.3">
      <c r="B32" s="6" t="str">
        <f>午餐設計表!B32</f>
        <v>月</v>
      </c>
      <c r="C32" s="327"/>
      <c r="D32" s="329"/>
      <c r="E32" s="110" t="str">
        <f>午餐設計表!E32</f>
        <v>溫體絞肉(粗瘦)陞輝</v>
      </c>
      <c r="F32" s="108">
        <f>午餐設計表!F32</f>
        <v>27</v>
      </c>
      <c r="G32" s="111" t="str">
        <f>午餐設計表!G32</f>
        <v>公斤</v>
      </c>
      <c r="H32" s="110" t="str">
        <f>午餐設計表!H32</f>
        <v>大白菜(切實重)</v>
      </c>
      <c r="I32" s="108">
        <f>午餐設計表!I32</f>
        <v>27</v>
      </c>
      <c r="J32" s="111" t="str">
        <f>午餐設計表!J32</f>
        <v>公斤</v>
      </c>
      <c r="K32" s="110" t="str">
        <f>午餐設計表!K32</f>
        <v>洗選蛋(QR)</v>
      </c>
      <c r="L32" s="108">
        <f>午餐設計表!L32</f>
        <v>22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貢丸(小)(國產)</v>
      </c>
      <c r="R32" s="108">
        <f>午餐設計表!R32</f>
        <v>5</v>
      </c>
      <c r="S32" s="111" t="str">
        <f>午餐設計表!S32</f>
        <v>公斤</v>
      </c>
      <c r="T32" s="346"/>
      <c r="U32" s="20" t="str">
        <f>午餐設計表!U32</f>
        <v>醣類：</v>
      </c>
      <c r="V32" s="120" t="str">
        <f>午餐設計表!V32</f>
        <v>109.4 g</v>
      </c>
    </row>
    <row r="33" spans="2:22" ht="22.2" x14ac:dyDescent="0.3">
      <c r="B33" s="6">
        <f>午餐設計表!B33</f>
        <v>14</v>
      </c>
      <c r="C33" s="327"/>
      <c r="D33" s="329"/>
      <c r="E33" s="112" t="str">
        <f>午餐設計表!E33</f>
        <v>碎瓜(玖順)</v>
      </c>
      <c r="F33" s="113">
        <f>午餐設計表!F33</f>
        <v>4</v>
      </c>
      <c r="G33" s="114" t="str">
        <f>午餐設計表!G33</f>
        <v>公斤</v>
      </c>
      <c r="H33" s="112" t="str">
        <f>午餐設計表!H33</f>
        <v>溫體肉絲(陞輝)(臺灣)</v>
      </c>
      <c r="I33" s="113">
        <f>午餐設計表!I33</f>
        <v>3</v>
      </c>
      <c r="J33" s="114" t="str">
        <f>午餐設計表!J33</f>
        <v>公斤</v>
      </c>
      <c r="K33" s="112" t="str">
        <f>午餐設計表!K33</f>
        <v>蕃茄(切中丁)</v>
      </c>
      <c r="L33" s="113">
        <f>午餐設計表!L33</f>
        <v>9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小排骨(肉)陞輝</v>
      </c>
      <c r="R33" s="113">
        <f>午餐設計表!R33</f>
        <v>3</v>
      </c>
      <c r="S33" s="114" t="str">
        <f>午餐設計表!S33</f>
        <v>公斤</v>
      </c>
      <c r="T33" s="346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27"/>
      <c r="D34" s="329"/>
      <c r="E34" s="112" t="str">
        <f>午餐設計表!E34</f>
        <v>油蔥酥(大-600g)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金針菇(QR)</v>
      </c>
      <c r="I34" s="113">
        <f>午餐設計表!I34</f>
        <v>3</v>
      </c>
      <c r="J34" s="114" t="str">
        <f>午餐設計表!J34</f>
        <v>公斤</v>
      </c>
      <c r="K34" s="112" t="str">
        <f>午餐設計表!K34</f>
        <v>蕃茄醬(3K)可果美</v>
      </c>
      <c r="L34" s="113">
        <f>午餐設計表!L34</f>
        <v>1</v>
      </c>
      <c r="M34" s="114" t="str">
        <f>午餐設計表!M34</f>
        <v>罐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芹菜(末)</v>
      </c>
      <c r="R34" s="113">
        <f>午餐設計表!R34</f>
        <v>0.5</v>
      </c>
      <c r="S34" s="114" t="str">
        <f>午餐設計表!S34</f>
        <v>公斤</v>
      </c>
      <c r="T34" s="346"/>
      <c r="U34" s="20" t="str">
        <f>午餐設計表!U34</f>
        <v>蛋白質：</v>
      </c>
      <c r="V34" s="120" t="str">
        <f>午餐設計表!V34</f>
        <v>34.7 g</v>
      </c>
    </row>
    <row r="35" spans="2:22" ht="22.2" x14ac:dyDescent="0.3">
      <c r="B35" s="348" t="str">
        <f>午餐設計表!B35</f>
        <v>星期四</v>
      </c>
      <c r="C35" s="327"/>
      <c r="D35" s="329"/>
      <c r="E35" s="112" t="str">
        <f>午餐設計表!E35</f>
        <v>蒜仁(0.6K/包)</v>
      </c>
      <c r="F35" s="113">
        <f>午餐設計表!F35</f>
        <v>1</v>
      </c>
      <c r="G35" s="114" t="str">
        <f>午餐設計表!G35</f>
        <v>包</v>
      </c>
      <c r="H35" s="112" t="str">
        <f>午餐設計表!H35</f>
        <v>紅蘿蔔(切絲)</v>
      </c>
      <c r="I35" s="113">
        <f>午餐設計表!I35</f>
        <v>1</v>
      </c>
      <c r="J35" s="114" t="str">
        <f>午餐設計表!J35</f>
        <v>公斤</v>
      </c>
      <c r="K35" s="112" t="str">
        <f>午餐設計表!K35</f>
        <v>蔥(0.5K/把)</v>
      </c>
      <c r="L35" s="113">
        <f>午餐設計表!L35</f>
        <v>0.5</v>
      </c>
      <c r="M35" s="114" t="str">
        <f>午餐設計表!M35</f>
        <v>把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46"/>
      <c r="U35" s="20">
        <f>午餐設計表!U35</f>
        <v>0</v>
      </c>
      <c r="V35" s="120">
        <f>午餐設計表!V35</f>
        <v>0</v>
      </c>
    </row>
    <row r="36" spans="2:22" ht="22.2" x14ac:dyDescent="0.3">
      <c r="B36" s="348"/>
      <c r="C36" s="328"/>
      <c r="D36" s="329"/>
      <c r="E36" s="112" t="str">
        <f>午餐設計表!E36</f>
        <v>蔥(0.5K/把)</v>
      </c>
      <c r="F36" s="113">
        <f>午餐設計表!F36</f>
        <v>1</v>
      </c>
      <c r="G36" s="114" t="str">
        <f>午餐設計表!G36</f>
        <v>把</v>
      </c>
      <c r="H36" s="112" t="str">
        <f>午餐設計表!H36</f>
        <v>木耳(切絲)(QR)</v>
      </c>
      <c r="I36" s="113">
        <f>午餐設計表!I36</f>
        <v>0.5</v>
      </c>
      <c r="J36" s="114" t="str">
        <f>午餐設計表!J36</f>
        <v>公斤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46"/>
      <c r="U36" s="20">
        <f>午餐設計表!U36</f>
        <v>0</v>
      </c>
      <c r="V36" s="120">
        <f>午餐設計表!V36</f>
        <v>0</v>
      </c>
    </row>
    <row r="37" spans="2:22" ht="22.2" x14ac:dyDescent="0.3">
      <c r="B37" s="349"/>
      <c r="C37" s="8">
        <f>午餐設計表!C37</f>
        <v>0</v>
      </c>
      <c r="D37" s="329"/>
      <c r="E37" s="112" t="str">
        <f>午餐設計表!E37</f>
        <v>乾香菇(小)</v>
      </c>
      <c r="F37" s="113">
        <f>午餐設計表!F37</f>
        <v>0.3</v>
      </c>
      <c r="G37" s="114" t="str">
        <f>午餐設計表!G37</f>
        <v>公斤</v>
      </c>
      <c r="H37" s="112" t="str">
        <f>午餐設計表!H37</f>
        <v>非基改豆皮(Ｋ)</v>
      </c>
      <c r="I37" s="113">
        <f>午餐設計表!I37</f>
        <v>0.3</v>
      </c>
      <c r="J37" s="114" t="str">
        <f>午餐設計表!J37</f>
        <v>公斤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6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2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 t="str">
        <f>午餐設計表!H38</f>
        <v>冬蝦</v>
      </c>
      <c r="I38" s="118">
        <f>午餐設計表!I38</f>
        <v>0.1</v>
      </c>
      <c r="J38" s="119" t="str">
        <f>午餐設計表!J38</f>
        <v>公斤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30"/>
      <c r="E39" s="342" t="str">
        <f>午餐設計表!E39</f>
        <v>全穀雜糧類:6.5份 乳品類:0.0份 豆魚蛋肉類:2.8份 蔬菜類:2.0份 水果類:0.0份 油脂與堅果種子類:2.5份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4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3</v>
      </c>
      <c r="C40" s="326">
        <f>午餐設計表!C40</f>
        <v>0</v>
      </c>
      <c r="D40" s="331" t="str">
        <f>午餐設計表!D40</f>
        <v>白米飯</v>
      </c>
      <c r="E40" s="332" t="str">
        <f>午餐設計表!E40</f>
        <v>紅燒豬腳</v>
      </c>
      <c r="F40" s="333"/>
      <c r="G40" s="334"/>
      <c r="H40" s="332" t="str">
        <f>午餐設計表!H40</f>
        <v>玉米四寶</v>
      </c>
      <c r="I40" s="333"/>
      <c r="J40" s="334"/>
      <c r="K40" s="332" t="str">
        <f>午餐設計表!K40</f>
        <v>螞蟻上樹</v>
      </c>
      <c r="L40" s="333"/>
      <c r="M40" s="334"/>
      <c r="N40" s="332" t="str">
        <f>午餐設計表!N40</f>
        <v>炒有機油菜</v>
      </c>
      <c r="O40" s="333"/>
      <c r="P40" s="334"/>
      <c r="Q40" s="332" t="str">
        <f>午餐設計表!Q40</f>
        <v>羅宋湯</v>
      </c>
      <c r="R40" s="333"/>
      <c r="S40" s="334"/>
      <c r="T40" s="345" t="str">
        <f>午餐設計表!T40</f>
        <v>水果(精進20元)</v>
      </c>
      <c r="U40" s="19" t="str">
        <f>午餐設計表!U40</f>
        <v>熱量：</v>
      </c>
      <c r="V40" s="122" t="str">
        <f>午餐設計表!V40</f>
        <v>856大卡</v>
      </c>
    </row>
    <row r="41" spans="2:22" ht="22.2" x14ac:dyDescent="0.3">
      <c r="B41" s="6" t="str">
        <f>午餐設計表!B41</f>
        <v>月</v>
      </c>
      <c r="C41" s="327"/>
      <c r="D41" s="329"/>
      <c r="E41" s="110" t="str">
        <f>午餐設計表!E41</f>
        <v>溫體肉丁(陞輝)(臺灣)(放冷藏)</v>
      </c>
      <c r="F41" s="108">
        <f>午餐設計表!F41</f>
        <v>18</v>
      </c>
      <c r="G41" s="111" t="str">
        <f>午餐設計表!G41</f>
        <v>公斤</v>
      </c>
      <c r="H41" s="110" t="str">
        <f>午餐設計表!H41</f>
        <v>玉米粒(QR-K)</v>
      </c>
      <c r="I41" s="108">
        <f>午餐設計表!I41</f>
        <v>16</v>
      </c>
      <c r="J41" s="111" t="str">
        <f>午餐設計表!J41</f>
        <v>公斤</v>
      </c>
      <c r="K41" s="110" t="str">
        <f>午餐設計表!K41</f>
        <v>高麗菜(切實重)</v>
      </c>
      <c r="L41" s="108">
        <f>午餐設計表!L41</f>
        <v>10</v>
      </c>
      <c r="M41" s="111" t="str">
        <f>午餐設計表!M41</f>
        <v>公斤</v>
      </c>
      <c r="N41" s="110" t="str">
        <f>午餐設計表!N41</f>
        <v>有機油菜(尚紘-彰)(切實重)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洋芋(切中丁)</v>
      </c>
      <c r="R41" s="108">
        <f>午餐設計表!R41</f>
        <v>9</v>
      </c>
      <c r="S41" s="111" t="str">
        <f>午餐設計表!S41</f>
        <v>公斤</v>
      </c>
      <c r="T41" s="346"/>
      <c r="U41" s="20" t="str">
        <f>午餐設計表!U41</f>
        <v>醣類：</v>
      </c>
      <c r="V41" s="120" t="str">
        <f>午餐設計表!V41</f>
        <v>116.3 g</v>
      </c>
    </row>
    <row r="42" spans="2:22" ht="22.2" x14ac:dyDescent="0.3">
      <c r="B42" s="6">
        <f>午餐設計表!B42</f>
        <v>15</v>
      </c>
      <c r="C42" s="327"/>
      <c r="D42" s="329"/>
      <c r="E42" s="112" t="str">
        <f>午餐設計表!E42</f>
        <v>豬腳丁(有肉)-陞輝</v>
      </c>
      <c r="F42" s="113">
        <f>午餐設計表!F42</f>
        <v>12</v>
      </c>
      <c r="G42" s="114" t="str">
        <f>午餐設計表!G42</f>
        <v>公斤</v>
      </c>
      <c r="H42" s="112" t="str">
        <f>午餐設計表!H42</f>
        <v>毛豆仁(冷凍)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冬粉(3K)</v>
      </c>
      <c r="L42" s="113">
        <f>午餐設計表!L42</f>
        <v>2</v>
      </c>
      <c r="M42" s="114" t="str">
        <f>午餐設計表!M42</f>
        <v>包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洋蔥(切小丁)</v>
      </c>
      <c r="R42" s="113">
        <f>午餐設計表!R42</f>
        <v>2</v>
      </c>
      <c r="S42" s="114" t="str">
        <f>午餐設計表!S42</f>
        <v>公斤</v>
      </c>
      <c r="T42" s="346"/>
      <c r="U42" s="20" t="str">
        <f>午餐設計表!U42</f>
        <v>脂肪：</v>
      </c>
      <c r="V42" s="120" t="str">
        <f>午餐設計表!V42</f>
        <v>24.9 g</v>
      </c>
    </row>
    <row r="43" spans="2:22" ht="22.2" x14ac:dyDescent="0.3">
      <c r="B43" s="6" t="str">
        <f>午餐設計表!B43</f>
        <v>日</v>
      </c>
      <c r="C43" s="327"/>
      <c r="D43" s="329"/>
      <c r="E43" s="112" t="str">
        <f>午餐設計表!E43</f>
        <v>熟花生</v>
      </c>
      <c r="F43" s="113">
        <f>午餐設計表!F43</f>
        <v>2</v>
      </c>
      <c r="G43" s="114" t="str">
        <f>午餐設計表!G43</f>
        <v>公斤</v>
      </c>
      <c r="H43" s="112" t="str">
        <f>午餐設計表!H43</f>
        <v>溫體絞肉(陞輝)(臺灣)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溫體絞肉(陞輝)(臺灣)</v>
      </c>
      <c r="L43" s="113">
        <f>午餐設計表!L43</f>
        <v>2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蕃茄(QR)</v>
      </c>
      <c r="R43" s="113">
        <f>午餐設計表!R43</f>
        <v>2</v>
      </c>
      <c r="S43" s="114" t="str">
        <f>午餐設計表!S43</f>
        <v>公斤</v>
      </c>
      <c r="T43" s="346"/>
      <c r="U43" s="20" t="str">
        <f>午餐設計表!U43</f>
        <v>蛋白質：</v>
      </c>
      <c r="V43" s="120" t="str">
        <f>午餐設計表!V43</f>
        <v>34.5 g</v>
      </c>
    </row>
    <row r="44" spans="2:22" ht="22.2" x14ac:dyDescent="0.3">
      <c r="B44" s="348" t="str">
        <f>午餐設計表!B44</f>
        <v>星期五</v>
      </c>
      <c r="C44" s="327"/>
      <c r="D44" s="329"/>
      <c r="E44" s="112" t="str">
        <f>午餐設計表!E44</f>
        <v>紅蘿蔔(切中丁)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紅蘿蔔(切小丁)</v>
      </c>
      <c r="I44" s="113">
        <f>午餐設計表!I44</f>
        <v>2</v>
      </c>
      <c r="J44" s="114" t="str">
        <f>午餐設計表!J44</f>
        <v>公斤</v>
      </c>
      <c r="K44" s="112" t="str">
        <f>午餐設計表!K44</f>
        <v>木耳(切絲)</v>
      </c>
      <c r="L44" s="113">
        <f>午餐設計表!L44</f>
        <v>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溫體肉絲(陞輝)(臺灣)</v>
      </c>
      <c r="R44" s="113">
        <f>午餐設計表!R44</f>
        <v>1.5</v>
      </c>
      <c r="S44" s="114" t="str">
        <f>午餐設計表!S44</f>
        <v>公斤</v>
      </c>
      <c r="T44" s="346"/>
      <c r="U44" s="20">
        <f>午餐設計表!U44</f>
        <v>0</v>
      </c>
      <c r="V44" s="120">
        <f>午餐設計表!V44</f>
        <v>0</v>
      </c>
    </row>
    <row r="45" spans="2:22" ht="22.2" x14ac:dyDescent="0.3">
      <c r="B45" s="348"/>
      <c r="C45" s="328"/>
      <c r="D45" s="329"/>
      <c r="E45" s="112" t="str">
        <f>午餐設計表!E45</f>
        <v>蒜仁(0.6K/包)</v>
      </c>
      <c r="F45" s="113">
        <f>午餐設計表!F45</f>
        <v>1</v>
      </c>
      <c r="G45" s="114" t="str">
        <f>午餐設計表!G45</f>
        <v>包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 t="str">
        <f>午餐設計表!K45</f>
        <v>紅蘿蔔(切絲)</v>
      </c>
      <c r="L45" s="113">
        <f>午餐設計表!L45</f>
        <v>1</v>
      </c>
      <c r="M45" s="114" t="str">
        <f>午餐設計表!M45</f>
        <v>公斤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西芹菜(切片)</v>
      </c>
      <c r="R45" s="113">
        <f>午餐設計表!R45</f>
        <v>1.5</v>
      </c>
      <c r="S45" s="114" t="str">
        <f>午餐設計表!S45</f>
        <v>公斤</v>
      </c>
      <c r="T45" s="346"/>
      <c r="U45" s="20">
        <f>午餐設計表!U45</f>
        <v>0</v>
      </c>
      <c r="V45" s="120">
        <f>午餐設計表!V45</f>
        <v>0</v>
      </c>
    </row>
    <row r="46" spans="2:22" ht="22.2" x14ac:dyDescent="0.3">
      <c r="B46" s="349"/>
      <c r="C46" s="8">
        <f>午餐設計表!C46</f>
        <v>0</v>
      </c>
      <c r="D46" s="329"/>
      <c r="E46" s="112" t="str">
        <f>午餐設計表!E46</f>
        <v>蔥(0.5K/把)</v>
      </c>
      <c r="F46" s="113">
        <f>午餐設計表!F46</f>
        <v>1</v>
      </c>
      <c r="G46" s="114" t="str">
        <f>午餐設計表!G46</f>
        <v>把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紅蘿蔔(切中丁)</v>
      </c>
      <c r="R46" s="113">
        <f>午餐設計表!R46</f>
        <v>1</v>
      </c>
      <c r="S46" s="114" t="str">
        <f>午餐設計表!S46</f>
        <v>公斤</v>
      </c>
      <c r="T46" s="346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29"/>
      <c r="E47" s="117" t="str">
        <f>午餐設計表!E47</f>
        <v>薑片(0.3K)</v>
      </c>
      <c r="F47" s="118">
        <f>午餐設計表!F47</f>
        <v>1</v>
      </c>
      <c r="G47" s="119" t="str">
        <f>午餐設計表!G47</f>
        <v>包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38"/>
      <c r="E48" s="339" t="str">
        <f>午餐設計表!E48</f>
        <v>全穀雜糧類:7.2份 乳品類:0.0份 豆魚蛋肉類:2.5份 蔬菜類:1.3份 水果類:1.0份 油脂與堅果種子類:2.2份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0" t="s">
        <v>54</v>
      </c>
      <c r="C49" s="321"/>
      <c r="D49" s="321"/>
      <c r="E49" s="321"/>
      <c r="F49" s="321"/>
      <c r="G49" s="321"/>
      <c r="H49" s="321"/>
      <c r="I49" s="321"/>
      <c r="J49" s="321"/>
      <c r="K49" s="321"/>
      <c r="L49" s="102"/>
      <c r="M49" s="102"/>
      <c r="N49" s="102"/>
      <c r="O49" s="322" t="s">
        <v>57</v>
      </c>
      <c r="P49" s="322"/>
      <c r="Q49" s="322"/>
      <c r="R49" s="322"/>
      <c r="S49" s="322"/>
      <c r="T49" s="322"/>
      <c r="U49" s="322"/>
      <c r="V49" s="32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3">
        <f ca="1">NOW()</f>
        <v>45358.552863657409</v>
      </c>
      <c r="V50" s="32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2024-03-07T05:16:10Z</cp:lastPrinted>
  <dcterms:created xsi:type="dcterms:W3CDTF">2003-03-13T12:56:25Z</dcterms:created>
  <dcterms:modified xsi:type="dcterms:W3CDTF">2024-03-07T05:16:11Z</dcterms:modified>
</cp:coreProperties>
</file>